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B\Jurusan\Tingkat 4\Semester 8\Tugas Akhir II\"/>
    </mc:Choice>
  </mc:AlternateContent>
  <xr:revisionPtr revIDLastSave="0" documentId="13_ncr:1_{25272A6F-0850-4FEE-9B6D-3B164785AA4B}" xr6:coauthVersionLast="47" xr6:coauthVersionMax="47" xr10:uidLastSave="{00000000-0000-0000-0000-000000000000}"/>
  <bookViews>
    <workbookView xWindow="-108" yWindow="-108" windowWidth="23256" windowHeight="12456" firstSheet="2" activeTab="6" xr2:uid="{36A416E9-2FE0-41EB-B75A-50C4BA8F61FC}"/>
  </bookViews>
  <sheets>
    <sheet name="ACO Kak Intan" sheetId="1" r:id="rId1"/>
    <sheet name="ACO Susanto" sheetId="2" r:id="rId2"/>
    <sheet name="ACO Susanto (2)" sheetId="6" r:id="rId3"/>
    <sheet name="ACO bener" sheetId="8" r:id="rId4"/>
    <sheet name="Treshold" sheetId="9" r:id="rId5"/>
    <sheet name="VNS Susanto" sheetId="10" r:id="rId6"/>
    <sheet name="Baru" sheetId="11" r:id="rId7"/>
    <sheet name="Paper (Solusi Awal)" sheetId="12" r:id="rId8"/>
    <sheet name="Paper (Improvement)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1" l="1"/>
  <c r="F11" i="11"/>
  <c r="K26" i="11"/>
  <c r="K15" i="11"/>
  <c r="F26" i="11"/>
  <c r="F15" i="11"/>
  <c r="P23" i="13" l="1"/>
  <c r="P15" i="13"/>
  <c r="K15" i="13"/>
  <c r="M7" i="13"/>
  <c r="K27" i="13"/>
  <c r="F15" i="13"/>
  <c r="M8" i="13"/>
  <c r="M11" i="13"/>
  <c r="F36" i="13"/>
  <c r="F25" i="13"/>
  <c r="L11" i="12"/>
  <c r="L7" i="12"/>
  <c r="L8" i="12"/>
  <c r="A28" i="13"/>
  <c r="A15" i="13"/>
  <c r="F43" i="12" l="1"/>
  <c r="F42" i="12"/>
  <c r="F41" i="12"/>
  <c r="G41" i="12" s="1"/>
  <c r="G42" i="12" s="1"/>
  <c r="G43" i="12" s="1"/>
  <c r="F40" i="12"/>
  <c r="F39" i="12"/>
  <c r="G39" i="12" s="1"/>
  <c r="G40" i="12" s="1"/>
  <c r="F38" i="12"/>
  <c r="F37" i="12"/>
  <c r="F36" i="12"/>
  <c r="G36" i="12" s="1"/>
  <c r="G37" i="12" s="1"/>
  <c r="G38" i="12" s="1"/>
  <c r="F35" i="12"/>
  <c r="F34" i="12"/>
  <c r="G34" i="12" s="1"/>
  <c r="G35" i="12" s="1"/>
  <c r="F33" i="12"/>
  <c r="F32" i="12"/>
  <c r="F31" i="12"/>
  <c r="G31" i="12" s="1"/>
  <c r="G32" i="12" s="1"/>
  <c r="G33" i="12" s="1"/>
  <c r="F30" i="12"/>
  <c r="F29" i="12"/>
  <c r="G29" i="12" s="1"/>
  <c r="F28" i="12"/>
  <c r="F27" i="12"/>
  <c r="G27" i="12" s="1"/>
  <c r="G28" i="12" s="1"/>
  <c r="F25" i="12"/>
  <c r="F26" i="12"/>
  <c r="F24" i="12"/>
  <c r="G24" i="12" s="1"/>
  <c r="G25" i="12" s="1"/>
  <c r="G26" i="12" s="1"/>
  <c r="F23" i="12"/>
  <c r="F22" i="12"/>
  <c r="G22" i="12" s="1"/>
  <c r="G23" i="12" s="1"/>
  <c r="F19" i="12"/>
  <c r="F20" i="12"/>
  <c r="F18" i="12"/>
  <c r="G18" i="12" s="1"/>
  <c r="G19" i="12" s="1"/>
  <c r="G20" i="12" s="1"/>
  <c r="B11" i="12"/>
  <c r="F16" i="12"/>
  <c r="F15" i="12"/>
  <c r="G15" i="12" s="1"/>
  <c r="G16" i="12" s="1"/>
  <c r="A22" i="11"/>
  <c r="A30" i="11"/>
  <c r="A15" i="11"/>
  <c r="AD13" i="10"/>
  <c r="G30" i="12" l="1"/>
  <c r="V17" i="6"/>
  <c r="AO13" i="10"/>
  <c r="AK35" i="10"/>
  <c r="AJ35" i="10"/>
  <c r="AJ22" i="10"/>
  <c r="AE35" i="10"/>
  <c r="AD35" i="10"/>
  <c r="AD22" i="10"/>
  <c r="V27" i="10"/>
  <c r="V17" i="10"/>
  <c r="I60" i="10"/>
  <c r="J59" i="10"/>
  <c r="J60" i="10" s="1"/>
  <c r="I59" i="10"/>
  <c r="I58" i="10"/>
  <c r="I57" i="10"/>
  <c r="I56" i="10"/>
  <c r="J56" i="10" s="1"/>
  <c r="I54" i="10"/>
  <c r="I53" i="10"/>
  <c r="J53" i="10" s="1"/>
  <c r="J54" i="10" s="1"/>
  <c r="I52" i="10"/>
  <c r="J51" i="10"/>
  <c r="J52" i="10" s="1"/>
  <c r="I51" i="10"/>
  <c r="I49" i="10"/>
  <c r="I48" i="10"/>
  <c r="J47" i="10"/>
  <c r="J48" i="10" s="1"/>
  <c r="J49" i="10" s="1"/>
  <c r="I47" i="10"/>
  <c r="I46" i="10"/>
  <c r="I45" i="10"/>
  <c r="J44" i="10"/>
  <c r="J45" i="10" s="1"/>
  <c r="J46" i="10" s="1"/>
  <c r="I44" i="10"/>
  <c r="G43" i="10"/>
  <c r="J43" i="10" s="1"/>
  <c r="J42" i="10"/>
  <c r="G42" i="10"/>
  <c r="I41" i="10"/>
  <c r="I40" i="10"/>
  <c r="J39" i="10"/>
  <c r="J40" i="10" s="1"/>
  <c r="J41" i="10" s="1"/>
  <c r="I39" i="10"/>
  <c r="I38" i="10"/>
  <c r="J37" i="10"/>
  <c r="J38" i="10" s="1"/>
  <c r="I37" i="10"/>
  <c r="G36" i="10"/>
  <c r="J35" i="10"/>
  <c r="J36" i="10" s="1"/>
  <c r="G35" i="10"/>
  <c r="I34" i="10"/>
  <c r="I33" i="10"/>
  <c r="J32" i="10"/>
  <c r="J33" i="10" s="1"/>
  <c r="J34" i="10" s="1"/>
  <c r="I32" i="10"/>
  <c r="I31" i="10"/>
  <c r="I30" i="10"/>
  <c r="G29" i="10"/>
  <c r="V28" i="10"/>
  <c r="G28" i="10"/>
  <c r="J28" i="10" s="1"/>
  <c r="J29" i="10" s="1"/>
  <c r="I27" i="10"/>
  <c r="V26" i="10"/>
  <c r="I26" i="10"/>
  <c r="V25" i="10"/>
  <c r="J25" i="10"/>
  <c r="J26" i="10" s="1"/>
  <c r="J27" i="10" s="1"/>
  <c r="I25" i="10"/>
  <c r="V24" i="10"/>
  <c r="I24" i="10"/>
  <c r="V23" i="10"/>
  <c r="I23" i="10"/>
  <c r="V22" i="10"/>
  <c r="G22" i="10"/>
  <c r="V21" i="10"/>
  <c r="J21" i="10"/>
  <c r="J22" i="10" s="1"/>
  <c r="G21" i="10"/>
  <c r="V20" i="10"/>
  <c r="J20" i="10"/>
  <c r="G20" i="10"/>
  <c r="V19" i="10"/>
  <c r="I19" i="10"/>
  <c r="I18" i="10"/>
  <c r="I17" i="10"/>
  <c r="V16" i="10"/>
  <c r="V18" i="10" s="1"/>
  <c r="I16" i="10"/>
  <c r="K11" i="10"/>
  <c r="E12" i="9"/>
  <c r="E10" i="9"/>
  <c r="O20" i="8"/>
  <c r="P20" i="8" s="1"/>
  <c r="Q20" i="8" s="1"/>
  <c r="N18" i="8"/>
  <c r="O18" i="8"/>
  <c r="P18" i="8" s="1"/>
  <c r="Q18" i="8" s="1"/>
  <c r="N14" i="8"/>
  <c r="N15" i="8"/>
  <c r="O15" i="8" s="1"/>
  <c r="N12" i="8"/>
  <c r="O14" i="8"/>
  <c r="O12" i="8"/>
  <c r="N10" i="8"/>
  <c r="O10" i="8"/>
  <c r="N6" i="8"/>
  <c r="O6" i="8" s="1"/>
  <c r="AB5" i="8"/>
  <c r="O9" i="8"/>
  <c r="N9" i="8"/>
  <c r="N4" i="8"/>
  <c r="N8" i="8"/>
  <c r="N11" i="8" s="1"/>
  <c r="O11" i="8" s="1"/>
  <c r="N3" i="8"/>
  <c r="O3" i="8" s="1"/>
  <c r="O4" i="8"/>
  <c r="N5" i="8"/>
  <c r="O5" i="8" s="1"/>
  <c r="V24" i="6"/>
  <c r="I60" i="6"/>
  <c r="I59" i="6"/>
  <c r="J59" i="6" s="1"/>
  <c r="I58" i="6"/>
  <c r="I57" i="6"/>
  <c r="I56" i="6"/>
  <c r="J56" i="6" s="1"/>
  <c r="J57" i="6" s="1"/>
  <c r="J58" i="6" s="1"/>
  <c r="V26" i="6"/>
  <c r="V28" i="6" s="1"/>
  <c r="V25" i="6"/>
  <c r="V27" i="6" s="1"/>
  <c r="I53" i="6"/>
  <c r="J53" i="6" s="1"/>
  <c r="I54" i="6"/>
  <c r="I52" i="6"/>
  <c r="I51" i="6"/>
  <c r="J51" i="6" s="1"/>
  <c r="J52" i="6" s="1"/>
  <c r="V23" i="6"/>
  <c r="I46" i="6"/>
  <c r="I47" i="6"/>
  <c r="J47" i="6" s="1"/>
  <c r="I48" i="6"/>
  <c r="I49" i="6"/>
  <c r="I45" i="6"/>
  <c r="I44" i="6"/>
  <c r="J44" i="6" s="1"/>
  <c r="G43" i="6"/>
  <c r="G42" i="6"/>
  <c r="J42" i="6" s="1"/>
  <c r="J43" i="6" s="1"/>
  <c r="V22" i="6"/>
  <c r="V21" i="6"/>
  <c r="I41" i="6"/>
  <c r="I40" i="6"/>
  <c r="I39" i="6"/>
  <c r="J39" i="6" s="1"/>
  <c r="I38" i="6"/>
  <c r="I37" i="6"/>
  <c r="J37" i="6" s="1"/>
  <c r="G36" i="6"/>
  <c r="G35" i="6"/>
  <c r="J35" i="6" s="1"/>
  <c r="V19" i="6"/>
  <c r="V20" i="6"/>
  <c r="G29" i="6"/>
  <c r="G28" i="6"/>
  <c r="J28" i="6" s="1"/>
  <c r="J29" i="6" s="1"/>
  <c r="V16" i="6"/>
  <c r="V18" i="6" s="1"/>
  <c r="G22" i="6"/>
  <c r="G21" i="6"/>
  <c r="G20" i="6"/>
  <c r="J20" i="6" s="1"/>
  <c r="J21" i="6" s="1"/>
  <c r="J22" i="6" s="1"/>
  <c r="K11" i="6"/>
  <c r="I33" i="6"/>
  <c r="I34" i="6"/>
  <c r="I32" i="6"/>
  <c r="J32" i="6" s="1"/>
  <c r="J33" i="6" s="1"/>
  <c r="J34" i="6" s="1"/>
  <c r="I31" i="6"/>
  <c r="I30" i="6"/>
  <c r="I26" i="6"/>
  <c r="I27" i="6"/>
  <c r="I25" i="6"/>
  <c r="J25" i="6" s="1"/>
  <c r="I23" i="6"/>
  <c r="I24" i="6"/>
  <c r="I18" i="6"/>
  <c r="I19" i="6"/>
  <c r="I17" i="6"/>
  <c r="I16" i="6"/>
  <c r="G59" i="2"/>
  <c r="G58" i="2"/>
  <c r="S50" i="2"/>
  <c r="S49" i="2"/>
  <c r="S48" i="2"/>
  <c r="S47" i="2"/>
  <c r="G54" i="2"/>
  <c r="G55" i="2"/>
  <c r="G56" i="2"/>
  <c r="G53" i="2"/>
  <c r="H53" i="2" s="1"/>
  <c r="G51" i="2"/>
  <c r="G52" i="2"/>
  <c r="G50" i="2"/>
  <c r="H50" i="2" s="1"/>
  <c r="H51" i="2" s="1"/>
  <c r="H52" i="2" s="1"/>
  <c r="I35" i="2"/>
  <c r="G47" i="2"/>
  <c r="G48" i="2"/>
  <c r="G49" i="2"/>
  <c r="G46" i="2"/>
  <c r="H46" i="2"/>
  <c r="H47" i="2" s="1"/>
  <c r="H48" i="2" s="1"/>
  <c r="H49" i="2" s="1"/>
  <c r="S42" i="2"/>
  <c r="S41" i="2"/>
  <c r="S13" i="2"/>
  <c r="S15" i="2" s="1"/>
  <c r="G41" i="2"/>
  <c r="G42" i="2"/>
  <c r="G43" i="2"/>
  <c r="G44" i="2"/>
  <c r="G45" i="2"/>
  <c r="G40" i="2"/>
  <c r="H40" i="2" s="1"/>
  <c r="H41" i="2" s="1"/>
  <c r="H42" i="2" s="1"/>
  <c r="H43" i="2" s="1"/>
  <c r="H44" i="2" s="1"/>
  <c r="H45" i="2" s="1"/>
  <c r="S18" i="2"/>
  <c r="S17" i="2"/>
  <c r="S14" i="2"/>
  <c r="S16" i="2" s="1"/>
  <c r="S10" i="2"/>
  <c r="S12" i="2" s="1"/>
  <c r="I17" i="2"/>
  <c r="I18" i="2" s="1"/>
  <c r="I15" i="2"/>
  <c r="I16" i="2" s="1"/>
  <c r="S9" i="2"/>
  <c r="S11" i="2" s="1"/>
  <c r="I10" i="2"/>
  <c r="I11" i="2" s="1"/>
  <c r="I12" i="2" s="1"/>
  <c r="I13" i="2" s="1"/>
  <c r="P11" i="1"/>
  <c r="P12" i="1" s="1"/>
  <c r="G10" i="1"/>
  <c r="G11" i="1" s="1"/>
  <c r="G12" i="1" s="1"/>
  <c r="P9" i="1"/>
  <c r="P10" i="1" s="1"/>
  <c r="P5" i="1"/>
  <c r="P6" i="1" s="1"/>
  <c r="P7" i="1" s="1"/>
  <c r="G8" i="1"/>
  <c r="G9" i="1" s="1"/>
  <c r="P3" i="1"/>
  <c r="P4" i="1" s="1"/>
  <c r="J57" i="10" l="1"/>
  <c r="J58" i="10" s="1"/>
  <c r="O8" i="8"/>
  <c r="N13" i="8"/>
  <c r="O13" i="8" s="1"/>
  <c r="P10" i="8" s="1"/>
  <c r="N16" i="8"/>
  <c r="O16" i="8" s="1"/>
  <c r="P15" i="8" s="1"/>
  <c r="Q15" i="8" s="1"/>
  <c r="J38" i="6"/>
  <c r="P12" i="8"/>
  <c r="P13" i="8"/>
  <c r="P11" i="8"/>
  <c r="P16" i="8"/>
  <c r="Q16" i="8" s="1"/>
  <c r="P5" i="8"/>
  <c r="P4" i="8"/>
  <c r="P3" i="8"/>
  <c r="P6" i="8"/>
  <c r="J36" i="6"/>
  <c r="J45" i="6"/>
  <c r="J48" i="6"/>
  <c r="J49" i="6" s="1"/>
  <c r="J46" i="6"/>
  <c r="J54" i="6"/>
  <c r="J60" i="6"/>
  <c r="J26" i="6"/>
  <c r="J27" i="6" s="1"/>
  <c r="J40" i="6"/>
  <c r="J41" i="6" s="1"/>
  <c r="H58" i="2"/>
  <c r="H59" i="2" s="1"/>
  <c r="H54" i="2"/>
  <c r="H55" i="2" s="1"/>
  <c r="H56" i="2" s="1"/>
  <c r="Q10" i="8" l="1"/>
  <c r="Q12" i="8"/>
  <c r="Q13" i="8"/>
  <c r="P14" i="8"/>
  <c r="Q14" i="8" s="1"/>
  <c r="P9" i="8"/>
  <c r="P8" i="8"/>
  <c r="Q11" i="8"/>
  <c r="Q3" i="8"/>
  <c r="Q4" i="8"/>
  <c r="Q6" i="8"/>
  <c r="Q5" i="8"/>
  <c r="Q9" i="8" l="1"/>
  <c r="Q8" i="8"/>
</calcChain>
</file>

<file path=xl/sharedStrings.xml><?xml version="1.0" encoding="utf-8"?>
<sst xmlns="http://schemas.openxmlformats.org/spreadsheetml/2006/main" count="1345" uniqueCount="370">
  <si>
    <t>Cs</t>
  </si>
  <si>
    <t>Koloni</t>
  </si>
  <si>
    <t>PD</t>
  </si>
  <si>
    <t>m</t>
  </si>
  <si>
    <t>q</t>
  </si>
  <si>
    <t>List A</t>
  </si>
  <si>
    <t>List B</t>
  </si>
  <si>
    <t>List B + Resource</t>
  </si>
  <si>
    <t>OFV</t>
  </si>
  <si>
    <t>Prob</t>
  </si>
  <si>
    <t>Komulatif</t>
  </si>
  <si>
    <t>Rand</t>
  </si>
  <si>
    <t>Terpilih</t>
  </si>
  <si>
    <t>Semut</t>
  </si>
  <si>
    <t>2 (4,6,100)</t>
  </si>
  <si>
    <t>1H</t>
  </si>
  <si>
    <t>1HRC</t>
  </si>
  <si>
    <t>antrian</t>
  </si>
  <si>
    <t>1 (3,100,5)</t>
  </si>
  <si>
    <t>4 (100,4,3)</t>
  </si>
  <si>
    <t>5 (3,9,100)</t>
  </si>
  <si>
    <t>3 (5,4,7)</t>
  </si>
  <si>
    <t>2H</t>
  </si>
  <si>
    <t>3R</t>
  </si>
  <si>
    <t>3H</t>
  </si>
  <si>
    <t>CT (s)</t>
  </si>
  <si>
    <t>Stasiun kerja</t>
  </si>
  <si>
    <t>Elemen</t>
  </si>
  <si>
    <t>Resource</t>
  </si>
  <si>
    <t>Waktu (s)</t>
  </si>
  <si>
    <t>Waktu sisa (s)</t>
  </si>
  <si>
    <t>HRC</t>
  </si>
  <si>
    <t>Kosong</t>
  </si>
  <si>
    <t>Buka Stasiun baru</t>
  </si>
  <si>
    <t>R</t>
  </si>
  <si>
    <t>H</t>
  </si>
  <si>
    <t>2R</t>
  </si>
  <si>
    <t>4R</t>
  </si>
  <si>
    <t>4HRC</t>
  </si>
  <si>
    <t>5H</t>
  </si>
  <si>
    <t>(H,R,HRC)</t>
  </si>
  <si>
    <t>2 
X(4,6,100)
Y(0,0,0)</t>
  </si>
  <si>
    <t>1  X(3,100,5)
Y(5,7,100)</t>
  </si>
  <si>
    <t>4 
X(100,4,3)
Y(6,5,7)</t>
  </si>
  <si>
    <t>5 
X(3,9,100)
Y(100,8,5)</t>
  </si>
  <si>
    <t>3 
X(5,4,7)
Y(100,3,2)</t>
  </si>
  <si>
    <t>Model</t>
  </si>
  <si>
    <t>X</t>
  </si>
  <si>
    <t>3HRC</t>
  </si>
  <si>
    <t>Y</t>
  </si>
  <si>
    <t>5R</t>
  </si>
  <si>
    <t>6
X(3,8,2)
Y(4,6,3)</t>
  </si>
  <si>
    <t>1
X(3,100,5)
Y(5,7,100)</t>
  </si>
  <si>
    <t>7
X(3,5,4)
Y(5,100,3)</t>
  </si>
  <si>
    <t>cek resource&amp;precedence!!!!</t>
  </si>
  <si>
    <t>Buka Stasiun baru?</t>
  </si>
  <si>
    <t>Tidak</t>
  </si>
  <si>
    <t>Ya</t>
  </si>
  <si>
    <t>bisa karena robot belom di pakek dan paralel dengan elemen kerja 6</t>
  </si>
  <si>
    <t>6H</t>
  </si>
  <si>
    <t>6R</t>
  </si>
  <si>
    <t>6HRC</t>
  </si>
  <si>
    <t>11H</t>
  </si>
  <si>
    <t>7H</t>
  </si>
  <si>
    <t>7HRC</t>
  </si>
  <si>
    <t>19H</t>
  </si>
  <si>
    <t>Tugas  (size 7)</t>
  </si>
  <si>
    <t>Stasiun  (size 10)</t>
  </si>
  <si>
    <t>SumberDaya  (size 3)</t>
  </si>
  <si>
    <t>Value</t>
  </si>
  <si>
    <t>Task</t>
  </si>
  <si>
    <t>2HRC</t>
  </si>
  <si>
    <t>7R</t>
  </si>
  <si>
    <t>5HRC</t>
  </si>
  <si>
    <t>10H</t>
  </si>
  <si>
    <t>10HRC</t>
  </si>
  <si>
    <t>10R</t>
  </si>
  <si>
    <t>cek precedence!!!!</t>
  </si>
  <si>
    <t>Model + Resource</t>
  </si>
  <si>
    <t>Kesimpulan stasiun baru</t>
  </si>
  <si>
    <t>KESIMPULAN</t>
  </si>
  <si>
    <t>Kesimpulan</t>
  </si>
  <si>
    <t>H-R</t>
  </si>
  <si>
    <t>1XH</t>
  </si>
  <si>
    <t>tidak</t>
  </si>
  <si>
    <t>Tidak Buka Stasiun Baru</t>
  </si>
  <si>
    <t>C</t>
  </si>
  <si>
    <t>1XHRC</t>
  </si>
  <si>
    <t>H-C</t>
  </si>
  <si>
    <t>1YH</t>
  </si>
  <si>
    <t>1YR</t>
  </si>
  <si>
    <t>R-C</t>
  </si>
  <si>
    <t>4XR</t>
  </si>
  <si>
    <t>4XHRC</t>
  </si>
  <si>
    <t>4YH</t>
  </si>
  <si>
    <t>4YR</t>
  </si>
  <si>
    <t>H-R-C</t>
  </si>
  <si>
    <t>3YR</t>
  </si>
  <si>
    <t>3YHRC</t>
  </si>
  <si>
    <t>Buka stasiun baru</t>
  </si>
  <si>
    <t>3XHRC</t>
  </si>
  <si>
    <t>3XR</t>
  </si>
  <si>
    <t>2XH</t>
  </si>
  <si>
    <t>2XR</t>
  </si>
  <si>
    <t>2YH</t>
  </si>
  <si>
    <t>2YHRC</t>
  </si>
  <si>
    <t>2YR</t>
  </si>
  <si>
    <t>6XH</t>
  </si>
  <si>
    <t>6XR</t>
  </si>
  <si>
    <t>6XHRC</t>
  </si>
  <si>
    <t>6YH</t>
  </si>
  <si>
    <t>6YHRC</t>
  </si>
  <si>
    <t>6YR</t>
  </si>
  <si>
    <t>5XH</t>
  </si>
  <si>
    <t>5XR</t>
  </si>
  <si>
    <t>5YR</t>
  </si>
  <si>
    <t>5YHRC</t>
  </si>
  <si>
    <t>7XH</t>
  </si>
  <si>
    <t>7XR</t>
  </si>
  <si>
    <t>7XHRC</t>
  </si>
  <si>
    <t>7YH</t>
  </si>
  <si>
    <t>7YHRC</t>
  </si>
  <si>
    <t>f(m,i,q)</t>
  </si>
  <si>
    <t>gf(i,q)</t>
  </si>
  <si>
    <t>It</t>
  </si>
  <si>
    <t>Prob (Atas)</t>
  </si>
  <si>
    <t>Feromon</t>
  </si>
  <si>
    <t>Global Feromon</t>
  </si>
  <si>
    <t>f(1,1,1)</t>
  </si>
  <si>
    <t>gf(1,1)</t>
  </si>
  <si>
    <t>6 (6,100,3)</t>
  </si>
  <si>
    <t>-</t>
  </si>
  <si>
    <t>Buka Stasiun Baru</t>
  </si>
  <si>
    <t>Investasi</t>
  </si>
  <si>
    <t>Manusia</t>
  </si>
  <si>
    <t>Asumsi Tools</t>
  </si>
  <si>
    <t>digunakan 4 tools</t>
  </si>
  <si>
    <t>f(1,1,2)</t>
  </si>
  <si>
    <t>gf(1,2)</t>
  </si>
  <si>
    <t>Robot</t>
  </si>
  <si>
    <t>Operasional</t>
  </si>
  <si>
    <t>f(1,1,3)</t>
  </si>
  <si>
    <t>gf(1,3)</t>
  </si>
  <si>
    <t>Jumlah Awal</t>
  </si>
  <si>
    <t>Benefit cost</t>
  </si>
  <si>
    <t>Jenis Tools</t>
  </si>
  <si>
    <t>f(1,1,4)</t>
  </si>
  <si>
    <t>gf(1,4)</t>
  </si>
  <si>
    <t>b2</t>
  </si>
  <si>
    <t>b3</t>
  </si>
  <si>
    <t>yR</t>
  </si>
  <si>
    <t>yS</t>
  </si>
  <si>
    <t>f(1,1,5)</t>
  </si>
  <si>
    <t>gf(1,5)</t>
  </si>
  <si>
    <t>f(1,1,6)</t>
  </si>
  <si>
    <t>gf(1,6)</t>
  </si>
  <si>
    <t>Initial</t>
  </si>
  <si>
    <t>Initial gf</t>
  </si>
  <si>
    <t>Zalfa</t>
  </si>
  <si>
    <t>Zbeta</t>
  </si>
  <si>
    <t>solusi awal</t>
  </si>
  <si>
    <t>Treshold</t>
  </si>
  <si>
    <t>x</t>
  </si>
  <si>
    <t>dalam koma</t>
  </si>
  <si>
    <t>H R HRC</t>
  </si>
  <si>
    <t>Shaking</t>
  </si>
  <si>
    <t>(tuker tugas dengan beda stasiun)</t>
  </si>
  <si>
    <t>S1</t>
  </si>
  <si>
    <t>S2</t>
  </si>
  <si>
    <t>n1</t>
  </si>
  <si>
    <t>n2</t>
  </si>
  <si>
    <t xml:space="preserve">Target </t>
  </si>
  <si>
    <t>T1</t>
  </si>
  <si>
    <t>T2</t>
  </si>
  <si>
    <t>Cycle time S1(resource awal)</t>
  </si>
  <si>
    <t>Cycle time S2(resource awal)</t>
  </si>
  <si>
    <t>yes</t>
  </si>
  <si>
    <t>Feasible? (tidak melanggar PD constraint)</t>
  </si>
  <si>
    <t>Dari satu POV aja, iterasi 1 ya stasiun 1</t>
  </si>
  <si>
    <t>no karena tidak di dekat</t>
  </si>
  <si>
    <t>no karena kalau ditukar melanggar PD</t>
  </si>
  <si>
    <t>(memilih apakah menggunakan solusi awal atau solusi shaking)</t>
  </si>
  <si>
    <t>no, karena solusi lebih jelek</t>
  </si>
  <si>
    <t>Condition 1</t>
  </si>
  <si>
    <t>Condition 2</t>
  </si>
  <si>
    <t>(Solusi awal lebih buruk dibandingkan solusi baru &gt; solusi baru digunakan untuk tahap selanjutnya)</t>
  </si>
  <si>
    <t>(Solusi awal lebih baik dibandingkan solusi baru &gt; solusi awal digunakan untuk tahap selanjutnya)</t>
  </si>
  <si>
    <t>Solusi baru</t>
  </si>
  <si>
    <t>f(x)</t>
  </si>
  <si>
    <t>f(x) = f(x')</t>
  </si>
  <si>
    <t>f(x')</t>
  </si>
  <si>
    <t>f(x")</t>
  </si>
  <si>
    <t>solusi dari tahap sebelumnya</t>
  </si>
  <si>
    <t>solusi baru yang dipilih</t>
  </si>
  <si>
    <t>Local search</t>
  </si>
  <si>
    <t>Ambil solusi awal</t>
  </si>
  <si>
    <t xml:space="preserve">(tukar tugas dengan beda stasiun </t>
  </si>
  <si>
    <t>no karena satu stasiun</t>
  </si>
  <si>
    <t xml:space="preserve">solusi baru </t>
  </si>
  <si>
    <t>f(x") = f(x')</t>
  </si>
  <si>
    <t>Ambil solusi baru</t>
  </si>
  <si>
    <t>Move</t>
  </si>
  <si>
    <t>(memutuskan untuk melanjutkan dengan solusi ini atau tidak)</t>
  </si>
  <si>
    <t>Treshold bakal pake metode ini atau pake rumus</t>
  </si>
  <si>
    <t>C(s) - C(s')/C(s)</t>
  </si>
  <si>
    <t xml:space="preserve">  &gt; 0</t>
  </si>
  <si>
    <t>k</t>
  </si>
  <si>
    <t>V</t>
  </si>
  <si>
    <t>tugas</t>
  </si>
  <si>
    <t>Local Search</t>
  </si>
  <si>
    <t>(1 , 3)</t>
  </si>
  <si>
    <t>10 dan 9</t>
  </si>
  <si>
    <t>4 dan 5</t>
  </si>
  <si>
    <t>a = 2</t>
  </si>
  <si>
    <t>X = 1</t>
  </si>
  <si>
    <t>Y = 2</t>
  </si>
  <si>
    <t>Model 1 task 1</t>
  </si>
  <si>
    <t>(12 dan 9)</t>
  </si>
  <si>
    <t>Model 2 task 1</t>
  </si>
  <si>
    <t xml:space="preserve">Task 1 </t>
  </si>
  <si>
    <t>Model 1 task 2</t>
  </si>
  <si>
    <t>(6 dan 0)</t>
  </si>
  <si>
    <t>Model 2 task 2</t>
  </si>
  <si>
    <t>Task 2</t>
  </si>
  <si>
    <t>Model 2</t>
  </si>
  <si>
    <t>Model 1 &amp; 2</t>
  </si>
  <si>
    <t>R dan H</t>
  </si>
  <si>
    <t>Model 2 task 3</t>
  </si>
  <si>
    <t>(10 dan 7)</t>
  </si>
  <si>
    <t>(10 dan 8)</t>
  </si>
  <si>
    <t>Model 1 task 3</t>
  </si>
  <si>
    <t>(7 dan 8)</t>
  </si>
  <si>
    <t>Task 3</t>
  </si>
  <si>
    <t>V (SA)</t>
  </si>
  <si>
    <t>3 tuker 4</t>
  </si>
  <si>
    <t>X (CT)</t>
  </si>
  <si>
    <t>1 tuker 4</t>
  </si>
  <si>
    <t>8 dan 8</t>
  </si>
  <si>
    <t>3 dan 5</t>
  </si>
  <si>
    <t>(3,  4)</t>
  </si>
  <si>
    <t>Ditukar dengan tugas 4</t>
  </si>
  <si>
    <t>Ditukar dengan tugas 1</t>
  </si>
  <si>
    <t>X (PD)</t>
  </si>
  <si>
    <t>X (iterasi sebelumnya)</t>
  </si>
  <si>
    <t>X (SA)</t>
  </si>
  <si>
    <t>X (sama tugas)</t>
  </si>
  <si>
    <t>k = 1</t>
  </si>
  <si>
    <t>k = 2</t>
  </si>
  <si>
    <t>Model 2 task 4</t>
  </si>
  <si>
    <t>Model 1 task 4</t>
  </si>
  <si>
    <t>(4 dan 5)</t>
  </si>
  <si>
    <t>Task 4</t>
  </si>
  <si>
    <t>Model 2 Task 4</t>
  </si>
  <si>
    <t>(4 dan 7)</t>
  </si>
  <si>
    <t>Model 1 Task 4</t>
  </si>
  <si>
    <t>X(CT)</t>
  </si>
  <si>
    <t>Untuk k = 1</t>
  </si>
  <si>
    <t>Cycle time</t>
  </si>
  <si>
    <t>D</t>
  </si>
  <si>
    <t>CT/tau</t>
  </si>
  <si>
    <t>c11</t>
  </si>
  <si>
    <t>c12</t>
  </si>
  <si>
    <t>c01</t>
  </si>
  <si>
    <t>c02</t>
  </si>
  <si>
    <t>b2i</t>
  </si>
  <si>
    <t>b3i</t>
  </si>
  <si>
    <t>alpha</t>
  </si>
  <si>
    <t>rho</t>
  </si>
  <si>
    <t>TC</t>
  </si>
  <si>
    <t>Passed?</t>
  </si>
  <si>
    <t>1st point</t>
  </si>
  <si>
    <t>2nd point</t>
  </si>
  <si>
    <t>Reason?</t>
  </si>
  <si>
    <t>Penukaran operator</t>
  </si>
  <si>
    <t>(8 dan 10)</t>
  </si>
  <si>
    <t>(7,4 dan 9,3)</t>
  </si>
  <si>
    <t>Task 1 Menggunakan HRC</t>
  </si>
  <si>
    <t>Task 1</t>
  </si>
  <si>
    <t xml:space="preserve">Task 2 </t>
  </si>
  <si>
    <t>Total Cost</t>
  </si>
  <si>
    <t>(Data Sementara)</t>
  </si>
  <si>
    <t>Alokasi Stasiun</t>
  </si>
  <si>
    <t>Stasiun</t>
  </si>
  <si>
    <t>(1 dan 3) dengan waktu ([5, 6] dan [7, 10])</t>
  </si>
  <si>
    <t>X (Sama stasiun)</t>
  </si>
  <si>
    <t>X (Sama tugas)</t>
  </si>
  <si>
    <t>ditukar dengan siapa</t>
  </si>
  <si>
    <t>Kumulatif</t>
  </si>
  <si>
    <t>1R</t>
  </si>
  <si>
    <t>8H</t>
  </si>
  <si>
    <t>8R</t>
  </si>
  <si>
    <t>8HRC</t>
  </si>
  <si>
    <t>9H</t>
  </si>
  <si>
    <t>9HRC</t>
  </si>
  <si>
    <t>Benefit R</t>
  </si>
  <si>
    <t>Benefit HRC</t>
  </si>
  <si>
    <t>CT X</t>
  </si>
  <si>
    <t>CT Y</t>
  </si>
  <si>
    <t>Human</t>
  </si>
  <si>
    <t>Precedence</t>
  </si>
  <si>
    <t>(6 dan 10)</t>
  </si>
  <si>
    <t>Task 1 menggunakan HRC</t>
  </si>
  <si>
    <t>(5 dan 3)</t>
  </si>
  <si>
    <t>Task 2 menggunakan HRC</t>
  </si>
  <si>
    <t>Task 5</t>
  </si>
  <si>
    <t>(3 dan 2)
(4 dan 2)</t>
  </si>
  <si>
    <t>Waktu sisa stasiun</t>
  </si>
  <si>
    <t>17-R dan 16-H</t>
  </si>
  <si>
    <t>18-R dan 18-H</t>
  </si>
  <si>
    <t>r</t>
  </si>
  <si>
    <t>Stasiun 1</t>
  </si>
  <si>
    <t>Tambah Task 2 dengan CT jadi (11 dan 13)</t>
  </si>
  <si>
    <t>Tambah Task 5 dengan CT jadi (15 dan 15)</t>
  </si>
  <si>
    <t>f(x''')</t>
  </si>
  <si>
    <t>Untuk k = 2</t>
  </si>
  <si>
    <t>Tugas 8 ditukar dengan tugas 10</t>
  </si>
  <si>
    <t>Cycle time S4 (4 dan 1) dan S5 (18 dan 14)</t>
  </si>
  <si>
    <t>s = 3, a = 3</t>
  </si>
  <si>
    <t>10 ditukar dengan siapa?</t>
  </si>
  <si>
    <t>Satu stasiun</t>
  </si>
  <si>
    <t>Sama</t>
  </si>
  <si>
    <t>Task 6</t>
  </si>
  <si>
    <t>(4 dan 2)</t>
  </si>
  <si>
    <t>Task 6 menggunakan H</t>
  </si>
  <si>
    <t>Task 7</t>
  </si>
  <si>
    <t>(15 dan 20)</t>
  </si>
  <si>
    <t>Task 7 menggunakan H</t>
  </si>
  <si>
    <t>Task 8</t>
  </si>
  <si>
    <t>(20 dan 10)</t>
  </si>
  <si>
    <t>Task 8 menggunakan HRC</t>
  </si>
  <si>
    <t>Task 9</t>
  </si>
  <si>
    <t>(18 dan 14)</t>
  </si>
  <si>
    <t>Task 10</t>
  </si>
  <si>
    <t>Task 10 menggunakan R</t>
  </si>
  <si>
    <t>Hasil local search tidak terpakai, hasil shaking dipakai</t>
  </si>
  <si>
    <t xml:space="preserve">Hasil alokasi stasiun terpakai </t>
  </si>
  <si>
    <t>Stasiun 2</t>
  </si>
  <si>
    <t>Tidak ada tugas yang bisa dialokasikan</t>
  </si>
  <si>
    <t>Stasiun 3</t>
  </si>
  <si>
    <t>Stasiun 5</t>
  </si>
  <si>
    <t>Stasiun 4</t>
  </si>
  <si>
    <t>Hasil penukaran operator dipakai</t>
  </si>
  <si>
    <t>(20 dan 20)</t>
  </si>
  <si>
    <t>(3 dan 2)</t>
  </si>
  <si>
    <t>(4 dan 1)</t>
  </si>
  <si>
    <t>Task 6 menggunakan HRC</t>
  </si>
  <si>
    <t>Task 7 menggunakan R</t>
  </si>
  <si>
    <t>Task 8 menggunakan R</t>
  </si>
  <si>
    <t>Task 10 menggunakan H</t>
  </si>
  <si>
    <t>Tambah Task 8 dengan CT jadi (8 dan 6)</t>
  </si>
  <si>
    <t>Tambah Task 7 dengan CT jadi (11 dan 8)</t>
  </si>
  <si>
    <t>(11 dan 8)</t>
  </si>
  <si>
    <t xml:space="preserve">Alokasi Stasiun </t>
  </si>
  <si>
    <t>Tambah Task 6 dengan CT jadi (15 dan 10)</t>
  </si>
  <si>
    <t>Total cost
Initial</t>
  </si>
  <si>
    <t>X (Cycle Time)</t>
  </si>
  <si>
    <t>random number pilih r2</t>
  </si>
  <si>
    <t>Hasil Local Search dan Shaking Tidak Terpakai</t>
  </si>
  <si>
    <t>(4 dan 6)</t>
  </si>
  <si>
    <t>(5 dan 7)</t>
  </si>
  <si>
    <t>Tidak ada tugas yang dialokasikan</t>
  </si>
  <si>
    <t>(6 dan 5)</t>
  </si>
  <si>
    <t>1H dan 3,8R</t>
  </si>
  <si>
    <t>0H dan 2,6R</t>
  </si>
  <si>
    <t>Tidak ada alokasi stasiun yang bisa dilakukan</t>
  </si>
  <si>
    <t>Task 9 Menggunakan H</t>
  </si>
  <si>
    <t>(7,5 dan 6,3)</t>
  </si>
  <si>
    <t>Task 9 Menggunakan R</t>
  </si>
  <si>
    <t>Tambah Task 7 dengan CT jadi (8,5 dan 8,3)</t>
  </si>
  <si>
    <t>Hasil iterasi VNS ini tidak dipakai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</si>
</sst>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0.000"/>
    <numFmt numFmtId="165" formatCode="&quot;Rp&quot;#,##0.00"/>
    <numFmt numFmtId="166" formatCode="_-[$Rp-3809]* #,##0.00_-;\-[$Rp-3809]* #,##0.00_-;_-[$Rp-3809]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9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Arial Narrow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27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/>
    <xf numFmtId="2" fontId="0" fillId="9" borderId="0" xfId="0" applyNumberForma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/>
    <xf numFmtId="0" fontId="0" fillId="12" borderId="0" xfId="0" applyFill="1"/>
    <xf numFmtId="0" fontId="0" fillId="17" borderId="0" xfId="0" applyFill="1"/>
    <xf numFmtId="0" fontId="0" fillId="18" borderId="0" xfId="0" applyFill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7" borderId="0" xfId="0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17" borderId="0" xfId="0" applyFill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13" borderId="21" xfId="0" applyFill="1" applyBorder="1"/>
    <xf numFmtId="0" fontId="0" fillId="13" borderId="21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0" xfId="0" applyFont="1" applyFill="1" applyAlignment="1">
      <alignment horizontal="center" vertical="center"/>
    </xf>
    <xf numFmtId="0" fontId="0" fillId="19" borderId="0" xfId="0" applyFill="1"/>
    <xf numFmtId="0" fontId="0" fillId="19" borderId="0" xfId="0" applyFill="1" applyAlignment="1">
      <alignment horizontal="center" vertical="center"/>
    </xf>
    <xf numFmtId="0" fontId="0" fillId="19" borderId="0" xfId="0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1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Border="1"/>
    <xf numFmtId="0" fontId="0" fillId="0" borderId="29" xfId="0" applyBorder="1"/>
    <xf numFmtId="0" fontId="0" fillId="2" borderId="0" xfId="0" applyFill="1"/>
    <xf numFmtId="0" fontId="0" fillId="0" borderId="0" xfId="0" applyFill="1"/>
    <xf numFmtId="0" fontId="0" fillId="20" borderId="0" xfId="0" applyFill="1"/>
    <xf numFmtId="0" fontId="0" fillId="0" borderId="0" xfId="0" applyAlignment="1">
      <alignment horizont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0" borderId="16" xfId="0" applyFill="1" applyBorder="1"/>
    <xf numFmtId="0" fontId="0" fillId="0" borderId="28" xfId="0" applyBorder="1"/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quotePrefix="1" applyFill="1"/>
    <xf numFmtId="0" fontId="0" fillId="21" borderId="21" xfId="0" applyFill="1" applyBorder="1"/>
    <xf numFmtId="0" fontId="0" fillId="20" borderId="21" xfId="0" applyFill="1" applyBorder="1"/>
    <xf numFmtId="0" fontId="2" fillId="0" borderId="21" xfId="0" quotePrefix="1" applyFont="1" applyBorder="1"/>
    <xf numFmtId="0" fontId="2" fillId="0" borderId="21" xfId="0" applyFont="1" applyBorder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27" xfId="0" applyBorder="1"/>
    <xf numFmtId="0" fontId="0" fillId="22" borderId="0" xfId="0" applyFill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20" borderId="19" xfId="0" applyFill="1" applyBorder="1"/>
    <xf numFmtId="0" fontId="0" fillId="20" borderId="0" xfId="0" applyFill="1" applyBorder="1"/>
    <xf numFmtId="0" fontId="0" fillId="13" borderId="0" xfId="0" applyFill="1" applyAlignment="1">
      <alignment horizontal="center" vertical="center"/>
    </xf>
    <xf numFmtId="0" fontId="1" fillId="0" borderId="27" xfId="0" applyFont="1" applyBorder="1"/>
    <xf numFmtId="0" fontId="0" fillId="0" borderId="27" xfId="0" applyBorder="1" applyAlignment="1">
      <alignment vertical="center"/>
    </xf>
    <xf numFmtId="0" fontId="0" fillId="0" borderId="21" xfId="0" applyFill="1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3" borderId="0" xfId="0" applyFill="1"/>
    <xf numFmtId="0" fontId="0" fillId="0" borderId="0" xfId="0" applyAlignment="1">
      <alignment horizontal="center" vertical="center"/>
    </xf>
    <xf numFmtId="0" fontId="5" fillId="0" borderId="0" xfId="0" applyFont="1"/>
    <xf numFmtId="42" fontId="0" fillId="0" borderId="0" xfId="2" applyFont="1" applyFill="1"/>
    <xf numFmtId="0" fontId="0" fillId="0" borderId="32" xfId="0" applyBorder="1"/>
    <xf numFmtId="0" fontId="4" fillId="23" borderId="32" xfId="0" applyFont="1" applyFill="1" applyBorder="1"/>
    <xf numFmtId="0" fontId="6" fillId="0" borderId="0" xfId="0" applyFont="1"/>
    <xf numFmtId="0" fontId="4" fillId="22" borderId="21" xfId="0" applyFont="1" applyFill="1" applyBorder="1"/>
    <xf numFmtId="0" fontId="4" fillId="24" borderId="21" xfId="0" applyFont="1" applyFill="1" applyBorder="1"/>
    <xf numFmtId="0" fontId="4" fillId="20" borderId="21" xfId="0" applyFont="1" applyFill="1" applyBorder="1"/>
    <xf numFmtId="0" fontId="0" fillId="0" borderId="21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0" borderId="21" xfId="0" applyFont="1" applyBorder="1"/>
    <xf numFmtId="0" fontId="0" fillId="2" borderId="21" xfId="0" applyFill="1" applyBorder="1"/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8" fillId="23" borderId="0" xfId="0" applyFont="1" applyFill="1"/>
    <xf numFmtId="42" fontId="7" fillId="23" borderId="0" xfId="2" applyFont="1" applyFill="1"/>
    <xf numFmtId="0" fontId="0" fillId="3" borderId="0" xfId="0" applyFont="1" applyFill="1"/>
    <xf numFmtId="0" fontId="0" fillId="0" borderId="0" xfId="0" applyAlignment="1">
      <alignment vertical="center" wrapText="1"/>
    </xf>
    <xf numFmtId="0" fontId="0" fillId="25" borderId="21" xfId="0" applyFill="1" applyBorder="1"/>
    <xf numFmtId="0" fontId="7" fillId="26" borderId="0" xfId="0" applyFont="1" applyFill="1"/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27" borderId="21" xfId="0" applyFont="1" applyFill="1" applyBorder="1" applyAlignment="1">
      <alignment horizontal="center" vertical="center"/>
    </xf>
    <xf numFmtId="0" fontId="4" fillId="22" borderId="21" xfId="0" applyFont="1" applyFill="1" applyBorder="1" applyAlignment="1">
      <alignment horizontal="center" vertical="center"/>
    </xf>
    <xf numFmtId="0" fontId="4" fillId="28" borderId="2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7" fillId="23" borderId="0" xfId="0" applyFont="1" applyFill="1"/>
    <xf numFmtId="0" fontId="0" fillId="0" borderId="16" xfId="0" applyBorder="1"/>
    <xf numFmtId="0" fontId="4" fillId="30" borderId="21" xfId="0" applyFont="1" applyFill="1" applyBorder="1" applyAlignment="1">
      <alignment horizontal="center" vertical="center"/>
    </xf>
    <xf numFmtId="0" fontId="4" fillId="20" borderId="21" xfId="0" applyFont="1" applyFill="1" applyBorder="1" applyAlignment="1">
      <alignment horizontal="center" vertical="center"/>
    </xf>
    <xf numFmtId="0" fontId="0" fillId="0" borderId="21" xfId="0" applyBorder="1" applyAlignment="1">
      <alignment horizontal="right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top"/>
    </xf>
    <xf numFmtId="0" fontId="0" fillId="12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5" fontId="7" fillId="26" borderId="0" xfId="0" applyNumberFormat="1" applyFont="1" applyFill="1" applyAlignment="1">
      <alignment horizontal="center"/>
    </xf>
    <xf numFmtId="165" fontId="7" fillId="23" borderId="0" xfId="0" applyNumberFormat="1" applyFont="1" applyFill="1" applyAlignment="1">
      <alignment horizontal="center" vertical="center"/>
    </xf>
    <xf numFmtId="0" fontId="9" fillId="0" borderId="0" xfId="0" applyFont="1"/>
    <xf numFmtId="165" fontId="0" fillId="0" borderId="0" xfId="0" applyNumberFormat="1"/>
    <xf numFmtId="0" fontId="4" fillId="26" borderId="21" xfId="0" applyFont="1" applyFill="1" applyBorder="1" applyAlignment="1">
      <alignment horizontal="center" vertical="center"/>
    </xf>
    <xf numFmtId="0" fontId="4" fillId="31" borderId="21" xfId="0" applyFont="1" applyFill="1" applyBorder="1" applyAlignment="1">
      <alignment horizontal="center" vertical="center"/>
    </xf>
    <xf numFmtId="0" fontId="7" fillId="23" borderId="0" xfId="0" applyFont="1" applyFill="1" applyAlignment="1">
      <alignment horizontal="center" wrapText="1"/>
    </xf>
    <xf numFmtId="0" fontId="7" fillId="23" borderId="0" xfId="0" applyFont="1" applyFill="1" applyAlignment="1">
      <alignment horizontal="center"/>
    </xf>
    <xf numFmtId="0" fontId="1" fillId="0" borderId="0" xfId="0" applyFont="1" applyBorder="1"/>
    <xf numFmtId="44" fontId="7" fillId="29" borderId="0" xfId="0" applyNumberFormat="1" applyFont="1" applyFill="1" applyBorder="1" applyAlignment="1">
      <alignment horizontal="center"/>
    </xf>
    <xf numFmtId="0" fontId="0" fillId="3" borderId="27" xfId="0" applyFill="1" applyBorder="1"/>
    <xf numFmtId="0" fontId="6" fillId="0" borderId="27" xfId="0" applyFont="1" applyBorder="1"/>
    <xf numFmtId="165" fontId="7" fillId="23" borderId="0" xfId="0" applyNumberFormat="1" applyFont="1" applyFill="1" applyBorder="1" applyAlignment="1">
      <alignment horizontal="center" vertical="center"/>
    </xf>
    <xf numFmtId="0" fontId="9" fillId="0" borderId="0" xfId="0" applyFont="1" applyBorder="1"/>
    <xf numFmtId="165" fontId="7" fillId="23" borderId="0" xfId="0" applyNumberFormat="1" applyFont="1" applyFill="1" applyBorder="1" applyAlignment="1">
      <alignment horizontal="center"/>
    </xf>
    <xf numFmtId="165" fontId="7" fillId="26" borderId="0" xfId="0" applyNumberFormat="1" applyFont="1" applyFill="1" applyBorder="1" applyAlignment="1">
      <alignment horizontal="center" vertical="center"/>
    </xf>
    <xf numFmtId="0" fontId="1" fillId="0" borderId="34" xfId="0" applyFont="1" applyBorder="1"/>
    <xf numFmtId="0" fontId="0" fillId="0" borderId="35" xfId="0" applyBorder="1"/>
    <xf numFmtId="0" fontId="7" fillId="29" borderId="35" xfId="0" applyFont="1" applyFill="1" applyBorder="1"/>
    <xf numFmtId="0" fontId="1" fillId="0" borderId="35" xfId="0" applyFont="1" applyBorder="1"/>
    <xf numFmtId="0" fontId="0" fillId="0" borderId="36" xfId="0" applyBorder="1"/>
    <xf numFmtId="0" fontId="0" fillId="0" borderId="35" xfId="0" applyFill="1" applyBorder="1"/>
    <xf numFmtId="0" fontId="4" fillId="23" borderId="37" xfId="0" applyFont="1" applyFill="1" applyBorder="1"/>
    <xf numFmtId="0" fontId="0" fillId="0" borderId="38" xfId="0" applyBorder="1"/>
    <xf numFmtId="0" fontId="0" fillId="3" borderId="35" xfId="0" applyFill="1" applyBorder="1"/>
    <xf numFmtId="0" fontId="6" fillId="0" borderId="35" xfId="0" applyFont="1" applyBorder="1"/>
    <xf numFmtId="0" fontId="0" fillId="3" borderId="35" xfId="0" applyFill="1" applyBorder="1" applyAlignment="1">
      <alignment vertical="center"/>
    </xf>
    <xf numFmtId="0" fontId="7" fillId="26" borderId="35" xfId="0" applyFont="1" applyFill="1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4" fillId="28" borderId="38" xfId="0" applyFont="1" applyFill="1" applyBorder="1" applyAlignment="1">
      <alignment horizontal="center" vertical="center"/>
    </xf>
    <xf numFmtId="0" fontId="4" fillId="30" borderId="38" xfId="0" applyFont="1" applyFill="1" applyBorder="1" applyAlignment="1">
      <alignment horizontal="center" vertical="center"/>
    </xf>
    <xf numFmtId="0" fontId="4" fillId="20" borderId="38" xfId="0" applyFont="1" applyFill="1" applyBorder="1" applyAlignment="1">
      <alignment horizontal="center" vertical="center"/>
    </xf>
    <xf numFmtId="0" fontId="4" fillId="26" borderId="35" xfId="0" applyFont="1" applyFill="1" applyBorder="1" applyAlignment="1">
      <alignment horizontal="center" vertical="center"/>
    </xf>
    <xf numFmtId="0" fontId="1" fillId="0" borderId="25" xfId="0" applyFont="1" applyBorder="1"/>
    <xf numFmtId="0" fontId="0" fillId="0" borderId="19" xfId="0" applyBorder="1"/>
    <xf numFmtId="0" fontId="7" fillId="23" borderId="27" xfId="0" applyFont="1" applyFill="1" applyBorder="1" applyAlignment="1">
      <alignment horizontal="center" vertical="center"/>
    </xf>
    <xf numFmtId="0" fontId="0" fillId="0" borderId="27" xfId="0" applyFont="1" applyBorder="1"/>
    <xf numFmtId="0" fontId="7" fillId="23" borderId="27" xfId="0" applyFont="1" applyFill="1" applyBorder="1"/>
    <xf numFmtId="0" fontId="10" fillId="0" borderId="22" xfId="0" applyFont="1" applyBorder="1" applyAlignment="1">
      <alignment horizontal="center" vertical="center"/>
    </xf>
    <xf numFmtId="0" fontId="0" fillId="0" borderId="22" xfId="0" applyBorder="1"/>
    <xf numFmtId="0" fontId="10" fillId="0" borderId="37" xfId="0" applyFont="1" applyBorder="1" applyAlignment="1">
      <alignment horizontal="center" vertical="center"/>
    </xf>
    <xf numFmtId="0" fontId="1" fillId="0" borderId="19" xfId="0" applyFont="1" applyBorder="1"/>
    <xf numFmtId="0" fontId="0" fillId="0" borderId="39" xfId="0" applyBorder="1"/>
    <xf numFmtId="0" fontId="1" fillId="0" borderId="32" xfId="0" applyFont="1" applyBorder="1"/>
    <xf numFmtId="0" fontId="4" fillId="0" borderId="0" xfId="0" applyFont="1"/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1" fillId="0" borderId="29" xfId="0" applyFont="1" applyBorder="1"/>
    <xf numFmtId="0" fontId="4" fillId="27" borderId="27" xfId="0" applyFont="1" applyFill="1" applyBorder="1"/>
    <xf numFmtId="165" fontId="4" fillId="27" borderId="0" xfId="0" applyNumberFormat="1" applyFont="1" applyFill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6" fillId="0" borderId="27" xfId="0" applyFont="1" applyFill="1" applyBorder="1"/>
    <xf numFmtId="0" fontId="0" fillId="0" borderId="22" xfId="0" applyBorder="1" applyAlignment="1">
      <alignment horizontal="center" vertical="center"/>
    </xf>
    <xf numFmtId="0" fontId="4" fillId="27" borderId="0" xfId="0" applyFont="1" applyFill="1"/>
    <xf numFmtId="0" fontId="4" fillId="23" borderId="29" xfId="0" applyFont="1" applyFill="1" applyBorder="1"/>
  </cellXfs>
  <cellStyles count="3">
    <cellStyle name="Currency" xfId="1" builtinId="4"/>
    <cellStyle name="Currency [0]" xfId="2" builtinId="7"/>
    <cellStyle name="Normal" xfId="0" builtinId="0"/>
  </cellStyles>
  <dxfs count="0"/>
  <tableStyles count="0" defaultTableStyle="TableStyleMedium2" defaultPivotStyle="PivotStyleLight16"/>
  <colors>
    <mruColors>
      <color rgb="FFFECAD6"/>
      <color rgb="FFEDD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61</xdr:row>
      <xdr:rowOff>171450</xdr:rowOff>
    </xdr:from>
    <xdr:to>
      <xdr:col>5</xdr:col>
      <xdr:colOff>961747</xdr:colOff>
      <xdr:row>117</xdr:row>
      <xdr:rowOff>95250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14173200"/>
          <a:ext cx="3228697" cy="10058400"/>
        </a:xfrm>
        <a:prstGeom prst="rect">
          <a:avLst/>
        </a:prstGeom>
      </xdr:spPr>
    </xdr:pic>
    <xdr:clientData/>
  </xdr:twoCellAnchor>
  <xdr:twoCellAnchor editAs="oneCell">
    <xdr:from>
      <xdr:col>14</xdr:col>
      <xdr:colOff>257175</xdr:colOff>
      <xdr:row>29</xdr:row>
      <xdr:rowOff>333375</xdr:rowOff>
    </xdr:from>
    <xdr:to>
      <xdr:col>17</xdr:col>
      <xdr:colOff>76200</xdr:colOff>
      <xdr:row>35</xdr:row>
      <xdr:rowOff>9525</xdr:rowOff>
    </xdr:to>
    <xdr:pic>
      <xdr:nvPicPr>
        <xdr:cNvPr id="14" name="Picture 6">
          <a:extLst>
            <a:ext uri="{FF2B5EF4-FFF2-40B4-BE49-F238E27FC236}">
              <a16:creationId xmlns:a16="http://schemas.microsoft.com/office/drawing/2014/main" id="{00000000-0008-0000-0100-00000E000000}"/>
            </a:ext>
            <a:ext uri="{147F2762-F138-4A5C-976F-8EAC2B608ADB}">
              <a16:predDERef xmlns:a16="http://schemas.microsoft.com/office/drawing/2014/main" pred="{B1BE3847-E265-4986-8932-B687803E9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7275" y="7000875"/>
          <a:ext cx="2828925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571500</xdr:colOff>
      <xdr:row>6</xdr:row>
      <xdr:rowOff>9525</xdr:rowOff>
    </xdr:from>
    <xdr:to>
      <xdr:col>20</xdr:col>
      <xdr:colOff>390525</xdr:colOff>
      <xdr:row>10</xdr:row>
      <xdr:rowOff>85725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200-000002000000}"/>
            </a:ext>
            <a:ext uri="{147F2762-F138-4A5C-976F-8EAC2B608ADB}">
              <a16:predDERef xmlns:a16="http://schemas.microsoft.com/office/drawing/2014/main" pred="{B1BE3847-E265-4986-8932-B687803E9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1457325"/>
          <a:ext cx="2771775" cy="2190750"/>
        </a:xfrm>
        <a:prstGeom prst="rect">
          <a:avLst/>
        </a:prstGeom>
      </xdr:spPr>
    </xdr:pic>
    <xdr:clientData/>
  </xdr:twoCellAnchor>
  <xdr:twoCellAnchor editAs="oneCell">
    <xdr:from>
      <xdr:col>21</xdr:col>
      <xdr:colOff>498764</xdr:colOff>
      <xdr:row>4</xdr:row>
      <xdr:rowOff>124692</xdr:rowOff>
    </xdr:from>
    <xdr:to>
      <xdr:col>26</xdr:col>
      <xdr:colOff>94501</xdr:colOff>
      <xdr:row>10</xdr:row>
      <xdr:rowOff>83128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4691" y="845128"/>
          <a:ext cx="3488865" cy="28401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36</xdr:row>
      <xdr:rowOff>170088</xdr:rowOff>
    </xdr:from>
    <xdr:to>
      <xdr:col>5</xdr:col>
      <xdr:colOff>309564</xdr:colOff>
      <xdr:row>47</xdr:row>
      <xdr:rowOff>27213</xdr:rowOff>
    </xdr:to>
    <xdr:pic>
      <xdr:nvPicPr>
        <xdr:cNvPr id="11" name="Picture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6599464"/>
          <a:ext cx="4208011" cy="1877787"/>
        </a:xfrm>
        <a:prstGeom prst="rect">
          <a:avLst/>
        </a:prstGeom>
      </xdr:spPr>
    </xdr:pic>
    <xdr:clientData/>
  </xdr:twoCellAnchor>
  <xdr:twoCellAnchor editAs="oneCell">
    <xdr:from>
      <xdr:col>0</xdr:col>
      <xdr:colOff>224518</xdr:colOff>
      <xdr:row>48</xdr:row>
      <xdr:rowOff>49665</xdr:rowOff>
    </xdr:from>
    <xdr:to>
      <xdr:col>5</xdr:col>
      <xdr:colOff>199567</xdr:colOff>
      <xdr:row>55</xdr:row>
      <xdr:rowOff>129266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518" y="8683398"/>
          <a:ext cx="4036782" cy="1365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</xdr:colOff>
      <xdr:row>26</xdr:row>
      <xdr:rowOff>130629</xdr:rowOff>
    </xdr:from>
    <xdr:to>
      <xdr:col>11</xdr:col>
      <xdr:colOff>21773</xdr:colOff>
      <xdr:row>28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6952" r="10875" b="277"/>
        <a:stretch/>
      </xdr:blipFill>
      <xdr:spPr>
        <a:xfrm>
          <a:off x="6193973" y="4942115"/>
          <a:ext cx="1589314" cy="2939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571500</xdr:colOff>
      <xdr:row>6</xdr:row>
      <xdr:rowOff>9525</xdr:rowOff>
    </xdr:from>
    <xdr:to>
      <xdr:col>20</xdr:col>
      <xdr:colOff>390525</xdr:colOff>
      <xdr:row>10</xdr:row>
      <xdr:rowOff>85725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500-000002000000}"/>
            </a:ext>
            <a:ext uri="{147F2762-F138-4A5C-976F-8EAC2B608ADB}">
              <a16:predDERef xmlns:a16="http://schemas.microsoft.com/office/drawing/2014/main" pred="{B1BE3847-E265-4986-8932-B687803E9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7680" y="1472565"/>
          <a:ext cx="2828925" cy="2202180"/>
        </a:xfrm>
        <a:prstGeom prst="rect">
          <a:avLst/>
        </a:prstGeom>
      </xdr:spPr>
    </xdr:pic>
    <xdr:clientData/>
  </xdr:twoCellAnchor>
  <xdr:twoCellAnchor editAs="oneCell">
    <xdr:from>
      <xdr:col>21</xdr:col>
      <xdr:colOff>498764</xdr:colOff>
      <xdr:row>4</xdr:row>
      <xdr:rowOff>124692</xdr:rowOff>
    </xdr:from>
    <xdr:to>
      <xdr:col>26</xdr:col>
      <xdr:colOff>94501</xdr:colOff>
      <xdr:row>10</xdr:row>
      <xdr:rowOff>83128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6824" y="856212"/>
          <a:ext cx="3512417" cy="2815936"/>
        </a:xfrm>
        <a:prstGeom prst="rect">
          <a:avLst/>
        </a:prstGeom>
      </xdr:spPr>
    </xdr:pic>
    <xdr:clientData/>
  </xdr:twoCellAnchor>
  <xdr:twoCellAnchor editAs="oneCell">
    <xdr:from>
      <xdr:col>34</xdr:col>
      <xdr:colOff>91440</xdr:colOff>
      <xdr:row>5</xdr:row>
      <xdr:rowOff>17145</xdr:rowOff>
    </xdr:from>
    <xdr:to>
      <xdr:col>38</xdr:col>
      <xdr:colOff>512445</xdr:colOff>
      <xdr:row>9</xdr:row>
      <xdr:rowOff>93345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500-000004000000}"/>
            </a:ext>
            <a:ext uri="{147F2762-F138-4A5C-976F-8EAC2B608ADB}">
              <a16:predDERef xmlns:a16="http://schemas.microsoft.com/office/drawing/2014/main" pred="{B1BE3847-E265-4986-8932-B687803E9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82020" y="931545"/>
          <a:ext cx="2828925" cy="2202180"/>
        </a:xfrm>
        <a:prstGeom prst="rect">
          <a:avLst/>
        </a:prstGeom>
      </xdr:spPr>
    </xdr:pic>
    <xdr:clientData/>
  </xdr:twoCellAnchor>
  <xdr:twoCellAnchor>
    <xdr:from>
      <xdr:col>34</xdr:col>
      <xdr:colOff>556260</xdr:colOff>
      <xdr:row>7</xdr:row>
      <xdr:rowOff>701040</xdr:rowOff>
    </xdr:from>
    <xdr:to>
      <xdr:col>36</xdr:col>
      <xdr:colOff>388620</xdr:colOff>
      <xdr:row>9</xdr:row>
      <xdr:rowOff>129540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4246840" y="2354580"/>
          <a:ext cx="1036320" cy="81534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34</xdr:col>
      <xdr:colOff>30480</xdr:colOff>
      <xdr:row>6</xdr:row>
      <xdr:rowOff>106680</xdr:rowOff>
    </xdr:from>
    <xdr:to>
      <xdr:col>36</xdr:col>
      <xdr:colOff>381000</xdr:colOff>
      <xdr:row>8</xdr:row>
      <xdr:rowOff>7620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23721060" y="1569720"/>
          <a:ext cx="1554480" cy="9296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35</xdr:col>
      <xdr:colOff>121920</xdr:colOff>
      <xdr:row>5</xdr:row>
      <xdr:rowOff>15240</xdr:rowOff>
    </xdr:from>
    <xdr:to>
      <xdr:col>36</xdr:col>
      <xdr:colOff>251460</xdr:colOff>
      <xdr:row>6</xdr:row>
      <xdr:rowOff>144780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24414480" y="929640"/>
          <a:ext cx="731520" cy="67818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36</xdr:col>
      <xdr:colOff>320040</xdr:colOff>
      <xdr:row>5</xdr:row>
      <xdr:rowOff>0</xdr:rowOff>
    </xdr:from>
    <xdr:to>
      <xdr:col>37</xdr:col>
      <xdr:colOff>449580</xdr:colOff>
      <xdr:row>6</xdr:row>
      <xdr:rowOff>129540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25214580" y="914400"/>
          <a:ext cx="731520" cy="678180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36</xdr:col>
      <xdr:colOff>388620</xdr:colOff>
      <xdr:row>6</xdr:row>
      <xdr:rowOff>30480</xdr:rowOff>
    </xdr:from>
    <xdr:to>
      <xdr:col>39</xdr:col>
      <xdr:colOff>15240</xdr:colOff>
      <xdr:row>8</xdr:row>
      <xdr:rowOff>403860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5283160" y="1493520"/>
          <a:ext cx="1432560" cy="1402080"/>
        </a:xfrm>
        <a:prstGeom prst="ellipse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oneCellAnchor>
    <xdr:from>
      <xdr:col>33</xdr:col>
      <xdr:colOff>464820</xdr:colOff>
      <xdr:row>7</xdr:row>
      <xdr:rowOff>411480</xdr:rowOff>
    </xdr:from>
    <xdr:ext cx="27257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23553420" y="2065020"/>
          <a:ext cx="272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>
              <a:solidFill>
                <a:srgbClr val="FF0000"/>
              </a:solidFill>
            </a:rPr>
            <a:t>H</a:t>
          </a:r>
        </a:p>
      </xdr:txBody>
    </xdr:sp>
    <xdr:clientData/>
  </xdr:oneCellAnchor>
  <xdr:oneCellAnchor>
    <xdr:from>
      <xdr:col>35</xdr:col>
      <xdr:colOff>91440</xdr:colOff>
      <xdr:row>5</xdr:row>
      <xdr:rowOff>381000</xdr:rowOff>
    </xdr:from>
    <xdr:ext cx="272575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24384000" y="1295400"/>
          <a:ext cx="2725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>
              <a:solidFill>
                <a:srgbClr val="7030A0"/>
              </a:solidFill>
            </a:rPr>
            <a:t>R</a:t>
          </a:r>
        </a:p>
        <a:p>
          <a:r>
            <a:rPr lang="en-ID" sz="1100">
              <a:solidFill>
                <a:srgbClr val="7030A0"/>
              </a:solidFill>
            </a:rPr>
            <a:t>H</a:t>
          </a:r>
        </a:p>
      </xdr:txBody>
    </xdr:sp>
    <xdr:clientData/>
  </xdr:oneCellAnchor>
  <xdr:oneCellAnchor>
    <xdr:from>
      <xdr:col>36</xdr:col>
      <xdr:colOff>22860</xdr:colOff>
      <xdr:row>7</xdr:row>
      <xdr:rowOff>419100</xdr:rowOff>
    </xdr:from>
    <xdr:ext cx="26129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24917400" y="2072640"/>
          <a:ext cx="2612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>
              <a:solidFill>
                <a:srgbClr val="FF0000"/>
              </a:solidFill>
            </a:rPr>
            <a:t>R</a:t>
          </a:r>
        </a:p>
      </xdr:txBody>
    </xdr:sp>
    <xdr:clientData/>
  </xdr:oneCellAnchor>
  <xdr:oneCellAnchor>
    <xdr:from>
      <xdr:col>37</xdr:col>
      <xdr:colOff>213360</xdr:colOff>
      <xdr:row>7</xdr:row>
      <xdr:rowOff>784860</xdr:rowOff>
    </xdr:from>
    <xdr:ext cx="424412" cy="43678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5709880" y="2438400"/>
          <a:ext cx="42441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>
              <a:solidFill>
                <a:srgbClr val="002060"/>
              </a:solidFill>
            </a:rPr>
            <a:t>H</a:t>
          </a:r>
        </a:p>
        <a:p>
          <a:r>
            <a:rPr lang="en-ID" sz="1100">
              <a:solidFill>
                <a:srgbClr val="002060"/>
              </a:solidFill>
            </a:rPr>
            <a:t>HRC</a:t>
          </a:r>
        </a:p>
      </xdr:txBody>
    </xdr:sp>
    <xdr:clientData/>
  </xdr:oneCellAnchor>
  <xdr:oneCellAnchor>
    <xdr:from>
      <xdr:col>37</xdr:col>
      <xdr:colOff>495300</xdr:colOff>
      <xdr:row>7</xdr:row>
      <xdr:rowOff>335280</xdr:rowOff>
    </xdr:from>
    <xdr:ext cx="272575" cy="436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25991820" y="1988820"/>
          <a:ext cx="2725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>
              <a:solidFill>
                <a:srgbClr val="002060"/>
              </a:solidFill>
            </a:rPr>
            <a:t>R</a:t>
          </a:r>
        </a:p>
        <a:p>
          <a:r>
            <a:rPr lang="en-ID" sz="1100">
              <a:solidFill>
                <a:srgbClr val="002060"/>
              </a:solidFill>
            </a:rPr>
            <a:t>H</a:t>
          </a:r>
        </a:p>
      </xdr:txBody>
    </xdr:sp>
    <xdr:clientData/>
  </xdr:oneCellAnchor>
  <xdr:oneCellAnchor>
    <xdr:from>
      <xdr:col>35</xdr:col>
      <xdr:colOff>137160</xdr:colOff>
      <xdr:row>8</xdr:row>
      <xdr:rowOff>388620</xdr:rowOff>
    </xdr:from>
    <xdr:ext cx="26129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24429720" y="2880360"/>
          <a:ext cx="2612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>
              <a:solidFill>
                <a:schemeClr val="accent2"/>
              </a:solidFill>
            </a:rPr>
            <a:t>R</a:t>
          </a:r>
        </a:p>
      </xdr:txBody>
    </xdr:sp>
    <xdr:clientData/>
  </xdr:oneCellAnchor>
  <xdr:oneCellAnchor>
    <xdr:from>
      <xdr:col>36</xdr:col>
      <xdr:colOff>274320</xdr:colOff>
      <xdr:row>5</xdr:row>
      <xdr:rowOff>373380</xdr:rowOff>
    </xdr:from>
    <xdr:ext cx="424412" cy="43678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25168860" y="1287780"/>
          <a:ext cx="42441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>
              <a:solidFill>
                <a:srgbClr val="00B050"/>
              </a:solidFill>
            </a:rPr>
            <a:t>R</a:t>
          </a:r>
        </a:p>
        <a:p>
          <a:r>
            <a:rPr lang="en-ID" sz="1100">
              <a:solidFill>
                <a:srgbClr val="00B050"/>
              </a:solidFill>
            </a:rPr>
            <a:t>HRC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91441</xdr:rowOff>
    </xdr:from>
    <xdr:to>
      <xdr:col>3</xdr:col>
      <xdr:colOff>565039</xdr:colOff>
      <xdr:row>6</xdr:row>
      <xdr:rowOff>76201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91441"/>
          <a:ext cx="2340499" cy="1082040"/>
        </a:xfrm>
        <a:prstGeom prst="rect">
          <a:avLst/>
        </a:prstGeom>
      </xdr:spPr>
    </xdr:pic>
    <xdr:clientData/>
  </xdr:twoCellAnchor>
  <xdr:twoCellAnchor>
    <xdr:from>
      <xdr:col>1</xdr:col>
      <xdr:colOff>624840</xdr:colOff>
      <xdr:row>0</xdr:row>
      <xdr:rowOff>76200</xdr:rowOff>
    </xdr:from>
    <xdr:to>
      <xdr:col>1</xdr:col>
      <xdr:colOff>624840</xdr:colOff>
      <xdr:row>6</xdr:row>
      <xdr:rowOff>133097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1234440" y="76200"/>
          <a:ext cx="0" cy="1154177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152400</xdr:colOff>
      <xdr:row>0</xdr:row>
      <xdr:rowOff>0</xdr:rowOff>
    </xdr:from>
    <xdr:to>
      <xdr:col>15</xdr:col>
      <xdr:colOff>152837</xdr:colOff>
      <xdr:row>8</xdr:row>
      <xdr:rowOff>23383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2260" y="0"/>
          <a:ext cx="3658037" cy="1486423"/>
        </a:xfrm>
        <a:prstGeom prst="rect">
          <a:avLst/>
        </a:prstGeom>
      </xdr:spPr>
    </xdr:pic>
    <xdr:clientData/>
  </xdr:twoCellAnchor>
  <xdr:twoCellAnchor editAs="oneCell">
    <xdr:from>
      <xdr:col>15</xdr:col>
      <xdr:colOff>167640</xdr:colOff>
      <xdr:row>0</xdr:row>
      <xdr:rowOff>0</xdr:rowOff>
    </xdr:from>
    <xdr:to>
      <xdr:col>19</xdr:col>
      <xdr:colOff>299545</xdr:colOff>
      <xdr:row>10</xdr:row>
      <xdr:rowOff>175260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25100" y="0"/>
          <a:ext cx="2570305" cy="20040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685800</xdr:colOff>
          <xdr:row>8</xdr:row>
          <xdr:rowOff>175260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15</xdr:col>
      <xdr:colOff>91440</xdr:colOff>
      <xdr:row>0</xdr:row>
      <xdr:rowOff>0</xdr:rowOff>
    </xdr:from>
    <xdr:to>
      <xdr:col>19</xdr:col>
      <xdr:colOff>203959</xdr:colOff>
      <xdr:row>11</xdr:row>
      <xdr:rowOff>15240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19460" y="0"/>
          <a:ext cx="2649979" cy="2026920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</xdr:colOff>
      <xdr:row>0</xdr:row>
      <xdr:rowOff>38100</xdr:rowOff>
    </xdr:from>
    <xdr:to>
      <xdr:col>15</xdr:col>
      <xdr:colOff>183287</xdr:colOff>
      <xdr:row>11</xdr:row>
      <xdr:rowOff>51473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6360" y="38100"/>
          <a:ext cx="2034947" cy="2025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601980</xdr:colOff>
          <xdr:row>35</xdr:row>
          <xdr:rowOff>30480</xdr:rowOff>
        </xdr:from>
        <xdr:to>
          <xdr:col>17</xdr:col>
          <xdr:colOff>701040</xdr:colOff>
          <xdr:row>44</xdr:row>
          <xdr:rowOff>22860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11</xdr:col>
      <xdr:colOff>0</xdr:colOff>
      <xdr:row>36</xdr:row>
      <xdr:rowOff>121920</xdr:rowOff>
    </xdr:from>
    <xdr:to>
      <xdr:col>12</xdr:col>
      <xdr:colOff>525780</xdr:colOff>
      <xdr:row>42</xdr:row>
      <xdr:rowOff>160020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7536180" y="6888480"/>
          <a:ext cx="1668780" cy="1135380"/>
        </a:xfrm>
        <a:custGeom>
          <a:avLst/>
          <a:gdLst>
            <a:gd name="connsiteX0" fmla="*/ 1463040 w 1577340"/>
            <a:gd name="connsiteY0" fmla="*/ 53340 h 1135380"/>
            <a:gd name="connsiteX1" fmla="*/ 1424940 w 1577340"/>
            <a:gd name="connsiteY1" fmla="*/ 45720 h 1135380"/>
            <a:gd name="connsiteX2" fmla="*/ 1394460 w 1577340"/>
            <a:gd name="connsiteY2" fmla="*/ 30480 h 1135380"/>
            <a:gd name="connsiteX3" fmla="*/ 1371600 w 1577340"/>
            <a:gd name="connsiteY3" fmla="*/ 22860 h 1135380"/>
            <a:gd name="connsiteX4" fmla="*/ 1318260 w 1577340"/>
            <a:gd name="connsiteY4" fmla="*/ 7620 h 1135380"/>
            <a:gd name="connsiteX5" fmla="*/ 1234440 w 1577340"/>
            <a:gd name="connsiteY5" fmla="*/ 0 h 1135380"/>
            <a:gd name="connsiteX6" fmla="*/ 1051560 w 1577340"/>
            <a:gd name="connsiteY6" fmla="*/ 30480 h 1135380"/>
            <a:gd name="connsiteX7" fmla="*/ 1021080 w 1577340"/>
            <a:gd name="connsiteY7" fmla="*/ 60960 h 1135380"/>
            <a:gd name="connsiteX8" fmla="*/ 1013460 w 1577340"/>
            <a:gd name="connsiteY8" fmla="*/ 121920 h 1135380"/>
            <a:gd name="connsiteX9" fmla="*/ 1021080 w 1577340"/>
            <a:gd name="connsiteY9" fmla="*/ 182880 h 1135380"/>
            <a:gd name="connsiteX10" fmla="*/ 1043940 w 1577340"/>
            <a:gd name="connsiteY10" fmla="*/ 198120 h 1135380"/>
            <a:gd name="connsiteX11" fmla="*/ 1059180 w 1577340"/>
            <a:gd name="connsiteY11" fmla="*/ 220980 h 1135380"/>
            <a:gd name="connsiteX12" fmla="*/ 1089660 w 1577340"/>
            <a:gd name="connsiteY12" fmla="*/ 251460 h 1135380"/>
            <a:gd name="connsiteX13" fmla="*/ 1120140 w 1577340"/>
            <a:gd name="connsiteY13" fmla="*/ 274320 h 1135380"/>
            <a:gd name="connsiteX14" fmla="*/ 1165860 w 1577340"/>
            <a:gd name="connsiteY14" fmla="*/ 335280 h 1135380"/>
            <a:gd name="connsiteX15" fmla="*/ 1226820 w 1577340"/>
            <a:gd name="connsiteY15" fmla="*/ 388620 h 1135380"/>
            <a:gd name="connsiteX16" fmla="*/ 1264920 w 1577340"/>
            <a:gd name="connsiteY16" fmla="*/ 441960 h 1135380"/>
            <a:gd name="connsiteX17" fmla="*/ 1295400 w 1577340"/>
            <a:gd name="connsiteY17" fmla="*/ 502920 h 1135380"/>
            <a:gd name="connsiteX18" fmla="*/ 1310640 w 1577340"/>
            <a:gd name="connsiteY18" fmla="*/ 525780 h 1135380"/>
            <a:gd name="connsiteX19" fmla="*/ 1318260 w 1577340"/>
            <a:gd name="connsiteY19" fmla="*/ 556260 h 1135380"/>
            <a:gd name="connsiteX20" fmla="*/ 1257300 w 1577340"/>
            <a:gd name="connsiteY20" fmla="*/ 609600 h 1135380"/>
            <a:gd name="connsiteX21" fmla="*/ 1219200 w 1577340"/>
            <a:gd name="connsiteY21" fmla="*/ 632460 h 1135380"/>
            <a:gd name="connsiteX22" fmla="*/ 1104900 w 1577340"/>
            <a:gd name="connsiteY22" fmla="*/ 647700 h 1135380"/>
            <a:gd name="connsiteX23" fmla="*/ 1005840 w 1577340"/>
            <a:gd name="connsiteY23" fmla="*/ 624840 h 1135380"/>
            <a:gd name="connsiteX24" fmla="*/ 624840 w 1577340"/>
            <a:gd name="connsiteY24" fmla="*/ 670560 h 1135380"/>
            <a:gd name="connsiteX25" fmla="*/ 449580 w 1577340"/>
            <a:gd name="connsiteY25" fmla="*/ 662940 h 1135380"/>
            <a:gd name="connsiteX26" fmla="*/ 281940 w 1577340"/>
            <a:gd name="connsiteY26" fmla="*/ 640080 h 1135380"/>
            <a:gd name="connsiteX27" fmla="*/ 182880 w 1577340"/>
            <a:gd name="connsiteY27" fmla="*/ 647700 h 1135380"/>
            <a:gd name="connsiteX28" fmla="*/ 129540 w 1577340"/>
            <a:gd name="connsiteY28" fmla="*/ 693420 h 1135380"/>
            <a:gd name="connsiteX29" fmla="*/ 76200 w 1577340"/>
            <a:gd name="connsiteY29" fmla="*/ 754380 h 1135380"/>
            <a:gd name="connsiteX30" fmla="*/ 45720 w 1577340"/>
            <a:gd name="connsiteY30" fmla="*/ 815340 h 1135380"/>
            <a:gd name="connsiteX31" fmla="*/ 38100 w 1577340"/>
            <a:gd name="connsiteY31" fmla="*/ 838200 h 1135380"/>
            <a:gd name="connsiteX32" fmla="*/ 22860 w 1577340"/>
            <a:gd name="connsiteY32" fmla="*/ 861060 h 1135380"/>
            <a:gd name="connsiteX33" fmla="*/ 15240 w 1577340"/>
            <a:gd name="connsiteY33" fmla="*/ 891540 h 1135380"/>
            <a:gd name="connsiteX34" fmla="*/ 0 w 1577340"/>
            <a:gd name="connsiteY34" fmla="*/ 960120 h 1135380"/>
            <a:gd name="connsiteX35" fmla="*/ 22860 w 1577340"/>
            <a:gd name="connsiteY35" fmla="*/ 990600 h 1135380"/>
            <a:gd name="connsiteX36" fmla="*/ 68580 w 1577340"/>
            <a:gd name="connsiteY36" fmla="*/ 1051560 h 1135380"/>
            <a:gd name="connsiteX37" fmla="*/ 137160 w 1577340"/>
            <a:gd name="connsiteY37" fmla="*/ 1089660 h 1135380"/>
            <a:gd name="connsiteX38" fmla="*/ 160020 w 1577340"/>
            <a:gd name="connsiteY38" fmla="*/ 1097280 h 1135380"/>
            <a:gd name="connsiteX39" fmla="*/ 281940 w 1577340"/>
            <a:gd name="connsiteY39" fmla="*/ 1135380 h 1135380"/>
            <a:gd name="connsiteX40" fmla="*/ 434340 w 1577340"/>
            <a:gd name="connsiteY40" fmla="*/ 1127760 h 1135380"/>
            <a:gd name="connsiteX41" fmla="*/ 464820 w 1577340"/>
            <a:gd name="connsiteY41" fmla="*/ 1120140 h 1135380"/>
            <a:gd name="connsiteX42" fmla="*/ 601980 w 1577340"/>
            <a:gd name="connsiteY42" fmla="*/ 1127760 h 1135380"/>
            <a:gd name="connsiteX43" fmla="*/ 822960 w 1577340"/>
            <a:gd name="connsiteY43" fmla="*/ 1120140 h 1135380"/>
            <a:gd name="connsiteX44" fmla="*/ 853440 w 1577340"/>
            <a:gd name="connsiteY44" fmla="*/ 1112520 h 1135380"/>
            <a:gd name="connsiteX45" fmla="*/ 891540 w 1577340"/>
            <a:gd name="connsiteY45" fmla="*/ 1104900 h 1135380"/>
            <a:gd name="connsiteX46" fmla="*/ 952500 w 1577340"/>
            <a:gd name="connsiteY46" fmla="*/ 1089660 h 1135380"/>
            <a:gd name="connsiteX47" fmla="*/ 1181100 w 1577340"/>
            <a:gd name="connsiteY47" fmla="*/ 1066800 h 1135380"/>
            <a:gd name="connsiteX48" fmla="*/ 1211580 w 1577340"/>
            <a:gd name="connsiteY48" fmla="*/ 1043940 h 1135380"/>
            <a:gd name="connsiteX49" fmla="*/ 1272540 w 1577340"/>
            <a:gd name="connsiteY49" fmla="*/ 1005840 h 1135380"/>
            <a:gd name="connsiteX50" fmla="*/ 1295400 w 1577340"/>
            <a:gd name="connsiteY50" fmla="*/ 975360 h 1135380"/>
            <a:gd name="connsiteX51" fmla="*/ 1318260 w 1577340"/>
            <a:gd name="connsiteY51" fmla="*/ 952500 h 1135380"/>
            <a:gd name="connsiteX52" fmla="*/ 1325880 w 1577340"/>
            <a:gd name="connsiteY52" fmla="*/ 906780 h 1135380"/>
            <a:gd name="connsiteX53" fmla="*/ 1371600 w 1577340"/>
            <a:gd name="connsiteY53" fmla="*/ 838200 h 1135380"/>
            <a:gd name="connsiteX54" fmla="*/ 1379220 w 1577340"/>
            <a:gd name="connsiteY54" fmla="*/ 792480 h 1135380"/>
            <a:gd name="connsiteX55" fmla="*/ 1394460 w 1577340"/>
            <a:gd name="connsiteY55" fmla="*/ 754380 h 1135380"/>
            <a:gd name="connsiteX56" fmla="*/ 1402080 w 1577340"/>
            <a:gd name="connsiteY56" fmla="*/ 678180 h 1135380"/>
            <a:gd name="connsiteX57" fmla="*/ 1417320 w 1577340"/>
            <a:gd name="connsiteY57" fmla="*/ 655320 h 1135380"/>
            <a:gd name="connsiteX58" fmla="*/ 1432560 w 1577340"/>
            <a:gd name="connsiteY58" fmla="*/ 624840 h 1135380"/>
            <a:gd name="connsiteX59" fmla="*/ 1440180 w 1577340"/>
            <a:gd name="connsiteY59" fmla="*/ 594360 h 1135380"/>
            <a:gd name="connsiteX60" fmla="*/ 1478280 w 1577340"/>
            <a:gd name="connsiteY60" fmla="*/ 541020 h 1135380"/>
            <a:gd name="connsiteX61" fmla="*/ 1524000 w 1577340"/>
            <a:gd name="connsiteY61" fmla="*/ 457200 h 1135380"/>
            <a:gd name="connsiteX62" fmla="*/ 1539240 w 1577340"/>
            <a:gd name="connsiteY62" fmla="*/ 419100 h 1135380"/>
            <a:gd name="connsiteX63" fmla="*/ 1569720 w 1577340"/>
            <a:gd name="connsiteY63" fmla="*/ 350520 h 1135380"/>
            <a:gd name="connsiteX64" fmla="*/ 1577340 w 1577340"/>
            <a:gd name="connsiteY64" fmla="*/ 281940 h 1135380"/>
            <a:gd name="connsiteX65" fmla="*/ 1569720 w 1577340"/>
            <a:gd name="connsiteY65" fmla="*/ 205740 h 1135380"/>
            <a:gd name="connsiteX66" fmla="*/ 1539240 w 1577340"/>
            <a:gd name="connsiteY66" fmla="*/ 129540 h 1135380"/>
            <a:gd name="connsiteX67" fmla="*/ 1524000 w 1577340"/>
            <a:gd name="connsiteY67" fmla="*/ 106680 h 1135380"/>
            <a:gd name="connsiteX68" fmla="*/ 1463040 w 1577340"/>
            <a:gd name="connsiteY68" fmla="*/ 53340 h 11353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</a:cxnLst>
          <a:rect l="l" t="t" r="r" b="b"/>
          <a:pathLst>
            <a:path w="1577340" h="1135380">
              <a:moveTo>
                <a:pt x="1463040" y="53340"/>
              </a:moveTo>
              <a:cubicBezTo>
                <a:pt x="1446530" y="43180"/>
                <a:pt x="1437227" y="49816"/>
                <a:pt x="1424940" y="45720"/>
              </a:cubicBezTo>
              <a:cubicBezTo>
                <a:pt x="1414164" y="42128"/>
                <a:pt x="1404901" y="34955"/>
                <a:pt x="1394460" y="30480"/>
              </a:cubicBezTo>
              <a:cubicBezTo>
                <a:pt x="1387077" y="27316"/>
                <a:pt x="1379293" y="25168"/>
                <a:pt x="1371600" y="22860"/>
              </a:cubicBezTo>
              <a:cubicBezTo>
                <a:pt x="1353888" y="17547"/>
                <a:pt x="1336500" y="10660"/>
                <a:pt x="1318260" y="7620"/>
              </a:cubicBezTo>
              <a:cubicBezTo>
                <a:pt x="1290587" y="3008"/>
                <a:pt x="1262380" y="2540"/>
                <a:pt x="1234440" y="0"/>
              </a:cubicBezTo>
              <a:cubicBezTo>
                <a:pt x="1173480" y="10160"/>
                <a:pt x="1110983" y="13502"/>
                <a:pt x="1051560" y="30480"/>
              </a:cubicBezTo>
              <a:cubicBezTo>
                <a:pt x="1037744" y="34427"/>
                <a:pt x="1026606" y="47697"/>
                <a:pt x="1021080" y="60960"/>
              </a:cubicBezTo>
              <a:cubicBezTo>
                <a:pt x="1013204" y="79863"/>
                <a:pt x="1016000" y="101600"/>
                <a:pt x="1013460" y="121920"/>
              </a:cubicBezTo>
              <a:cubicBezTo>
                <a:pt x="1016000" y="142240"/>
                <a:pt x="1013475" y="163867"/>
                <a:pt x="1021080" y="182880"/>
              </a:cubicBezTo>
              <a:cubicBezTo>
                <a:pt x="1024481" y="191383"/>
                <a:pt x="1037464" y="191644"/>
                <a:pt x="1043940" y="198120"/>
              </a:cubicBezTo>
              <a:cubicBezTo>
                <a:pt x="1050416" y="204596"/>
                <a:pt x="1053220" y="214027"/>
                <a:pt x="1059180" y="220980"/>
              </a:cubicBezTo>
              <a:cubicBezTo>
                <a:pt x="1068531" y="231889"/>
                <a:pt x="1078847" y="241998"/>
                <a:pt x="1089660" y="251460"/>
              </a:cubicBezTo>
              <a:cubicBezTo>
                <a:pt x="1099218" y="259823"/>
                <a:pt x="1111160" y="265340"/>
                <a:pt x="1120140" y="274320"/>
              </a:cubicBezTo>
              <a:cubicBezTo>
                <a:pt x="1175719" y="329899"/>
                <a:pt x="1130687" y="293072"/>
                <a:pt x="1165860" y="335280"/>
              </a:cubicBezTo>
              <a:cubicBezTo>
                <a:pt x="1183040" y="355896"/>
                <a:pt x="1206234" y="372151"/>
                <a:pt x="1226820" y="388620"/>
              </a:cubicBezTo>
              <a:cubicBezTo>
                <a:pt x="1263161" y="461302"/>
                <a:pt x="1218582" y="380176"/>
                <a:pt x="1264920" y="441960"/>
              </a:cubicBezTo>
              <a:cubicBezTo>
                <a:pt x="1312446" y="505328"/>
                <a:pt x="1271961" y="456041"/>
                <a:pt x="1295400" y="502920"/>
              </a:cubicBezTo>
              <a:cubicBezTo>
                <a:pt x="1299496" y="511111"/>
                <a:pt x="1305560" y="518160"/>
                <a:pt x="1310640" y="525780"/>
              </a:cubicBezTo>
              <a:cubicBezTo>
                <a:pt x="1313180" y="535940"/>
                <a:pt x="1319741" y="545893"/>
                <a:pt x="1318260" y="556260"/>
              </a:cubicBezTo>
              <a:cubicBezTo>
                <a:pt x="1314940" y="579501"/>
                <a:pt x="1266480" y="603758"/>
                <a:pt x="1257300" y="609600"/>
              </a:cubicBezTo>
              <a:cubicBezTo>
                <a:pt x="1244805" y="617551"/>
                <a:pt x="1233896" y="630623"/>
                <a:pt x="1219200" y="632460"/>
              </a:cubicBezTo>
              <a:cubicBezTo>
                <a:pt x="1140418" y="642308"/>
                <a:pt x="1178512" y="637184"/>
                <a:pt x="1104900" y="647700"/>
              </a:cubicBezTo>
              <a:cubicBezTo>
                <a:pt x="1071880" y="640080"/>
                <a:pt x="1039728" y="624840"/>
                <a:pt x="1005840" y="624840"/>
              </a:cubicBezTo>
              <a:cubicBezTo>
                <a:pt x="846874" y="624840"/>
                <a:pt x="764578" y="644359"/>
                <a:pt x="624840" y="670560"/>
              </a:cubicBezTo>
              <a:cubicBezTo>
                <a:pt x="566420" y="668020"/>
                <a:pt x="507883" y="667425"/>
                <a:pt x="449580" y="662940"/>
              </a:cubicBezTo>
              <a:cubicBezTo>
                <a:pt x="385856" y="658038"/>
                <a:pt x="340322" y="649810"/>
                <a:pt x="281940" y="640080"/>
              </a:cubicBezTo>
              <a:cubicBezTo>
                <a:pt x="248920" y="642620"/>
                <a:pt x="214138" y="636760"/>
                <a:pt x="182880" y="647700"/>
              </a:cubicBezTo>
              <a:cubicBezTo>
                <a:pt x="160777" y="655436"/>
                <a:pt x="146868" y="677668"/>
                <a:pt x="129540" y="693420"/>
              </a:cubicBezTo>
              <a:cubicBezTo>
                <a:pt x="98536" y="721606"/>
                <a:pt x="100207" y="722370"/>
                <a:pt x="76200" y="754380"/>
              </a:cubicBezTo>
              <a:cubicBezTo>
                <a:pt x="61049" y="814983"/>
                <a:pt x="80261" y="754894"/>
                <a:pt x="45720" y="815340"/>
              </a:cubicBezTo>
              <a:cubicBezTo>
                <a:pt x="41735" y="822314"/>
                <a:pt x="41692" y="831016"/>
                <a:pt x="38100" y="838200"/>
              </a:cubicBezTo>
              <a:cubicBezTo>
                <a:pt x="34004" y="846391"/>
                <a:pt x="27940" y="853440"/>
                <a:pt x="22860" y="861060"/>
              </a:cubicBezTo>
              <a:cubicBezTo>
                <a:pt x="20320" y="871220"/>
                <a:pt x="17512" y="881317"/>
                <a:pt x="15240" y="891540"/>
              </a:cubicBezTo>
              <a:cubicBezTo>
                <a:pt x="-4108" y="978605"/>
                <a:pt x="18584" y="885786"/>
                <a:pt x="0" y="960120"/>
              </a:cubicBezTo>
              <a:cubicBezTo>
                <a:pt x="7620" y="970280"/>
                <a:pt x="16129" y="979830"/>
                <a:pt x="22860" y="990600"/>
              </a:cubicBezTo>
              <a:cubicBezTo>
                <a:pt x="46837" y="1028963"/>
                <a:pt x="27144" y="1019332"/>
                <a:pt x="68580" y="1051560"/>
              </a:cubicBezTo>
              <a:cubicBezTo>
                <a:pt x="80404" y="1060756"/>
                <a:pt x="121057" y="1082759"/>
                <a:pt x="137160" y="1089660"/>
              </a:cubicBezTo>
              <a:cubicBezTo>
                <a:pt x="144543" y="1092824"/>
                <a:pt x="152523" y="1094397"/>
                <a:pt x="160020" y="1097280"/>
              </a:cubicBezTo>
              <a:cubicBezTo>
                <a:pt x="256957" y="1134563"/>
                <a:pt x="205626" y="1122661"/>
                <a:pt x="281940" y="1135380"/>
              </a:cubicBezTo>
              <a:cubicBezTo>
                <a:pt x="332740" y="1132840"/>
                <a:pt x="383652" y="1131984"/>
                <a:pt x="434340" y="1127760"/>
              </a:cubicBezTo>
              <a:cubicBezTo>
                <a:pt x="444777" y="1126890"/>
                <a:pt x="454347" y="1120140"/>
                <a:pt x="464820" y="1120140"/>
              </a:cubicBezTo>
              <a:cubicBezTo>
                <a:pt x="510611" y="1120140"/>
                <a:pt x="556260" y="1125220"/>
                <a:pt x="601980" y="1127760"/>
              </a:cubicBezTo>
              <a:cubicBezTo>
                <a:pt x="675640" y="1125220"/>
                <a:pt x="749391" y="1124599"/>
                <a:pt x="822960" y="1120140"/>
              </a:cubicBezTo>
              <a:cubicBezTo>
                <a:pt x="833414" y="1119506"/>
                <a:pt x="843217" y="1114792"/>
                <a:pt x="853440" y="1112520"/>
              </a:cubicBezTo>
              <a:cubicBezTo>
                <a:pt x="866083" y="1109710"/>
                <a:pt x="878920" y="1107812"/>
                <a:pt x="891540" y="1104900"/>
              </a:cubicBezTo>
              <a:cubicBezTo>
                <a:pt x="911949" y="1100190"/>
                <a:pt x="931627" y="1091399"/>
                <a:pt x="952500" y="1089660"/>
              </a:cubicBezTo>
              <a:cubicBezTo>
                <a:pt x="1089782" y="1078220"/>
                <a:pt x="1013541" y="1085418"/>
                <a:pt x="1181100" y="1066800"/>
              </a:cubicBezTo>
              <a:cubicBezTo>
                <a:pt x="1191260" y="1059180"/>
                <a:pt x="1200810" y="1050671"/>
                <a:pt x="1211580" y="1043940"/>
              </a:cubicBezTo>
              <a:cubicBezTo>
                <a:pt x="1243772" y="1023820"/>
                <a:pt x="1243758" y="1034622"/>
                <a:pt x="1272540" y="1005840"/>
              </a:cubicBezTo>
              <a:cubicBezTo>
                <a:pt x="1281520" y="996860"/>
                <a:pt x="1287135" y="985003"/>
                <a:pt x="1295400" y="975360"/>
              </a:cubicBezTo>
              <a:cubicBezTo>
                <a:pt x="1302413" y="967178"/>
                <a:pt x="1310640" y="960120"/>
                <a:pt x="1318260" y="952500"/>
              </a:cubicBezTo>
              <a:cubicBezTo>
                <a:pt x="1320800" y="937260"/>
                <a:pt x="1320600" y="921300"/>
                <a:pt x="1325880" y="906780"/>
              </a:cubicBezTo>
              <a:cubicBezTo>
                <a:pt x="1332796" y="887760"/>
                <a:pt x="1359128" y="854829"/>
                <a:pt x="1371600" y="838200"/>
              </a:cubicBezTo>
              <a:cubicBezTo>
                <a:pt x="1374140" y="822960"/>
                <a:pt x="1375155" y="807386"/>
                <a:pt x="1379220" y="792480"/>
              </a:cubicBezTo>
              <a:cubicBezTo>
                <a:pt x="1382819" y="779284"/>
                <a:pt x="1391777" y="767793"/>
                <a:pt x="1394460" y="754380"/>
              </a:cubicBezTo>
              <a:cubicBezTo>
                <a:pt x="1399466" y="729349"/>
                <a:pt x="1396340" y="703053"/>
                <a:pt x="1402080" y="678180"/>
              </a:cubicBezTo>
              <a:cubicBezTo>
                <a:pt x="1404139" y="669256"/>
                <a:pt x="1412776" y="663271"/>
                <a:pt x="1417320" y="655320"/>
              </a:cubicBezTo>
              <a:cubicBezTo>
                <a:pt x="1422956" y="645457"/>
                <a:pt x="1428572" y="635476"/>
                <a:pt x="1432560" y="624840"/>
              </a:cubicBezTo>
              <a:cubicBezTo>
                <a:pt x="1436237" y="615034"/>
                <a:pt x="1435165" y="603554"/>
                <a:pt x="1440180" y="594360"/>
              </a:cubicBezTo>
              <a:cubicBezTo>
                <a:pt x="1450643" y="575178"/>
                <a:pt x="1466160" y="559200"/>
                <a:pt x="1478280" y="541020"/>
              </a:cubicBezTo>
              <a:cubicBezTo>
                <a:pt x="1495054" y="515859"/>
                <a:pt x="1511603" y="484473"/>
                <a:pt x="1524000" y="457200"/>
              </a:cubicBezTo>
              <a:cubicBezTo>
                <a:pt x="1529660" y="444748"/>
                <a:pt x="1533685" y="431599"/>
                <a:pt x="1539240" y="419100"/>
              </a:cubicBezTo>
              <a:cubicBezTo>
                <a:pt x="1581954" y="322993"/>
                <a:pt x="1524544" y="463460"/>
                <a:pt x="1569720" y="350520"/>
              </a:cubicBezTo>
              <a:cubicBezTo>
                <a:pt x="1572260" y="327660"/>
                <a:pt x="1577340" y="304941"/>
                <a:pt x="1577340" y="281940"/>
              </a:cubicBezTo>
              <a:cubicBezTo>
                <a:pt x="1577340" y="256413"/>
                <a:pt x="1574424" y="230829"/>
                <a:pt x="1569720" y="205740"/>
              </a:cubicBezTo>
              <a:cubicBezTo>
                <a:pt x="1565363" y="182504"/>
                <a:pt x="1551429" y="150870"/>
                <a:pt x="1539240" y="129540"/>
              </a:cubicBezTo>
              <a:cubicBezTo>
                <a:pt x="1534696" y="121589"/>
                <a:pt x="1529863" y="113715"/>
                <a:pt x="1524000" y="106680"/>
              </a:cubicBezTo>
              <a:cubicBezTo>
                <a:pt x="1506311" y="85453"/>
                <a:pt x="1479550" y="63500"/>
                <a:pt x="1463040" y="53340"/>
              </a:cubicBezTo>
              <a:close/>
            </a:path>
          </a:pathLst>
        </a:cu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769620</xdr:colOff>
      <xdr:row>36</xdr:row>
      <xdr:rowOff>68580</xdr:rowOff>
    </xdr:from>
    <xdr:to>
      <xdr:col>13</xdr:col>
      <xdr:colOff>388620</xdr:colOff>
      <xdr:row>38</xdr:row>
      <xdr:rowOff>69067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9448800" y="6835140"/>
          <a:ext cx="426720" cy="366247"/>
        </a:xfrm>
        <a:custGeom>
          <a:avLst/>
          <a:gdLst>
            <a:gd name="connsiteX0" fmla="*/ 365760 w 426720"/>
            <a:gd name="connsiteY0" fmla="*/ 38100 h 366247"/>
            <a:gd name="connsiteX1" fmla="*/ 327660 w 426720"/>
            <a:gd name="connsiteY1" fmla="*/ 22860 h 366247"/>
            <a:gd name="connsiteX2" fmla="*/ 236220 w 426720"/>
            <a:gd name="connsiteY2" fmla="*/ 7620 h 366247"/>
            <a:gd name="connsiteX3" fmla="*/ 91440 w 426720"/>
            <a:gd name="connsiteY3" fmla="*/ 0 h 366247"/>
            <a:gd name="connsiteX4" fmla="*/ 53340 w 426720"/>
            <a:gd name="connsiteY4" fmla="*/ 22860 h 366247"/>
            <a:gd name="connsiteX5" fmla="*/ 0 w 426720"/>
            <a:gd name="connsiteY5" fmla="*/ 137160 h 366247"/>
            <a:gd name="connsiteX6" fmla="*/ 7620 w 426720"/>
            <a:gd name="connsiteY6" fmla="*/ 167640 h 366247"/>
            <a:gd name="connsiteX7" fmla="*/ 68580 w 426720"/>
            <a:gd name="connsiteY7" fmla="*/ 281940 h 366247"/>
            <a:gd name="connsiteX8" fmla="*/ 99060 w 426720"/>
            <a:gd name="connsiteY8" fmla="*/ 320040 h 366247"/>
            <a:gd name="connsiteX9" fmla="*/ 167640 w 426720"/>
            <a:gd name="connsiteY9" fmla="*/ 365760 h 366247"/>
            <a:gd name="connsiteX10" fmla="*/ 358140 w 426720"/>
            <a:gd name="connsiteY10" fmla="*/ 335280 h 366247"/>
            <a:gd name="connsiteX11" fmla="*/ 388620 w 426720"/>
            <a:gd name="connsiteY11" fmla="*/ 312420 h 366247"/>
            <a:gd name="connsiteX12" fmla="*/ 403860 w 426720"/>
            <a:gd name="connsiteY12" fmla="*/ 243840 h 366247"/>
            <a:gd name="connsiteX13" fmla="*/ 426720 w 426720"/>
            <a:gd name="connsiteY13" fmla="*/ 213360 h 366247"/>
            <a:gd name="connsiteX14" fmla="*/ 403860 w 426720"/>
            <a:gd name="connsiteY14" fmla="*/ 152400 h 366247"/>
            <a:gd name="connsiteX15" fmla="*/ 358140 w 426720"/>
            <a:gd name="connsiteY15" fmla="*/ 83820 h 366247"/>
            <a:gd name="connsiteX16" fmla="*/ 365760 w 426720"/>
            <a:gd name="connsiteY16" fmla="*/ 38100 h 3662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426720" h="366247">
              <a:moveTo>
                <a:pt x="365760" y="38100"/>
              </a:moveTo>
              <a:cubicBezTo>
                <a:pt x="360680" y="27940"/>
                <a:pt x="340636" y="27185"/>
                <a:pt x="327660" y="22860"/>
              </a:cubicBezTo>
              <a:cubicBezTo>
                <a:pt x="300664" y="13861"/>
                <a:pt x="261913" y="9523"/>
                <a:pt x="236220" y="7620"/>
              </a:cubicBezTo>
              <a:cubicBezTo>
                <a:pt x="188025" y="4050"/>
                <a:pt x="139700" y="2540"/>
                <a:pt x="91440" y="0"/>
              </a:cubicBezTo>
              <a:cubicBezTo>
                <a:pt x="78740" y="7620"/>
                <a:pt x="62370" y="11121"/>
                <a:pt x="53340" y="22860"/>
              </a:cubicBezTo>
              <a:cubicBezTo>
                <a:pt x="34916" y="46811"/>
                <a:pt x="13363" y="103752"/>
                <a:pt x="0" y="137160"/>
              </a:cubicBezTo>
              <a:cubicBezTo>
                <a:pt x="2540" y="147320"/>
                <a:pt x="4041" y="157798"/>
                <a:pt x="7620" y="167640"/>
              </a:cubicBezTo>
              <a:cubicBezTo>
                <a:pt x="24960" y="215325"/>
                <a:pt x="38758" y="238864"/>
                <a:pt x="68580" y="281940"/>
              </a:cubicBezTo>
              <a:cubicBezTo>
                <a:pt x="77838" y="295312"/>
                <a:pt x="87560" y="308540"/>
                <a:pt x="99060" y="320040"/>
              </a:cubicBezTo>
              <a:cubicBezTo>
                <a:pt x="127242" y="348222"/>
                <a:pt x="135735" y="349808"/>
                <a:pt x="167640" y="365760"/>
              </a:cubicBezTo>
              <a:cubicBezTo>
                <a:pt x="304494" y="358917"/>
                <a:pt x="285259" y="383867"/>
                <a:pt x="358140" y="335280"/>
              </a:cubicBezTo>
              <a:cubicBezTo>
                <a:pt x="368707" y="328235"/>
                <a:pt x="378460" y="320040"/>
                <a:pt x="388620" y="312420"/>
              </a:cubicBezTo>
              <a:cubicBezTo>
                <a:pt x="389422" y="308412"/>
                <a:pt x="400273" y="251014"/>
                <a:pt x="403860" y="243840"/>
              </a:cubicBezTo>
              <a:cubicBezTo>
                <a:pt x="409540" y="232481"/>
                <a:pt x="419100" y="223520"/>
                <a:pt x="426720" y="213360"/>
              </a:cubicBezTo>
              <a:cubicBezTo>
                <a:pt x="419100" y="193040"/>
                <a:pt x="414014" y="171580"/>
                <a:pt x="403860" y="152400"/>
              </a:cubicBezTo>
              <a:cubicBezTo>
                <a:pt x="391005" y="128119"/>
                <a:pt x="366828" y="109884"/>
                <a:pt x="358140" y="83820"/>
              </a:cubicBezTo>
              <a:cubicBezTo>
                <a:pt x="349384" y="57552"/>
                <a:pt x="370840" y="48260"/>
                <a:pt x="365760" y="38100"/>
              </a:cubicBez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449580</xdr:colOff>
      <xdr:row>36</xdr:row>
      <xdr:rowOff>91054</xdr:rowOff>
    </xdr:from>
    <xdr:to>
      <xdr:col>15</xdr:col>
      <xdr:colOff>87157</xdr:colOff>
      <xdr:row>42</xdr:row>
      <xdr:rowOff>137160</xdr:rowOff>
    </xdr:to>
    <xdr:sp macro="" textlink="">
      <xdr:nvSpPr>
        <xdr:cNvPr id="9" name="Freeform: Shap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9128760" y="6857614"/>
          <a:ext cx="1534957" cy="1143386"/>
        </a:xfrm>
        <a:custGeom>
          <a:avLst/>
          <a:gdLst>
            <a:gd name="connsiteX0" fmla="*/ 1333500 w 1649257"/>
            <a:gd name="connsiteY0" fmla="*/ 23246 h 1204346"/>
            <a:gd name="connsiteX1" fmla="*/ 1295400 w 1649257"/>
            <a:gd name="connsiteY1" fmla="*/ 15626 h 1204346"/>
            <a:gd name="connsiteX2" fmla="*/ 1272540 w 1649257"/>
            <a:gd name="connsiteY2" fmla="*/ 38486 h 1204346"/>
            <a:gd name="connsiteX3" fmla="*/ 1234440 w 1649257"/>
            <a:gd name="connsiteY3" fmla="*/ 61346 h 1204346"/>
            <a:gd name="connsiteX4" fmla="*/ 1196340 w 1649257"/>
            <a:gd name="connsiteY4" fmla="*/ 91826 h 1204346"/>
            <a:gd name="connsiteX5" fmla="*/ 1135380 w 1649257"/>
            <a:gd name="connsiteY5" fmla="*/ 190886 h 1204346"/>
            <a:gd name="connsiteX6" fmla="*/ 952500 w 1649257"/>
            <a:gd name="connsiteY6" fmla="*/ 282326 h 1204346"/>
            <a:gd name="connsiteX7" fmla="*/ 891540 w 1649257"/>
            <a:gd name="connsiteY7" fmla="*/ 320426 h 1204346"/>
            <a:gd name="connsiteX8" fmla="*/ 701040 w 1649257"/>
            <a:gd name="connsiteY8" fmla="*/ 427106 h 1204346"/>
            <a:gd name="connsiteX9" fmla="*/ 624840 w 1649257"/>
            <a:gd name="connsiteY9" fmla="*/ 488066 h 1204346"/>
            <a:gd name="connsiteX10" fmla="*/ 548640 w 1649257"/>
            <a:gd name="connsiteY10" fmla="*/ 518546 h 1204346"/>
            <a:gd name="connsiteX11" fmla="*/ 464820 w 1649257"/>
            <a:gd name="connsiteY11" fmla="*/ 556646 h 1204346"/>
            <a:gd name="connsiteX12" fmla="*/ 335280 w 1649257"/>
            <a:gd name="connsiteY12" fmla="*/ 609986 h 1204346"/>
            <a:gd name="connsiteX13" fmla="*/ 304800 w 1649257"/>
            <a:gd name="connsiteY13" fmla="*/ 648086 h 1204346"/>
            <a:gd name="connsiteX14" fmla="*/ 220980 w 1649257"/>
            <a:gd name="connsiteY14" fmla="*/ 701426 h 1204346"/>
            <a:gd name="connsiteX15" fmla="*/ 198120 w 1649257"/>
            <a:gd name="connsiteY15" fmla="*/ 724286 h 1204346"/>
            <a:gd name="connsiteX16" fmla="*/ 160020 w 1649257"/>
            <a:gd name="connsiteY16" fmla="*/ 747146 h 1204346"/>
            <a:gd name="connsiteX17" fmla="*/ 106680 w 1649257"/>
            <a:gd name="connsiteY17" fmla="*/ 785246 h 1204346"/>
            <a:gd name="connsiteX18" fmla="*/ 76200 w 1649257"/>
            <a:gd name="connsiteY18" fmla="*/ 838586 h 1204346"/>
            <a:gd name="connsiteX19" fmla="*/ 45720 w 1649257"/>
            <a:gd name="connsiteY19" fmla="*/ 884306 h 1204346"/>
            <a:gd name="connsiteX20" fmla="*/ 22860 w 1649257"/>
            <a:gd name="connsiteY20" fmla="*/ 1029086 h 1204346"/>
            <a:gd name="connsiteX21" fmla="*/ 0 w 1649257"/>
            <a:gd name="connsiteY21" fmla="*/ 1090046 h 1204346"/>
            <a:gd name="connsiteX22" fmla="*/ 53340 w 1649257"/>
            <a:gd name="connsiteY22" fmla="*/ 1166246 h 1204346"/>
            <a:gd name="connsiteX23" fmla="*/ 76200 w 1649257"/>
            <a:gd name="connsiteY23" fmla="*/ 1189106 h 1204346"/>
            <a:gd name="connsiteX24" fmla="*/ 121920 w 1649257"/>
            <a:gd name="connsiteY24" fmla="*/ 1204346 h 1204346"/>
            <a:gd name="connsiteX25" fmla="*/ 213360 w 1649257"/>
            <a:gd name="connsiteY25" fmla="*/ 1196726 h 1204346"/>
            <a:gd name="connsiteX26" fmla="*/ 259080 w 1649257"/>
            <a:gd name="connsiteY26" fmla="*/ 1158626 h 1204346"/>
            <a:gd name="connsiteX27" fmla="*/ 281940 w 1649257"/>
            <a:gd name="connsiteY27" fmla="*/ 1143386 h 1204346"/>
            <a:gd name="connsiteX28" fmla="*/ 304800 w 1649257"/>
            <a:gd name="connsiteY28" fmla="*/ 1135766 h 1204346"/>
            <a:gd name="connsiteX29" fmla="*/ 327660 w 1649257"/>
            <a:gd name="connsiteY29" fmla="*/ 1120526 h 1204346"/>
            <a:gd name="connsiteX30" fmla="*/ 358140 w 1649257"/>
            <a:gd name="connsiteY30" fmla="*/ 1112906 h 1204346"/>
            <a:gd name="connsiteX31" fmla="*/ 396240 w 1649257"/>
            <a:gd name="connsiteY31" fmla="*/ 1097666 h 1204346"/>
            <a:gd name="connsiteX32" fmla="*/ 426720 w 1649257"/>
            <a:gd name="connsiteY32" fmla="*/ 1082426 h 1204346"/>
            <a:gd name="connsiteX33" fmla="*/ 502920 w 1649257"/>
            <a:gd name="connsiteY33" fmla="*/ 1059566 h 1204346"/>
            <a:gd name="connsiteX34" fmla="*/ 571500 w 1649257"/>
            <a:gd name="connsiteY34" fmla="*/ 998606 h 1204346"/>
            <a:gd name="connsiteX35" fmla="*/ 601980 w 1649257"/>
            <a:gd name="connsiteY35" fmla="*/ 968126 h 1204346"/>
            <a:gd name="connsiteX36" fmla="*/ 777240 w 1649257"/>
            <a:gd name="connsiteY36" fmla="*/ 876686 h 1204346"/>
            <a:gd name="connsiteX37" fmla="*/ 868680 w 1649257"/>
            <a:gd name="connsiteY37" fmla="*/ 830966 h 1204346"/>
            <a:gd name="connsiteX38" fmla="*/ 1043940 w 1649257"/>
            <a:gd name="connsiteY38" fmla="*/ 762386 h 1204346"/>
            <a:gd name="connsiteX39" fmla="*/ 1135380 w 1649257"/>
            <a:gd name="connsiteY39" fmla="*/ 678566 h 1204346"/>
            <a:gd name="connsiteX40" fmla="*/ 1318260 w 1649257"/>
            <a:gd name="connsiteY40" fmla="*/ 571886 h 1204346"/>
            <a:gd name="connsiteX41" fmla="*/ 1447800 w 1649257"/>
            <a:gd name="connsiteY41" fmla="*/ 427106 h 1204346"/>
            <a:gd name="connsiteX42" fmla="*/ 1508760 w 1649257"/>
            <a:gd name="connsiteY42" fmla="*/ 328046 h 1204346"/>
            <a:gd name="connsiteX43" fmla="*/ 1569720 w 1649257"/>
            <a:gd name="connsiteY43" fmla="*/ 251846 h 1204346"/>
            <a:gd name="connsiteX44" fmla="*/ 1592580 w 1649257"/>
            <a:gd name="connsiteY44" fmla="*/ 213746 h 1204346"/>
            <a:gd name="connsiteX45" fmla="*/ 1615440 w 1649257"/>
            <a:gd name="connsiteY45" fmla="*/ 183266 h 1204346"/>
            <a:gd name="connsiteX46" fmla="*/ 1645920 w 1649257"/>
            <a:gd name="connsiteY46" fmla="*/ 129926 h 1204346"/>
            <a:gd name="connsiteX47" fmla="*/ 1615440 w 1649257"/>
            <a:gd name="connsiteY47" fmla="*/ 68966 h 1204346"/>
            <a:gd name="connsiteX48" fmla="*/ 1600200 w 1649257"/>
            <a:gd name="connsiteY48" fmla="*/ 46106 h 1204346"/>
            <a:gd name="connsiteX49" fmla="*/ 1569720 w 1649257"/>
            <a:gd name="connsiteY49" fmla="*/ 30866 h 1204346"/>
            <a:gd name="connsiteX50" fmla="*/ 1493520 w 1649257"/>
            <a:gd name="connsiteY50" fmla="*/ 386 h 1204346"/>
            <a:gd name="connsiteX51" fmla="*/ 1333500 w 1649257"/>
            <a:gd name="connsiteY51" fmla="*/ 23246 h 120434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</a:cxnLst>
          <a:rect l="l" t="t" r="r" b="b"/>
          <a:pathLst>
            <a:path w="1649257" h="1204346">
              <a:moveTo>
                <a:pt x="1333500" y="23246"/>
              </a:moveTo>
              <a:cubicBezTo>
                <a:pt x="1300480" y="25786"/>
                <a:pt x="1307965" y="12485"/>
                <a:pt x="1295400" y="15626"/>
              </a:cubicBezTo>
              <a:cubicBezTo>
                <a:pt x="1284945" y="18240"/>
                <a:pt x="1281161" y="32020"/>
                <a:pt x="1272540" y="38486"/>
              </a:cubicBezTo>
              <a:cubicBezTo>
                <a:pt x="1260692" y="47372"/>
                <a:pt x="1246573" y="52853"/>
                <a:pt x="1234440" y="61346"/>
              </a:cubicBezTo>
              <a:cubicBezTo>
                <a:pt x="1221116" y="70673"/>
                <a:pt x="1209040" y="81666"/>
                <a:pt x="1196340" y="91826"/>
              </a:cubicBezTo>
              <a:cubicBezTo>
                <a:pt x="1176020" y="124846"/>
                <a:pt x="1168870" y="171350"/>
                <a:pt x="1135380" y="190886"/>
              </a:cubicBezTo>
              <a:cubicBezTo>
                <a:pt x="882892" y="338171"/>
                <a:pt x="1200525" y="158314"/>
                <a:pt x="952500" y="282326"/>
              </a:cubicBezTo>
              <a:cubicBezTo>
                <a:pt x="931067" y="293042"/>
                <a:pt x="912401" y="308635"/>
                <a:pt x="891540" y="320426"/>
              </a:cubicBezTo>
              <a:cubicBezTo>
                <a:pt x="840342" y="349364"/>
                <a:pt x="753050" y="390699"/>
                <a:pt x="701040" y="427106"/>
              </a:cubicBezTo>
              <a:cubicBezTo>
                <a:pt x="674392" y="445760"/>
                <a:pt x="655041" y="475985"/>
                <a:pt x="624840" y="488066"/>
              </a:cubicBezTo>
              <a:cubicBezTo>
                <a:pt x="599440" y="498226"/>
                <a:pt x="573785" y="507770"/>
                <a:pt x="548640" y="518546"/>
              </a:cubicBezTo>
              <a:cubicBezTo>
                <a:pt x="520431" y="530636"/>
                <a:pt x="493150" y="544842"/>
                <a:pt x="464820" y="556646"/>
              </a:cubicBezTo>
              <a:cubicBezTo>
                <a:pt x="312980" y="619913"/>
                <a:pt x="410946" y="572153"/>
                <a:pt x="335280" y="609986"/>
              </a:cubicBezTo>
              <a:cubicBezTo>
                <a:pt x="325120" y="622686"/>
                <a:pt x="317500" y="637926"/>
                <a:pt x="304800" y="648086"/>
              </a:cubicBezTo>
              <a:cubicBezTo>
                <a:pt x="278940" y="668774"/>
                <a:pt x="244398" y="678008"/>
                <a:pt x="220980" y="701426"/>
              </a:cubicBezTo>
              <a:cubicBezTo>
                <a:pt x="213360" y="709046"/>
                <a:pt x="206741" y="717820"/>
                <a:pt x="198120" y="724286"/>
              </a:cubicBezTo>
              <a:cubicBezTo>
                <a:pt x="186272" y="733172"/>
                <a:pt x="171711" y="738053"/>
                <a:pt x="160020" y="747146"/>
              </a:cubicBezTo>
              <a:cubicBezTo>
                <a:pt x="105781" y="789332"/>
                <a:pt x="153278" y="769713"/>
                <a:pt x="106680" y="785246"/>
              </a:cubicBezTo>
              <a:cubicBezTo>
                <a:pt x="31691" y="885232"/>
                <a:pt x="117757" y="763783"/>
                <a:pt x="76200" y="838586"/>
              </a:cubicBezTo>
              <a:cubicBezTo>
                <a:pt x="67305" y="854597"/>
                <a:pt x="55880" y="869066"/>
                <a:pt x="45720" y="884306"/>
              </a:cubicBezTo>
              <a:cubicBezTo>
                <a:pt x="42756" y="910985"/>
                <a:pt x="34146" y="1006514"/>
                <a:pt x="22860" y="1029086"/>
              </a:cubicBezTo>
              <a:cubicBezTo>
                <a:pt x="2936" y="1068933"/>
                <a:pt x="10375" y="1048546"/>
                <a:pt x="0" y="1090046"/>
              </a:cubicBezTo>
              <a:cubicBezTo>
                <a:pt x="24432" y="1187775"/>
                <a:pt x="-8044" y="1127881"/>
                <a:pt x="53340" y="1166246"/>
              </a:cubicBezTo>
              <a:cubicBezTo>
                <a:pt x="62478" y="1171957"/>
                <a:pt x="66780" y="1183873"/>
                <a:pt x="76200" y="1189106"/>
              </a:cubicBezTo>
              <a:cubicBezTo>
                <a:pt x="90243" y="1196908"/>
                <a:pt x="121920" y="1204346"/>
                <a:pt x="121920" y="1204346"/>
              </a:cubicBezTo>
              <a:cubicBezTo>
                <a:pt x="152400" y="1201806"/>
                <a:pt x="184344" y="1206398"/>
                <a:pt x="213360" y="1196726"/>
              </a:cubicBezTo>
              <a:cubicBezTo>
                <a:pt x="232180" y="1190453"/>
                <a:pt x="243421" y="1170805"/>
                <a:pt x="259080" y="1158626"/>
              </a:cubicBezTo>
              <a:cubicBezTo>
                <a:pt x="266309" y="1153003"/>
                <a:pt x="273749" y="1147482"/>
                <a:pt x="281940" y="1143386"/>
              </a:cubicBezTo>
              <a:cubicBezTo>
                <a:pt x="289124" y="1139794"/>
                <a:pt x="297616" y="1139358"/>
                <a:pt x="304800" y="1135766"/>
              </a:cubicBezTo>
              <a:cubicBezTo>
                <a:pt x="312991" y="1131670"/>
                <a:pt x="319242" y="1124134"/>
                <a:pt x="327660" y="1120526"/>
              </a:cubicBezTo>
              <a:cubicBezTo>
                <a:pt x="337286" y="1116401"/>
                <a:pt x="348205" y="1116218"/>
                <a:pt x="358140" y="1112906"/>
              </a:cubicBezTo>
              <a:cubicBezTo>
                <a:pt x="371116" y="1108581"/>
                <a:pt x="383741" y="1103221"/>
                <a:pt x="396240" y="1097666"/>
              </a:cubicBezTo>
              <a:cubicBezTo>
                <a:pt x="406620" y="1093053"/>
                <a:pt x="416023" y="1086247"/>
                <a:pt x="426720" y="1082426"/>
              </a:cubicBezTo>
              <a:cubicBezTo>
                <a:pt x="451693" y="1073507"/>
                <a:pt x="477520" y="1067186"/>
                <a:pt x="502920" y="1059566"/>
              </a:cubicBezTo>
              <a:cubicBezTo>
                <a:pt x="579758" y="982728"/>
                <a:pt x="482724" y="1077518"/>
                <a:pt x="571500" y="998606"/>
              </a:cubicBezTo>
              <a:cubicBezTo>
                <a:pt x="582239" y="989060"/>
                <a:pt x="590122" y="976240"/>
                <a:pt x="601980" y="968126"/>
              </a:cubicBezTo>
              <a:cubicBezTo>
                <a:pt x="754344" y="863877"/>
                <a:pt x="665175" y="927115"/>
                <a:pt x="777240" y="876686"/>
              </a:cubicBezTo>
              <a:cubicBezTo>
                <a:pt x="808316" y="862702"/>
                <a:pt x="837296" y="844244"/>
                <a:pt x="868680" y="830966"/>
              </a:cubicBezTo>
              <a:cubicBezTo>
                <a:pt x="910648" y="813210"/>
                <a:pt x="999335" y="789149"/>
                <a:pt x="1043940" y="762386"/>
              </a:cubicBezTo>
              <a:cubicBezTo>
                <a:pt x="1163220" y="690818"/>
                <a:pt x="1013703" y="759684"/>
                <a:pt x="1135380" y="678566"/>
              </a:cubicBezTo>
              <a:cubicBezTo>
                <a:pt x="1206652" y="631052"/>
                <a:pt x="1256555" y="624776"/>
                <a:pt x="1318260" y="571886"/>
              </a:cubicBezTo>
              <a:cubicBezTo>
                <a:pt x="1377418" y="521179"/>
                <a:pt x="1408841" y="487043"/>
                <a:pt x="1447800" y="427106"/>
              </a:cubicBezTo>
              <a:cubicBezTo>
                <a:pt x="1468930" y="394598"/>
                <a:pt x="1486866" y="360044"/>
                <a:pt x="1508760" y="328046"/>
              </a:cubicBezTo>
              <a:cubicBezTo>
                <a:pt x="1634051" y="144928"/>
                <a:pt x="1484344" y="379911"/>
                <a:pt x="1569720" y="251846"/>
              </a:cubicBezTo>
              <a:cubicBezTo>
                <a:pt x="1577935" y="239523"/>
                <a:pt x="1584365" y="226069"/>
                <a:pt x="1592580" y="213746"/>
              </a:cubicBezTo>
              <a:cubicBezTo>
                <a:pt x="1599625" y="203179"/>
                <a:pt x="1608709" y="194036"/>
                <a:pt x="1615440" y="183266"/>
              </a:cubicBezTo>
              <a:cubicBezTo>
                <a:pt x="1712118" y="28581"/>
                <a:pt x="1562024" y="255771"/>
                <a:pt x="1645920" y="129926"/>
              </a:cubicBezTo>
              <a:cubicBezTo>
                <a:pt x="1634314" y="95107"/>
                <a:pt x="1641147" y="110097"/>
                <a:pt x="1615440" y="68966"/>
              </a:cubicBezTo>
              <a:cubicBezTo>
                <a:pt x="1610586" y="61200"/>
                <a:pt x="1607235" y="51969"/>
                <a:pt x="1600200" y="46106"/>
              </a:cubicBezTo>
              <a:cubicBezTo>
                <a:pt x="1591474" y="38834"/>
                <a:pt x="1579583" y="36502"/>
                <a:pt x="1569720" y="30866"/>
              </a:cubicBezTo>
              <a:cubicBezTo>
                <a:pt x="1537104" y="12228"/>
                <a:pt x="1544299" y="4292"/>
                <a:pt x="1493520" y="386"/>
              </a:cubicBezTo>
              <a:cubicBezTo>
                <a:pt x="1445402" y="-3315"/>
                <a:pt x="1366520" y="20706"/>
                <a:pt x="1333500" y="23246"/>
              </a:cubicBezTo>
              <a:close/>
            </a:path>
          </a:pathLst>
        </a:cu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15</xdr:col>
      <xdr:colOff>114300</xdr:colOff>
      <xdr:row>38</xdr:row>
      <xdr:rowOff>137160</xdr:rowOff>
    </xdr:from>
    <xdr:to>
      <xdr:col>17</xdr:col>
      <xdr:colOff>198288</xdr:colOff>
      <xdr:row>40</xdr:row>
      <xdr:rowOff>121920</xdr:rowOff>
    </xdr:to>
    <xdr:sp macro="" textlink="">
      <xdr:nvSpPr>
        <xdr:cNvPr id="10" name="Freeform: Shap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0690860" y="7269480"/>
          <a:ext cx="1150788" cy="350520"/>
        </a:xfrm>
        <a:custGeom>
          <a:avLst/>
          <a:gdLst>
            <a:gd name="connsiteX0" fmla="*/ 1043940 w 1150788"/>
            <a:gd name="connsiteY0" fmla="*/ 121920 h 510540"/>
            <a:gd name="connsiteX1" fmla="*/ 1005840 w 1150788"/>
            <a:gd name="connsiteY1" fmla="*/ 99060 h 510540"/>
            <a:gd name="connsiteX2" fmla="*/ 937260 w 1150788"/>
            <a:gd name="connsiteY2" fmla="*/ 53340 h 510540"/>
            <a:gd name="connsiteX3" fmla="*/ 708660 w 1150788"/>
            <a:gd name="connsiteY3" fmla="*/ 38100 h 510540"/>
            <a:gd name="connsiteX4" fmla="*/ 510540 w 1150788"/>
            <a:gd name="connsiteY4" fmla="*/ 15240 h 510540"/>
            <a:gd name="connsiteX5" fmla="*/ 388620 w 1150788"/>
            <a:gd name="connsiteY5" fmla="*/ 7620 h 510540"/>
            <a:gd name="connsiteX6" fmla="*/ 312420 w 1150788"/>
            <a:gd name="connsiteY6" fmla="*/ 0 h 510540"/>
            <a:gd name="connsiteX7" fmla="*/ 106680 w 1150788"/>
            <a:gd name="connsiteY7" fmla="*/ 15240 h 510540"/>
            <a:gd name="connsiteX8" fmla="*/ 68580 w 1150788"/>
            <a:gd name="connsiteY8" fmla="*/ 53340 h 510540"/>
            <a:gd name="connsiteX9" fmla="*/ 22860 w 1150788"/>
            <a:gd name="connsiteY9" fmla="*/ 114300 h 510540"/>
            <a:gd name="connsiteX10" fmla="*/ 7620 w 1150788"/>
            <a:gd name="connsiteY10" fmla="*/ 243840 h 510540"/>
            <a:gd name="connsiteX11" fmla="*/ 0 w 1150788"/>
            <a:gd name="connsiteY11" fmla="*/ 274320 h 510540"/>
            <a:gd name="connsiteX12" fmla="*/ 15240 w 1150788"/>
            <a:gd name="connsiteY12" fmla="*/ 441960 h 510540"/>
            <a:gd name="connsiteX13" fmla="*/ 38100 w 1150788"/>
            <a:gd name="connsiteY13" fmla="*/ 472440 h 510540"/>
            <a:gd name="connsiteX14" fmla="*/ 60960 w 1150788"/>
            <a:gd name="connsiteY14" fmla="*/ 487680 h 510540"/>
            <a:gd name="connsiteX15" fmla="*/ 160020 w 1150788"/>
            <a:gd name="connsiteY15" fmla="*/ 510540 h 510540"/>
            <a:gd name="connsiteX16" fmla="*/ 220980 w 1150788"/>
            <a:gd name="connsiteY16" fmla="*/ 502920 h 510540"/>
            <a:gd name="connsiteX17" fmla="*/ 266700 w 1150788"/>
            <a:gd name="connsiteY17" fmla="*/ 487680 h 510540"/>
            <a:gd name="connsiteX18" fmla="*/ 510540 w 1150788"/>
            <a:gd name="connsiteY18" fmla="*/ 480060 h 510540"/>
            <a:gd name="connsiteX19" fmla="*/ 701040 w 1150788"/>
            <a:gd name="connsiteY19" fmla="*/ 480060 h 510540"/>
            <a:gd name="connsiteX20" fmla="*/ 731520 w 1150788"/>
            <a:gd name="connsiteY20" fmla="*/ 495300 h 510540"/>
            <a:gd name="connsiteX21" fmla="*/ 838200 w 1150788"/>
            <a:gd name="connsiteY21" fmla="*/ 502920 h 510540"/>
            <a:gd name="connsiteX22" fmla="*/ 891540 w 1150788"/>
            <a:gd name="connsiteY22" fmla="*/ 510540 h 510540"/>
            <a:gd name="connsiteX23" fmla="*/ 1021080 w 1150788"/>
            <a:gd name="connsiteY23" fmla="*/ 495300 h 510540"/>
            <a:gd name="connsiteX24" fmla="*/ 1066800 w 1150788"/>
            <a:gd name="connsiteY24" fmla="*/ 457200 h 510540"/>
            <a:gd name="connsiteX25" fmla="*/ 1082040 w 1150788"/>
            <a:gd name="connsiteY25" fmla="*/ 434340 h 510540"/>
            <a:gd name="connsiteX26" fmla="*/ 1104900 w 1150788"/>
            <a:gd name="connsiteY26" fmla="*/ 403860 h 510540"/>
            <a:gd name="connsiteX27" fmla="*/ 1143000 w 1150788"/>
            <a:gd name="connsiteY27" fmla="*/ 304800 h 510540"/>
            <a:gd name="connsiteX28" fmla="*/ 1150620 w 1150788"/>
            <a:gd name="connsiteY28" fmla="*/ 251460 h 510540"/>
            <a:gd name="connsiteX29" fmla="*/ 1112520 w 1150788"/>
            <a:gd name="connsiteY29" fmla="*/ 167640 h 510540"/>
            <a:gd name="connsiteX30" fmla="*/ 1082040 w 1150788"/>
            <a:gd name="connsiteY30" fmla="*/ 144780 h 510540"/>
            <a:gd name="connsiteX31" fmla="*/ 1043940 w 1150788"/>
            <a:gd name="connsiteY31" fmla="*/ 121920 h 5105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</a:cxnLst>
          <a:rect l="l" t="t" r="r" b="b"/>
          <a:pathLst>
            <a:path w="1150788" h="510540">
              <a:moveTo>
                <a:pt x="1043940" y="121920"/>
              </a:moveTo>
              <a:cubicBezTo>
                <a:pt x="1031240" y="114300"/>
                <a:pt x="1017531" y="108153"/>
                <a:pt x="1005840" y="99060"/>
              </a:cubicBezTo>
              <a:cubicBezTo>
                <a:pt x="975509" y="75469"/>
                <a:pt x="979351" y="58150"/>
                <a:pt x="937260" y="53340"/>
              </a:cubicBezTo>
              <a:cubicBezTo>
                <a:pt x="861385" y="44669"/>
                <a:pt x="784727" y="44892"/>
                <a:pt x="708660" y="38100"/>
              </a:cubicBezTo>
              <a:cubicBezTo>
                <a:pt x="642445" y="32188"/>
                <a:pt x="576719" y="21543"/>
                <a:pt x="510540" y="15240"/>
              </a:cubicBezTo>
              <a:cubicBezTo>
                <a:pt x="470004" y="11379"/>
                <a:pt x="429219" y="10743"/>
                <a:pt x="388620" y="7620"/>
              </a:cubicBezTo>
              <a:cubicBezTo>
                <a:pt x="363169" y="5662"/>
                <a:pt x="337820" y="2540"/>
                <a:pt x="312420" y="0"/>
              </a:cubicBezTo>
              <a:cubicBezTo>
                <a:pt x="243840" y="5080"/>
                <a:pt x="173859" y="545"/>
                <a:pt x="106680" y="15240"/>
              </a:cubicBezTo>
              <a:cubicBezTo>
                <a:pt x="89134" y="19078"/>
                <a:pt x="80181" y="39629"/>
                <a:pt x="68580" y="53340"/>
              </a:cubicBezTo>
              <a:cubicBezTo>
                <a:pt x="52173" y="72730"/>
                <a:pt x="22860" y="114300"/>
                <a:pt x="22860" y="114300"/>
              </a:cubicBezTo>
              <a:cubicBezTo>
                <a:pt x="20821" y="132655"/>
                <a:pt x="11111" y="222894"/>
                <a:pt x="7620" y="243840"/>
              </a:cubicBezTo>
              <a:cubicBezTo>
                <a:pt x="5898" y="254170"/>
                <a:pt x="2540" y="264160"/>
                <a:pt x="0" y="274320"/>
              </a:cubicBezTo>
              <a:cubicBezTo>
                <a:pt x="5080" y="330200"/>
                <a:pt x="4644" y="386859"/>
                <a:pt x="15240" y="441960"/>
              </a:cubicBezTo>
              <a:cubicBezTo>
                <a:pt x="17638" y="454431"/>
                <a:pt x="29120" y="463460"/>
                <a:pt x="38100" y="472440"/>
              </a:cubicBezTo>
              <a:cubicBezTo>
                <a:pt x="44576" y="478916"/>
                <a:pt x="52769" y="483584"/>
                <a:pt x="60960" y="487680"/>
              </a:cubicBezTo>
              <a:cubicBezTo>
                <a:pt x="102843" y="508622"/>
                <a:pt x="108289" y="504074"/>
                <a:pt x="160020" y="510540"/>
              </a:cubicBezTo>
              <a:cubicBezTo>
                <a:pt x="180340" y="508000"/>
                <a:pt x="200956" y="507211"/>
                <a:pt x="220980" y="502920"/>
              </a:cubicBezTo>
              <a:cubicBezTo>
                <a:pt x="236688" y="499554"/>
                <a:pt x="250643" y="488182"/>
                <a:pt x="266700" y="487680"/>
              </a:cubicBezTo>
              <a:lnTo>
                <a:pt x="510540" y="480060"/>
              </a:lnTo>
              <a:cubicBezTo>
                <a:pt x="586286" y="461124"/>
                <a:pt x="563909" y="463604"/>
                <a:pt x="701040" y="480060"/>
              </a:cubicBezTo>
              <a:cubicBezTo>
                <a:pt x="712318" y="481413"/>
                <a:pt x="720315" y="493433"/>
                <a:pt x="731520" y="495300"/>
              </a:cubicBezTo>
              <a:cubicBezTo>
                <a:pt x="766686" y="501161"/>
                <a:pt x="802710" y="499540"/>
                <a:pt x="838200" y="502920"/>
              </a:cubicBezTo>
              <a:cubicBezTo>
                <a:pt x="856080" y="504623"/>
                <a:pt x="873760" y="508000"/>
                <a:pt x="891540" y="510540"/>
              </a:cubicBezTo>
              <a:cubicBezTo>
                <a:pt x="900502" y="509851"/>
                <a:pt x="990265" y="508507"/>
                <a:pt x="1021080" y="495300"/>
              </a:cubicBezTo>
              <a:cubicBezTo>
                <a:pt x="1036620" y="488640"/>
                <a:pt x="1056628" y="469406"/>
                <a:pt x="1066800" y="457200"/>
              </a:cubicBezTo>
              <a:cubicBezTo>
                <a:pt x="1072663" y="450165"/>
                <a:pt x="1076717" y="441792"/>
                <a:pt x="1082040" y="434340"/>
              </a:cubicBezTo>
              <a:cubicBezTo>
                <a:pt x="1089422" y="424006"/>
                <a:pt x="1098169" y="414630"/>
                <a:pt x="1104900" y="403860"/>
              </a:cubicBezTo>
              <a:cubicBezTo>
                <a:pt x="1123483" y="374127"/>
                <a:pt x="1132316" y="336852"/>
                <a:pt x="1143000" y="304800"/>
              </a:cubicBezTo>
              <a:cubicBezTo>
                <a:pt x="1145540" y="287020"/>
                <a:pt x="1151900" y="269375"/>
                <a:pt x="1150620" y="251460"/>
              </a:cubicBezTo>
              <a:cubicBezTo>
                <a:pt x="1148286" y="218783"/>
                <a:pt x="1135215" y="190335"/>
                <a:pt x="1112520" y="167640"/>
              </a:cubicBezTo>
              <a:cubicBezTo>
                <a:pt x="1103540" y="158660"/>
                <a:pt x="1092607" y="151825"/>
                <a:pt x="1082040" y="144780"/>
              </a:cubicBezTo>
              <a:cubicBezTo>
                <a:pt x="1045790" y="120613"/>
                <a:pt x="1056640" y="129540"/>
                <a:pt x="1043940" y="121920"/>
              </a:cubicBezTo>
              <a:close/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258774</xdr:colOff>
      <xdr:row>39</xdr:row>
      <xdr:rowOff>0</xdr:rowOff>
    </xdr:from>
    <xdr:to>
      <xdr:col>17</xdr:col>
      <xdr:colOff>702762</xdr:colOff>
      <xdr:row>40</xdr:row>
      <xdr:rowOff>133569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11902134" y="7315200"/>
          <a:ext cx="443988" cy="316449"/>
        </a:xfrm>
        <a:custGeom>
          <a:avLst/>
          <a:gdLst>
            <a:gd name="connsiteX0" fmla="*/ 366066 w 443988"/>
            <a:gd name="connsiteY0" fmla="*/ 45720 h 316449"/>
            <a:gd name="connsiteX1" fmla="*/ 327966 w 443988"/>
            <a:gd name="connsiteY1" fmla="*/ 30480 h 316449"/>
            <a:gd name="connsiteX2" fmla="*/ 305106 w 443988"/>
            <a:gd name="connsiteY2" fmla="*/ 22860 h 316449"/>
            <a:gd name="connsiteX3" fmla="*/ 251766 w 443988"/>
            <a:gd name="connsiteY3" fmla="*/ 0 h 316449"/>
            <a:gd name="connsiteX4" fmla="*/ 106986 w 443988"/>
            <a:gd name="connsiteY4" fmla="*/ 22860 h 316449"/>
            <a:gd name="connsiteX5" fmla="*/ 53646 w 443988"/>
            <a:gd name="connsiteY5" fmla="*/ 45720 h 316449"/>
            <a:gd name="connsiteX6" fmla="*/ 30786 w 443988"/>
            <a:gd name="connsiteY6" fmla="*/ 53340 h 316449"/>
            <a:gd name="connsiteX7" fmla="*/ 306 w 443988"/>
            <a:gd name="connsiteY7" fmla="*/ 137160 h 316449"/>
            <a:gd name="connsiteX8" fmla="*/ 7926 w 443988"/>
            <a:gd name="connsiteY8" fmla="*/ 190500 h 316449"/>
            <a:gd name="connsiteX9" fmla="*/ 30786 w 443988"/>
            <a:gd name="connsiteY9" fmla="*/ 220980 h 316449"/>
            <a:gd name="connsiteX10" fmla="*/ 53646 w 443988"/>
            <a:gd name="connsiteY10" fmla="*/ 236220 h 316449"/>
            <a:gd name="connsiteX11" fmla="*/ 122226 w 443988"/>
            <a:gd name="connsiteY11" fmla="*/ 259080 h 316449"/>
            <a:gd name="connsiteX12" fmla="*/ 145086 w 443988"/>
            <a:gd name="connsiteY12" fmla="*/ 274320 h 316449"/>
            <a:gd name="connsiteX13" fmla="*/ 183186 w 443988"/>
            <a:gd name="connsiteY13" fmla="*/ 281940 h 316449"/>
            <a:gd name="connsiteX14" fmla="*/ 213666 w 443988"/>
            <a:gd name="connsiteY14" fmla="*/ 289560 h 316449"/>
            <a:gd name="connsiteX15" fmla="*/ 381306 w 443988"/>
            <a:gd name="connsiteY15" fmla="*/ 297180 h 316449"/>
            <a:gd name="connsiteX16" fmla="*/ 419406 w 443988"/>
            <a:gd name="connsiteY16" fmla="*/ 274320 h 316449"/>
            <a:gd name="connsiteX17" fmla="*/ 434646 w 443988"/>
            <a:gd name="connsiteY17" fmla="*/ 251460 h 316449"/>
            <a:gd name="connsiteX18" fmla="*/ 434646 w 443988"/>
            <a:gd name="connsiteY18" fmla="*/ 137160 h 316449"/>
            <a:gd name="connsiteX19" fmla="*/ 427026 w 443988"/>
            <a:gd name="connsiteY19" fmla="*/ 114300 h 316449"/>
            <a:gd name="connsiteX20" fmla="*/ 411786 w 443988"/>
            <a:gd name="connsiteY20" fmla="*/ 91440 h 316449"/>
            <a:gd name="connsiteX21" fmla="*/ 404166 w 443988"/>
            <a:gd name="connsiteY21" fmla="*/ 68580 h 316449"/>
            <a:gd name="connsiteX22" fmla="*/ 366066 w 443988"/>
            <a:gd name="connsiteY22" fmla="*/ 45720 h 31644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</a:cxnLst>
          <a:rect l="l" t="t" r="r" b="b"/>
          <a:pathLst>
            <a:path w="443988" h="316449">
              <a:moveTo>
                <a:pt x="366066" y="45720"/>
              </a:moveTo>
              <a:cubicBezTo>
                <a:pt x="353366" y="39370"/>
                <a:pt x="340773" y="35283"/>
                <a:pt x="327966" y="30480"/>
              </a:cubicBezTo>
              <a:cubicBezTo>
                <a:pt x="320445" y="27660"/>
                <a:pt x="312489" y="26024"/>
                <a:pt x="305106" y="22860"/>
              </a:cubicBezTo>
              <a:cubicBezTo>
                <a:pt x="239194" y="-5388"/>
                <a:pt x="305377" y="17870"/>
                <a:pt x="251766" y="0"/>
              </a:cubicBezTo>
              <a:cubicBezTo>
                <a:pt x="203506" y="7620"/>
                <a:pt x="155056" y="14120"/>
                <a:pt x="106986" y="22860"/>
              </a:cubicBezTo>
              <a:cubicBezTo>
                <a:pt x="86294" y="26622"/>
                <a:pt x="73004" y="37424"/>
                <a:pt x="53646" y="45720"/>
              </a:cubicBezTo>
              <a:cubicBezTo>
                <a:pt x="46263" y="48884"/>
                <a:pt x="38406" y="50800"/>
                <a:pt x="30786" y="53340"/>
              </a:cubicBezTo>
              <a:cubicBezTo>
                <a:pt x="17145" y="80621"/>
                <a:pt x="2601" y="105029"/>
                <a:pt x="306" y="137160"/>
              </a:cubicBezTo>
              <a:cubicBezTo>
                <a:pt x="-974" y="155075"/>
                <a:pt x="1788" y="173621"/>
                <a:pt x="7926" y="190500"/>
              </a:cubicBezTo>
              <a:cubicBezTo>
                <a:pt x="12266" y="202435"/>
                <a:pt x="21806" y="212000"/>
                <a:pt x="30786" y="220980"/>
              </a:cubicBezTo>
              <a:cubicBezTo>
                <a:pt x="37262" y="227456"/>
                <a:pt x="45455" y="232124"/>
                <a:pt x="53646" y="236220"/>
              </a:cubicBezTo>
              <a:cubicBezTo>
                <a:pt x="82340" y="250567"/>
                <a:pt x="93122" y="251804"/>
                <a:pt x="122226" y="259080"/>
              </a:cubicBezTo>
              <a:cubicBezTo>
                <a:pt x="129846" y="264160"/>
                <a:pt x="136511" y="271104"/>
                <a:pt x="145086" y="274320"/>
              </a:cubicBezTo>
              <a:cubicBezTo>
                <a:pt x="157213" y="278868"/>
                <a:pt x="170543" y="279130"/>
                <a:pt x="183186" y="281940"/>
              </a:cubicBezTo>
              <a:cubicBezTo>
                <a:pt x="193409" y="284212"/>
                <a:pt x="203506" y="287020"/>
                <a:pt x="213666" y="289560"/>
              </a:cubicBezTo>
              <a:cubicBezTo>
                <a:pt x="272745" y="328946"/>
                <a:pt x="248444" y="319324"/>
                <a:pt x="381306" y="297180"/>
              </a:cubicBezTo>
              <a:cubicBezTo>
                <a:pt x="395915" y="294745"/>
                <a:pt x="406706" y="281940"/>
                <a:pt x="419406" y="274320"/>
              </a:cubicBezTo>
              <a:cubicBezTo>
                <a:pt x="424486" y="266700"/>
                <a:pt x="430550" y="259651"/>
                <a:pt x="434646" y="251460"/>
              </a:cubicBezTo>
              <a:cubicBezTo>
                <a:pt x="452727" y="215297"/>
                <a:pt x="439927" y="176770"/>
                <a:pt x="434646" y="137160"/>
              </a:cubicBezTo>
              <a:cubicBezTo>
                <a:pt x="433584" y="129198"/>
                <a:pt x="430618" y="121484"/>
                <a:pt x="427026" y="114300"/>
              </a:cubicBezTo>
              <a:cubicBezTo>
                <a:pt x="422930" y="106109"/>
                <a:pt x="415882" y="99631"/>
                <a:pt x="411786" y="91440"/>
              </a:cubicBezTo>
              <a:cubicBezTo>
                <a:pt x="408194" y="84256"/>
                <a:pt x="407758" y="75764"/>
                <a:pt x="404166" y="68580"/>
              </a:cubicBezTo>
              <a:cubicBezTo>
                <a:pt x="395550" y="51347"/>
                <a:pt x="378766" y="52070"/>
                <a:pt x="366066" y="45720"/>
              </a:cubicBezTo>
              <a:close/>
            </a:path>
          </a:pathLst>
        </a:cu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13</xdr:col>
      <xdr:colOff>68580</xdr:colOff>
      <xdr:row>35</xdr:row>
      <xdr:rowOff>137160</xdr:rowOff>
    </xdr:from>
    <xdr:to>
      <xdr:col>14</xdr:col>
      <xdr:colOff>99060</xdr:colOff>
      <xdr:row>43</xdr:row>
      <xdr:rowOff>68580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/>
      </xdr:nvCxnSpPr>
      <xdr:spPr>
        <a:xfrm flipH="1">
          <a:off x="9555480" y="6720840"/>
          <a:ext cx="525780" cy="139446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60960</xdr:colOff>
      <xdr:row>40</xdr:row>
      <xdr:rowOff>0</xdr:rowOff>
    </xdr:from>
    <xdr:ext cx="424412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7597140" y="7498080"/>
          <a:ext cx="4244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HRC</a:t>
          </a:r>
        </a:p>
      </xdr:txBody>
    </xdr:sp>
    <xdr:clientData/>
  </xdr:oneCellAnchor>
  <xdr:oneCellAnchor>
    <xdr:from>
      <xdr:col>11</xdr:col>
      <xdr:colOff>739140</xdr:colOff>
      <xdr:row>40</xdr:row>
      <xdr:rowOff>7620</xdr:rowOff>
    </xdr:from>
    <xdr:ext cx="424412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8275320" y="7505700"/>
          <a:ext cx="4244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HRC</a:t>
          </a:r>
        </a:p>
      </xdr:txBody>
    </xdr:sp>
    <xdr:clientData/>
  </xdr:oneCellAnchor>
  <xdr:oneCellAnchor>
    <xdr:from>
      <xdr:col>12</xdr:col>
      <xdr:colOff>30480</xdr:colOff>
      <xdr:row>37</xdr:row>
      <xdr:rowOff>121920</xdr:rowOff>
    </xdr:from>
    <xdr:ext cx="272575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8709660" y="7071360"/>
          <a:ext cx="272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H</a:t>
          </a:r>
        </a:p>
      </xdr:txBody>
    </xdr:sp>
    <xdr:clientData/>
  </xdr:oneCellAnchor>
  <xdr:oneCellAnchor>
    <xdr:from>
      <xdr:col>12</xdr:col>
      <xdr:colOff>601980</xdr:colOff>
      <xdr:row>37</xdr:row>
      <xdr:rowOff>83820</xdr:rowOff>
    </xdr:from>
    <xdr:ext cx="272575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9281160" y="7033260"/>
          <a:ext cx="272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H</a:t>
          </a:r>
        </a:p>
      </xdr:txBody>
    </xdr:sp>
    <xdr:clientData/>
  </xdr:oneCellAnchor>
  <xdr:oneCellAnchor>
    <xdr:from>
      <xdr:col>14</xdr:col>
      <xdr:colOff>144780</xdr:colOff>
      <xdr:row>37</xdr:row>
      <xdr:rowOff>60960</xdr:rowOff>
    </xdr:from>
    <xdr:ext cx="261290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0126980" y="7010400"/>
          <a:ext cx="2612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R</a:t>
          </a:r>
        </a:p>
      </xdr:txBody>
    </xdr:sp>
    <xdr:clientData/>
  </xdr:oneCellAnchor>
  <xdr:oneCellAnchor>
    <xdr:from>
      <xdr:col>14</xdr:col>
      <xdr:colOff>160020</xdr:colOff>
      <xdr:row>40</xdr:row>
      <xdr:rowOff>0</xdr:rowOff>
    </xdr:from>
    <xdr:ext cx="424412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10142220" y="7498080"/>
          <a:ext cx="4244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HRC</a:t>
          </a:r>
        </a:p>
      </xdr:txBody>
    </xdr:sp>
    <xdr:clientData/>
  </xdr:oneCellAnchor>
  <xdr:oneCellAnchor>
    <xdr:from>
      <xdr:col>15</xdr:col>
      <xdr:colOff>228600</xdr:colOff>
      <xdr:row>37</xdr:row>
      <xdr:rowOff>83820</xdr:rowOff>
    </xdr:from>
    <xdr:ext cx="261290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 txBox="1"/>
      </xdr:nvSpPr>
      <xdr:spPr>
        <a:xfrm>
          <a:off x="10805160" y="7033260"/>
          <a:ext cx="2612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R</a:t>
          </a:r>
        </a:p>
      </xdr:txBody>
    </xdr:sp>
    <xdr:clientData/>
  </xdr:oneCellAnchor>
  <xdr:oneCellAnchor>
    <xdr:from>
      <xdr:col>16</xdr:col>
      <xdr:colOff>449580</xdr:colOff>
      <xdr:row>37</xdr:row>
      <xdr:rowOff>114300</xdr:rowOff>
    </xdr:from>
    <xdr:ext cx="272575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>
          <a:off x="11468100" y="7063740"/>
          <a:ext cx="272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H</a:t>
          </a:r>
        </a:p>
      </xdr:txBody>
    </xdr:sp>
    <xdr:clientData/>
  </xdr:oneCellAnchor>
  <xdr:oneCellAnchor>
    <xdr:from>
      <xdr:col>17</xdr:col>
      <xdr:colOff>434340</xdr:colOff>
      <xdr:row>37</xdr:row>
      <xdr:rowOff>144780</xdr:rowOff>
    </xdr:from>
    <xdr:ext cx="424412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12077700" y="7094220"/>
          <a:ext cx="4244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HRC</a:t>
          </a:r>
        </a:p>
      </xdr:txBody>
    </xdr:sp>
    <xdr:clientData/>
  </xdr:oneCellAnchor>
  <xdr:oneCellAnchor>
    <xdr:from>
      <xdr:col>12</xdr:col>
      <xdr:colOff>548640</xdr:colOff>
      <xdr:row>40</xdr:row>
      <xdr:rowOff>38100</xdr:rowOff>
    </xdr:from>
    <xdr:ext cx="272575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9227820" y="7536180"/>
          <a:ext cx="272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H</a:t>
          </a:r>
        </a:p>
      </xdr:txBody>
    </xdr:sp>
    <xdr:clientData/>
  </xdr:oneCellAnchor>
  <xdr:twoCellAnchor>
    <xdr:from>
      <xdr:col>13</xdr:col>
      <xdr:colOff>236220</xdr:colOff>
      <xdr:row>40</xdr:row>
      <xdr:rowOff>167640</xdr:rowOff>
    </xdr:from>
    <xdr:to>
      <xdr:col>14</xdr:col>
      <xdr:colOff>267165</xdr:colOff>
      <xdr:row>42</xdr:row>
      <xdr:rowOff>129554</xdr:rowOff>
    </xdr:to>
    <xdr:sp macro="" textlink="">
      <xdr:nvSpPr>
        <xdr:cNvPr id="23" name="Freeform: Shap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9723120" y="7665720"/>
          <a:ext cx="526245" cy="327674"/>
        </a:xfrm>
        <a:custGeom>
          <a:avLst/>
          <a:gdLst>
            <a:gd name="connsiteX0" fmla="*/ 396404 w 526245"/>
            <a:gd name="connsiteY0" fmla="*/ 30494 h 403874"/>
            <a:gd name="connsiteX1" fmla="*/ 304964 w 526245"/>
            <a:gd name="connsiteY1" fmla="*/ 14 h 403874"/>
            <a:gd name="connsiteX2" fmla="*/ 144944 w 526245"/>
            <a:gd name="connsiteY2" fmla="*/ 30494 h 403874"/>
            <a:gd name="connsiteX3" fmla="*/ 114464 w 526245"/>
            <a:gd name="connsiteY3" fmla="*/ 45734 h 403874"/>
            <a:gd name="connsiteX4" fmla="*/ 83984 w 526245"/>
            <a:gd name="connsiteY4" fmla="*/ 83834 h 403874"/>
            <a:gd name="connsiteX5" fmla="*/ 53504 w 526245"/>
            <a:gd name="connsiteY5" fmla="*/ 99074 h 403874"/>
            <a:gd name="connsiteX6" fmla="*/ 7784 w 526245"/>
            <a:gd name="connsiteY6" fmla="*/ 160034 h 403874"/>
            <a:gd name="connsiteX7" fmla="*/ 23024 w 526245"/>
            <a:gd name="connsiteY7" fmla="*/ 220994 h 403874"/>
            <a:gd name="connsiteX8" fmla="*/ 53504 w 526245"/>
            <a:gd name="connsiteY8" fmla="*/ 281954 h 403874"/>
            <a:gd name="connsiteX9" fmla="*/ 144944 w 526245"/>
            <a:gd name="connsiteY9" fmla="*/ 350534 h 403874"/>
            <a:gd name="connsiteX10" fmla="*/ 259244 w 526245"/>
            <a:gd name="connsiteY10" fmla="*/ 403874 h 403874"/>
            <a:gd name="connsiteX11" fmla="*/ 442124 w 526245"/>
            <a:gd name="connsiteY11" fmla="*/ 396254 h 403874"/>
            <a:gd name="connsiteX12" fmla="*/ 472604 w 526245"/>
            <a:gd name="connsiteY12" fmla="*/ 381014 h 403874"/>
            <a:gd name="connsiteX13" fmla="*/ 495464 w 526245"/>
            <a:gd name="connsiteY13" fmla="*/ 350534 h 403874"/>
            <a:gd name="connsiteX14" fmla="*/ 518324 w 526245"/>
            <a:gd name="connsiteY14" fmla="*/ 312434 h 403874"/>
            <a:gd name="connsiteX15" fmla="*/ 525944 w 526245"/>
            <a:gd name="connsiteY15" fmla="*/ 281954 h 403874"/>
            <a:gd name="connsiteX16" fmla="*/ 480224 w 526245"/>
            <a:gd name="connsiteY16" fmla="*/ 152414 h 403874"/>
            <a:gd name="connsiteX17" fmla="*/ 457364 w 526245"/>
            <a:gd name="connsiteY17" fmla="*/ 129554 h 403874"/>
            <a:gd name="connsiteX18" fmla="*/ 442124 w 526245"/>
            <a:gd name="connsiteY18" fmla="*/ 99074 h 403874"/>
            <a:gd name="connsiteX19" fmla="*/ 381164 w 526245"/>
            <a:gd name="connsiteY19" fmla="*/ 38114 h 403874"/>
            <a:gd name="connsiteX20" fmla="*/ 396404 w 526245"/>
            <a:gd name="connsiteY20" fmla="*/ 30494 h 4038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526245" h="403874">
              <a:moveTo>
                <a:pt x="396404" y="30494"/>
              </a:moveTo>
              <a:cubicBezTo>
                <a:pt x="383704" y="24144"/>
                <a:pt x="322235" y="-677"/>
                <a:pt x="304964" y="14"/>
              </a:cubicBezTo>
              <a:cubicBezTo>
                <a:pt x="301700" y="145"/>
                <a:pt x="187200" y="12384"/>
                <a:pt x="144944" y="30494"/>
              </a:cubicBezTo>
              <a:cubicBezTo>
                <a:pt x="134503" y="34969"/>
                <a:pt x="124624" y="40654"/>
                <a:pt x="114464" y="45734"/>
              </a:cubicBezTo>
              <a:cubicBezTo>
                <a:pt x="104304" y="58434"/>
                <a:pt x="96224" y="73124"/>
                <a:pt x="83984" y="83834"/>
              </a:cubicBezTo>
              <a:cubicBezTo>
                <a:pt x="75435" y="91314"/>
                <a:pt x="61536" y="91042"/>
                <a:pt x="53504" y="99074"/>
              </a:cubicBezTo>
              <a:cubicBezTo>
                <a:pt x="35543" y="117035"/>
                <a:pt x="7784" y="160034"/>
                <a:pt x="7784" y="160034"/>
              </a:cubicBezTo>
              <a:cubicBezTo>
                <a:pt x="-4518" y="209243"/>
                <a:pt x="-4177" y="174364"/>
                <a:pt x="23024" y="220994"/>
              </a:cubicBezTo>
              <a:cubicBezTo>
                <a:pt x="34471" y="240618"/>
                <a:pt x="37440" y="265890"/>
                <a:pt x="53504" y="281954"/>
              </a:cubicBezTo>
              <a:cubicBezTo>
                <a:pt x="161698" y="390148"/>
                <a:pt x="58919" y="301377"/>
                <a:pt x="144944" y="350534"/>
              </a:cubicBezTo>
              <a:cubicBezTo>
                <a:pt x="245541" y="408018"/>
                <a:pt x="175648" y="389941"/>
                <a:pt x="259244" y="403874"/>
              </a:cubicBezTo>
              <a:cubicBezTo>
                <a:pt x="320204" y="401334"/>
                <a:pt x="381458" y="402754"/>
                <a:pt x="442124" y="396254"/>
              </a:cubicBezTo>
              <a:cubicBezTo>
                <a:pt x="453419" y="395044"/>
                <a:pt x="463979" y="388406"/>
                <a:pt x="472604" y="381014"/>
              </a:cubicBezTo>
              <a:cubicBezTo>
                <a:pt x="482247" y="372749"/>
                <a:pt x="488419" y="361101"/>
                <a:pt x="495464" y="350534"/>
              </a:cubicBezTo>
              <a:cubicBezTo>
                <a:pt x="503679" y="338211"/>
                <a:pt x="510704" y="325134"/>
                <a:pt x="518324" y="312434"/>
              </a:cubicBezTo>
              <a:cubicBezTo>
                <a:pt x="520864" y="302274"/>
                <a:pt x="527764" y="292267"/>
                <a:pt x="525944" y="281954"/>
              </a:cubicBezTo>
              <a:cubicBezTo>
                <a:pt x="524406" y="273237"/>
                <a:pt x="500300" y="180520"/>
                <a:pt x="480224" y="152414"/>
              </a:cubicBezTo>
              <a:cubicBezTo>
                <a:pt x="473960" y="143645"/>
                <a:pt x="463628" y="138323"/>
                <a:pt x="457364" y="129554"/>
              </a:cubicBezTo>
              <a:cubicBezTo>
                <a:pt x="450762" y="120311"/>
                <a:pt x="448638" y="108380"/>
                <a:pt x="442124" y="99074"/>
              </a:cubicBezTo>
              <a:cubicBezTo>
                <a:pt x="411350" y="55111"/>
                <a:pt x="414442" y="60299"/>
                <a:pt x="381164" y="38114"/>
              </a:cubicBezTo>
              <a:cubicBezTo>
                <a:pt x="371938" y="10435"/>
                <a:pt x="409104" y="36844"/>
                <a:pt x="396404" y="30494"/>
              </a:cubicBezTo>
              <a:close/>
            </a:path>
          </a:pathLst>
        </a:custGeom>
        <a:noFill/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114300</xdr:colOff>
      <xdr:row>0</xdr:row>
      <xdr:rowOff>0</xdr:rowOff>
    </xdr:from>
    <xdr:to>
      <xdr:col>20</xdr:col>
      <xdr:colOff>196339</xdr:colOff>
      <xdr:row>11</xdr:row>
      <xdr:rowOff>15240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6540" y="0"/>
          <a:ext cx="2649979" cy="20269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38100</xdr:rowOff>
    </xdr:from>
    <xdr:to>
      <xdr:col>16</xdr:col>
      <xdr:colOff>206147</xdr:colOff>
      <xdr:row>11</xdr:row>
      <xdr:rowOff>51473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3440" y="38100"/>
          <a:ext cx="2034947" cy="2025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0</xdr:row>
          <xdr:rowOff>0</xdr:rowOff>
        </xdr:from>
        <xdr:to>
          <xdr:col>7</xdr:col>
          <xdr:colOff>396240</xdr:colOff>
          <xdr:row>8</xdr:row>
          <xdr:rowOff>175260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8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121920</xdr:colOff>
      <xdr:row>0</xdr:row>
      <xdr:rowOff>106680</xdr:rowOff>
    </xdr:from>
    <xdr:to>
      <xdr:col>4</xdr:col>
      <xdr:colOff>38100</xdr:colOff>
      <xdr:row>8</xdr:row>
      <xdr:rowOff>38100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CxnSpPr/>
      </xdr:nvCxnSpPr>
      <xdr:spPr>
        <a:xfrm flipH="1">
          <a:off x="2042160" y="106680"/>
          <a:ext cx="525780" cy="139446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83820</xdr:colOff>
      <xdr:row>4</xdr:row>
      <xdr:rowOff>152400</xdr:rowOff>
    </xdr:from>
    <xdr:ext cx="424412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 txBox="1"/>
      </xdr:nvSpPr>
      <xdr:spPr>
        <a:xfrm>
          <a:off x="83820" y="883920"/>
          <a:ext cx="4244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HRC</a:t>
          </a:r>
        </a:p>
      </xdr:txBody>
    </xdr:sp>
    <xdr:clientData/>
  </xdr:oneCellAnchor>
  <xdr:oneCellAnchor>
    <xdr:from>
      <xdr:col>1</xdr:col>
      <xdr:colOff>152400</xdr:colOff>
      <xdr:row>4</xdr:row>
      <xdr:rowOff>160020</xdr:rowOff>
    </xdr:from>
    <xdr:ext cx="424412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 txBox="1"/>
      </xdr:nvSpPr>
      <xdr:spPr>
        <a:xfrm>
          <a:off x="762000" y="891540"/>
          <a:ext cx="4244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HRC</a:t>
          </a:r>
        </a:p>
      </xdr:txBody>
    </xdr:sp>
    <xdr:clientData/>
  </xdr:oneCellAnchor>
  <xdr:oneCellAnchor>
    <xdr:from>
      <xdr:col>1</xdr:col>
      <xdr:colOff>586740</xdr:colOff>
      <xdr:row>2</xdr:row>
      <xdr:rowOff>91440</xdr:rowOff>
    </xdr:from>
    <xdr:ext cx="272575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 txBox="1"/>
      </xdr:nvSpPr>
      <xdr:spPr>
        <a:xfrm>
          <a:off x="1196340" y="457200"/>
          <a:ext cx="272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H</a:t>
          </a:r>
        </a:p>
      </xdr:txBody>
    </xdr:sp>
    <xdr:clientData/>
  </xdr:oneCellAnchor>
  <xdr:oneCellAnchor>
    <xdr:from>
      <xdr:col>2</xdr:col>
      <xdr:colOff>457200</xdr:colOff>
      <xdr:row>2</xdr:row>
      <xdr:rowOff>53340</xdr:rowOff>
    </xdr:from>
    <xdr:ext cx="272575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 txBox="1"/>
      </xdr:nvSpPr>
      <xdr:spPr>
        <a:xfrm>
          <a:off x="1767840" y="419100"/>
          <a:ext cx="272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H</a:t>
          </a:r>
        </a:p>
      </xdr:txBody>
    </xdr:sp>
    <xdr:clientData/>
  </xdr:oneCellAnchor>
  <xdr:oneCellAnchor>
    <xdr:from>
      <xdr:col>2</xdr:col>
      <xdr:colOff>525780</xdr:colOff>
      <xdr:row>5</xdr:row>
      <xdr:rowOff>38100</xdr:rowOff>
    </xdr:from>
    <xdr:ext cx="272575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 txBox="1"/>
      </xdr:nvSpPr>
      <xdr:spPr>
        <a:xfrm>
          <a:off x="1836420" y="952500"/>
          <a:ext cx="272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H</a:t>
          </a:r>
        </a:p>
      </xdr:txBody>
    </xdr:sp>
    <xdr:clientData/>
  </xdr:oneCellAnchor>
  <xdr:oneCellAnchor>
    <xdr:from>
      <xdr:col>4</xdr:col>
      <xdr:colOff>304800</xdr:colOff>
      <xdr:row>2</xdr:row>
      <xdr:rowOff>38100</xdr:rowOff>
    </xdr:from>
    <xdr:ext cx="261290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 txBox="1"/>
      </xdr:nvSpPr>
      <xdr:spPr>
        <a:xfrm>
          <a:off x="2834640" y="403860"/>
          <a:ext cx="2612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R</a:t>
          </a:r>
        </a:p>
      </xdr:txBody>
    </xdr:sp>
    <xdr:clientData/>
  </xdr:oneCellAnchor>
  <xdr:oneCellAnchor>
    <xdr:from>
      <xdr:col>4</xdr:col>
      <xdr:colOff>30480</xdr:colOff>
      <xdr:row>7</xdr:row>
      <xdr:rowOff>38100</xdr:rowOff>
    </xdr:from>
    <xdr:ext cx="424412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 txBox="1"/>
      </xdr:nvSpPr>
      <xdr:spPr>
        <a:xfrm>
          <a:off x="2560320" y="1318260"/>
          <a:ext cx="4244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HRC</a:t>
          </a:r>
        </a:p>
      </xdr:txBody>
    </xdr:sp>
    <xdr:clientData/>
  </xdr:oneCellAnchor>
  <xdr:oneCellAnchor>
    <xdr:from>
      <xdr:col>5</xdr:col>
      <xdr:colOff>236220</xdr:colOff>
      <xdr:row>3</xdr:row>
      <xdr:rowOff>53340</xdr:rowOff>
    </xdr:from>
    <xdr:ext cx="261290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 txBox="1"/>
      </xdr:nvSpPr>
      <xdr:spPr>
        <a:xfrm>
          <a:off x="3375660" y="601980"/>
          <a:ext cx="2612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R</a:t>
          </a:r>
        </a:p>
      </xdr:txBody>
    </xdr:sp>
    <xdr:clientData/>
  </xdr:oneCellAnchor>
  <xdr:oneCellAnchor>
    <xdr:from>
      <xdr:col>6</xdr:col>
      <xdr:colOff>243840</xdr:colOff>
      <xdr:row>4</xdr:row>
      <xdr:rowOff>91440</xdr:rowOff>
    </xdr:from>
    <xdr:ext cx="272575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 txBox="1"/>
      </xdr:nvSpPr>
      <xdr:spPr>
        <a:xfrm>
          <a:off x="3992880" y="822960"/>
          <a:ext cx="272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H</a:t>
          </a:r>
        </a:p>
      </xdr:txBody>
    </xdr:sp>
    <xdr:clientData/>
  </xdr:oneCellAnchor>
  <xdr:oneCellAnchor>
    <xdr:from>
      <xdr:col>7</xdr:col>
      <xdr:colOff>129540</xdr:colOff>
      <xdr:row>2</xdr:row>
      <xdr:rowOff>114300</xdr:rowOff>
    </xdr:from>
    <xdr:ext cx="272575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 txBox="1"/>
      </xdr:nvSpPr>
      <xdr:spPr>
        <a:xfrm>
          <a:off x="4564380" y="480060"/>
          <a:ext cx="272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H</a:t>
          </a:r>
        </a:p>
      </xdr:txBody>
    </xdr:sp>
    <xdr:clientData/>
  </xdr:oneCellAnchor>
  <xdr:twoCellAnchor>
    <xdr:from>
      <xdr:col>0</xdr:col>
      <xdr:colOff>7620</xdr:colOff>
      <xdr:row>0</xdr:row>
      <xdr:rowOff>152400</xdr:rowOff>
    </xdr:from>
    <xdr:to>
      <xdr:col>3</xdr:col>
      <xdr:colOff>442177</xdr:colOff>
      <xdr:row>7</xdr:row>
      <xdr:rowOff>142355</xdr:rowOff>
    </xdr:to>
    <xdr:sp macro="" textlink="">
      <xdr:nvSpPr>
        <xdr:cNvPr id="62" name="Freeform: Shap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7620" y="152400"/>
          <a:ext cx="2354797" cy="1270115"/>
        </a:xfrm>
        <a:custGeom>
          <a:avLst/>
          <a:gdLst>
            <a:gd name="connsiteX0" fmla="*/ 2293620 w 2354797"/>
            <a:gd name="connsiteY0" fmla="*/ 129540 h 1270115"/>
            <a:gd name="connsiteX1" fmla="*/ 2087880 w 2354797"/>
            <a:gd name="connsiteY1" fmla="*/ 129540 h 1270115"/>
            <a:gd name="connsiteX2" fmla="*/ 2034540 w 2354797"/>
            <a:gd name="connsiteY2" fmla="*/ 83820 h 1270115"/>
            <a:gd name="connsiteX3" fmla="*/ 1988820 w 2354797"/>
            <a:gd name="connsiteY3" fmla="*/ 68580 h 1270115"/>
            <a:gd name="connsiteX4" fmla="*/ 1965960 w 2354797"/>
            <a:gd name="connsiteY4" fmla="*/ 53340 h 1270115"/>
            <a:gd name="connsiteX5" fmla="*/ 1935480 w 2354797"/>
            <a:gd name="connsiteY5" fmla="*/ 30480 h 1270115"/>
            <a:gd name="connsiteX6" fmla="*/ 1874520 w 2354797"/>
            <a:gd name="connsiteY6" fmla="*/ 15240 h 1270115"/>
            <a:gd name="connsiteX7" fmla="*/ 1813560 w 2354797"/>
            <a:gd name="connsiteY7" fmla="*/ 0 h 1270115"/>
            <a:gd name="connsiteX8" fmla="*/ 1714500 w 2354797"/>
            <a:gd name="connsiteY8" fmla="*/ 15240 h 1270115"/>
            <a:gd name="connsiteX9" fmla="*/ 1668780 w 2354797"/>
            <a:gd name="connsiteY9" fmla="*/ 45720 h 1270115"/>
            <a:gd name="connsiteX10" fmla="*/ 1638300 w 2354797"/>
            <a:gd name="connsiteY10" fmla="*/ 60960 h 1270115"/>
            <a:gd name="connsiteX11" fmla="*/ 1607820 w 2354797"/>
            <a:gd name="connsiteY11" fmla="*/ 83820 h 1270115"/>
            <a:gd name="connsiteX12" fmla="*/ 1531620 w 2354797"/>
            <a:gd name="connsiteY12" fmla="*/ 137160 h 1270115"/>
            <a:gd name="connsiteX13" fmla="*/ 1409700 w 2354797"/>
            <a:gd name="connsiteY13" fmla="*/ 129540 h 1270115"/>
            <a:gd name="connsiteX14" fmla="*/ 1348740 w 2354797"/>
            <a:gd name="connsiteY14" fmla="*/ 114300 h 1270115"/>
            <a:gd name="connsiteX15" fmla="*/ 1310640 w 2354797"/>
            <a:gd name="connsiteY15" fmla="*/ 106680 h 1270115"/>
            <a:gd name="connsiteX16" fmla="*/ 1280160 w 2354797"/>
            <a:gd name="connsiteY16" fmla="*/ 91440 h 1270115"/>
            <a:gd name="connsiteX17" fmla="*/ 1234440 w 2354797"/>
            <a:gd name="connsiteY17" fmla="*/ 83820 h 1270115"/>
            <a:gd name="connsiteX18" fmla="*/ 1143000 w 2354797"/>
            <a:gd name="connsiteY18" fmla="*/ 68580 h 1270115"/>
            <a:gd name="connsiteX19" fmla="*/ 1082040 w 2354797"/>
            <a:gd name="connsiteY19" fmla="*/ 83820 h 1270115"/>
            <a:gd name="connsiteX20" fmla="*/ 1021080 w 2354797"/>
            <a:gd name="connsiteY20" fmla="*/ 121920 h 1270115"/>
            <a:gd name="connsiteX21" fmla="*/ 1013460 w 2354797"/>
            <a:gd name="connsiteY21" fmla="*/ 144780 h 1270115"/>
            <a:gd name="connsiteX22" fmla="*/ 998220 w 2354797"/>
            <a:gd name="connsiteY22" fmla="*/ 182880 h 1270115"/>
            <a:gd name="connsiteX23" fmla="*/ 1005840 w 2354797"/>
            <a:gd name="connsiteY23" fmla="*/ 236220 h 1270115"/>
            <a:gd name="connsiteX24" fmla="*/ 1021080 w 2354797"/>
            <a:gd name="connsiteY24" fmla="*/ 266700 h 1270115"/>
            <a:gd name="connsiteX25" fmla="*/ 1051560 w 2354797"/>
            <a:gd name="connsiteY25" fmla="*/ 281940 h 1270115"/>
            <a:gd name="connsiteX26" fmla="*/ 1097280 w 2354797"/>
            <a:gd name="connsiteY26" fmla="*/ 335280 h 1270115"/>
            <a:gd name="connsiteX27" fmla="*/ 1150620 w 2354797"/>
            <a:gd name="connsiteY27" fmla="*/ 403860 h 1270115"/>
            <a:gd name="connsiteX28" fmla="*/ 1188720 w 2354797"/>
            <a:gd name="connsiteY28" fmla="*/ 457200 h 1270115"/>
            <a:gd name="connsiteX29" fmla="*/ 1226820 w 2354797"/>
            <a:gd name="connsiteY29" fmla="*/ 495300 h 1270115"/>
            <a:gd name="connsiteX30" fmla="*/ 1280160 w 2354797"/>
            <a:gd name="connsiteY30" fmla="*/ 563880 h 1270115"/>
            <a:gd name="connsiteX31" fmla="*/ 1295400 w 2354797"/>
            <a:gd name="connsiteY31" fmla="*/ 586740 h 1270115"/>
            <a:gd name="connsiteX32" fmla="*/ 1333500 w 2354797"/>
            <a:gd name="connsiteY32" fmla="*/ 632460 h 1270115"/>
            <a:gd name="connsiteX33" fmla="*/ 1333500 w 2354797"/>
            <a:gd name="connsiteY33" fmla="*/ 723900 h 1270115"/>
            <a:gd name="connsiteX34" fmla="*/ 1303020 w 2354797"/>
            <a:gd name="connsiteY34" fmla="*/ 739140 h 1270115"/>
            <a:gd name="connsiteX35" fmla="*/ 1257300 w 2354797"/>
            <a:gd name="connsiteY35" fmla="*/ 762000 h 1270115"/>
            <a:gd name="connsiteX36" fmla="*/ 1165860 w 2354797"/>
            <a:gd name="connsiteY36" fmla="*/ 754380 h 1270115"/>
            <a:gd name="connsiteX37" fmla="*/ 1104900 w 2354797"/>
            <a:gd name="connsiteY37" fmla="*/ 731520 h 1270115"/>
            <a:gd name="connsiteX38" fmla="*/ 1066800 w 2354797"/>
            <a:gd name="connsiteY38" fmla="*/ 723900 h 1270115"/>
            <a:gd name="connsiteX39" fmla="*/ 1028700 w 2354797"/>
            <a:gd name="connsiteY39" fmla="*/ 701040 h 1270115"/>
            <a:gd name="connsiteX40" fmla="*/ 1005840 w 2354797"/>
            <a:gd name="connsiteY40" fmla="*/ 693420 h 1270115"/>
            <a:gd name="connsiteX41" fmla="*/ 739140 w 2354797"/>
            <a:gd name="connsiteY41" fmla="*/ 685800 h 1270115"/>
            <a:gd name="connsiteX42" fmla="*/ 640080 w 2354797"/>
            <a:gd name="connsiteY42" fmla="*/ 693420 h 1270115"/>
            <a:gd name="connsiteX43" fmla="*/ 594360 w 2354797"/>
            <a:gd name="connsiteY43" fmla="*/ 701040 h 1270115"/>
            <a:gd name="connsiteX44" fmla="*/ 350520 w 2354797"/>
            <a:gd name="connsiteY44" fmla="*/ 708660 h 1270115"/>
            <a:gd name="connsiteX45" fmla="*/ 220980 w 2354797"/>
            <a:gd name="connsiteY45" fmla="*/ 739140 h 1270115"/>
            <a:gd name="connsiteX46" fmla="*/ 160020 w 2354797"/>
            <a:gd name="connsiteY46" fmla="*/ 762000 h 1270115"/>
            <a:gd name="connsiteX47" fmla="*/ 99060 w 2354797"/>
            <a:gd name="connsiteY47" fmla="*/ 784860 h 1270115"/>
            <a:gd name="connsiteX48" fmla="*/ 91440 w 2354797"/>
            <a:gd name="connsiteY48" fmla="*/ 807720 h 1270115"/>
            <a:gd name="connsiteX49" fmla="*/ 38100 w 2354797"/>
            <a:gd name="connsiteY49" fmla="*/ 853440 h 1270115"/>
            <a:gd name="connsiteX50" fmla="*/ 0 w 2354797"/>
            <a:gd name="connsiteY50" fmla="*/ 944880 h 1270115"/>
            <a:gd name="connsiteX51" fmla="*/ 30480 w 2354797"/>
            <a:gd name="connsiteY51" fmla="*/ 1082040 h 1270115"/>
            <a:gd name="connsiteX52" fmla="*/ 76200 w 2354797"/>
            <a:gd name="connsiteY52" fmla="*/ 1158240 h 1270115"/>
            <a:gd name="connsiteX53" fmla="*/ 167640 w 2354797"/>
            <a:gd name="connsiteY53" fmla="*/ 1211580 h 1270115"/>
            <a:gd name="connsiteX54" fmla="*/ 228600 w 2354797"/>
            <a:gd name="connsiteY54" fmla="*/ 1226820 h 1270115"/>
            <a:gd name="connsiteX55" fmla="*/ 426720 w 2354797"/>
            <a:gd name="connsiteY55" fmla="*/ 1219200 h 1270115"/>
            <a:gd name="connsiteX56" fmla="*/ 472440 w 2354797"/>
            <a:gd name="connsiteY56" fmla="*/ 1211580 h 1270115"/>
            <a:gd name="connsiteX57" fmla="*/ 617220 w 2354797"/>
            <a:gd name="connsiteY57" fmla="*/ 1196340 h 1270115"/>
            <a:gd name="connsiteX58" fmla="*/ 906780 w 2354797"/>
            <a:gd name="connsiteY58" fmla="*/ 1203960 h 1270115"/>
            <a:gd name="connsiteX59" fmla="*/ 967740 w 2354797"/>
            <a:gd name="connsiteY59" fmla="*/ 1211580 h 1270115"/>
            <a:gd name="connsiteX60" fmla="*/ 1097280 w 2354797"/>
            <a:gd name="connsiteY60" fmla="*/ 1219200 h 1270115"/>
            <a:gd name="connsiteX61" fmla="*/ 1219200 w 2354797"/>
            <a:gd name="connsiteY61" fmla="*/ 1234440 h 1270115"/>
            <a:gd name="connsiteX62" fmla="*/ 1356360 w 2354797"/>
            <a:gd name="connsiteY62" fmla="*/ 1257300 h 1270115"/>
            <a:gd name="connsiteX63" fmla="*/ 1531620 w 2354797"/>
            <a:gd name="connsiteY63" fmla="*/ 1257300 h 1270115"/>
            <a:gd name="connsiteX64" fmla="*/ 1638300 w 2354797"/>
            <a:gd name="connsiteY64" fmla="*/ 1249680 h 1270115"/>
            <a:gd name="connsiteX65" fmla="*/ 1668780 w 2354797"/>
            <a:gd name="connsiteY65" fmla="*/ 1242060 h 1270115"/>
            <a:gd name="connsiteX66" fmla="*/ 1760220 w 2354797"/>
            <a:gd name="connsiteY66" fmla="*/ 1219200 h 1270115"/>
            <a:gd name="connsiteX67" fmla="*/ 1828800 w 2354797"/>
            <a:gd name="connsiteY67" fmla="*/ 1196340 h 1270115"/>
            <a:gd name="connsiteX68" fmla="*/ 1897380 w 2354797"/>
            <a:gd name="connsiteY68" fmla="*/ 1165860 h 1270115"/>
            <a:gd name="connsiteX69" fmla="*/ 1927860 w 2354797"/>
            <a:gd name="connsiteY69" fmla="*/ 1150620 h 1270115"/>
            <a:gd name="connsiteX70" fmla="*/ 1958340 w 2354797"/>
            <a:gd name="connsiteY70" fmla="*/ 1120140 h 1270115"/>
            <a:gd name="connsiteX71" fmla="*/ 1981200 w 2354797"/>
            <a:gd name="connsiteY71" fmla="*/ 1104900 h 1270115"/>
            <a:gd name="connsiteX72" fmla="*/ 1996440 w 2354797"/>
            <a:gd name="connsiteY72" fmla="*/ 1082040 h 1270115"/>
            <a:gd name="connsiteX73" fmla="*/ 2042160 w 2354797"/>
            <a:gd name="connsiteY73" fmla="*/ 1028700 h 1270115"/>
            <a:gd name="connsiteX74" fmla="*/ 2057400 w 2354797"/>
            <a:gd name="connsiteY74" fmla="*/ 998220 h 1270115"/>
            <a:gd name="connsiteX75" fmla="*/ 2072640 w 2354797"/>
            <a:gd name="connsiteY75" fmla="*/ 975360 h 1270115"/>
            <a:gd name="connsiteX76" fmla="*/ 2118360 w 2354797"/>
            <a:gd name="connsiteY76" fmla="*/ 899160 h 1270115"/>
            <a:gd name="connsiteX77" fmla="*/ 2148840 w 2354797"/>
            <a:gd name="connsiteY77" fmla="*/ 853440 h 1270115"/>
            <a:gd name="connsiteX78" fmla="*/ 2171700 w 2354797"/>
            <a:gd name="connsiteY78" fmla="*/ 815340 h 1270115"/>
            <a:gd name="connsiteX79" fmla="*/ 2194560 w 2354797"/>
            <a:gd name="connsiteY79" fmla="*/ 784860 h 1270115"/>
            <a:gd name="connsiteX80" fmla="*/ 2209800 w 2354797"/>
            <a:gd name="connsiteY80" fmla="*/ 754380 h 1270115"/>
            <a:gd name="connsiteX81" fmla="*/ 2232660 w 2354797"/>
            <a:gd name="connsiteY81" fmla="*/ 723900 h 1270115"/>
            <a:gd name="connsiteX82" fmla="*/ 2293620 w 2354797"/>
            <a:gd name="connsiteY82" fmla="*/ 647700 h 1270115"/>
            <a:gd name="connsiteX83" fmla="*/ 2301240 w 2354797"/>
            <a:gd name="connsiteY83" fmla="*/ 609600 h 1270115"/>
            <a:gd name="connsiteX84" fmla="*/ 2331720 w 2354797"/>
            <a:gd name="connsiteY84" fmla="*/ 548640 h 1270115"/>
            <a:gd name="connsiteX85" fmla="*/ 2346960 w 2354797"/>
            <a:gd name="connsiteY85" fmla="*/ 502920 h 1270115"/>
            <a:gd name="connsiteX86" fmla="*/ 2354580 w 2354797"/>
            <a:gd name="connsiteY86" fmla="*/ 449580 h 1270115"/>
            <a:gd name="connsiteX87" fmla="*/ 2339340 w 2354797"/>
            <a:gd name="connsiteY87" fmla="*/ 411480 h 1270115"/>
            <a:gd name="connsiteX88" fmla="*/ 2331720 w 2354797"/>
            <a:gd name="connsiteY88" fmla="*/ 373380 h 1270115"/>
            <a:gd name="connsiteX89" fmla="*/ 2316480 w 2354797"/>
            <a:gd name="connsiteY89" fmla="*/ 335280 h 1270115"/>
            <a:gd name="connsiteX90" fmla="*/ 2293620 w 2354797"/>
            <a:gd name="connsiteY90" fmla="*/ 266700 h 1270115"/>
            <a:gd name="connsiteX91" fmla="*/ 2293620 w 2354797"/>
            <a:gd name="connsiteY91" fmla="*/ 129540 h 127011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</a:cxnLst>
          <a:rect l="l" t="t" r="r" b="b"/>
          <a:pathLst>
            <a:path w="2354797" h="1270115">
              <a:moveTo>
                <a:pt x="2293620" y="129540"/>
              </a:moveTo>
              <a:cubicBezTo>
                <a:pt x="2259330" y="106680"/>
                <a:pt x="2149219" y="144875"/>
                <a:pt x="2087880" y="129540"/>
              </a:cubicBezTo>
              <a:cubicBezTo>
                <a:pt x="2058182" y="122115"/>
                <a:pt x="2058402" y="97076"/>
                <a:pt x="2034540" y="83820"/>
              </a:cubicBezTo>
              <a:cubicBezTo>
                <a:pt x="2020497" y="76018"/>
                <a:pt x="2003500" y="75104"/>
                <a:pt x="1988820" y="68580"/>
              </a:cubicBezTo>
              <a:cubicBezTo>
                <a:pt x="1980451" y="64861"/>
                <a:pt x="1973412" y="58663"/>
                <a:pt x="1965960" y="53340"/>
              </a:cubicBezTo>
              <a:cubicBezTo>
                <a:pt x="1955626" y="45958"/>
                <a:pt x="1947203" y="35365"/>
                <a:pt x="1935480" y="30480"/>
              </a:cubicBezTo>
              <a:cubicBezTo>
                <a:pt x="1916146" y="22424"/>
                <a:pt x="1894391" y="21864"/>
                <a:pt x="1874520" y="15240"/>
              </a:cubicBezTo>
              <a:cubicBezTo>
                <a:pt x="1839373" y="3524"/>
                <a:pt x="1859536" y="9195"/>
                <a:pt x="1813560" y="0"/>
              </a:cubicBezTo>
              <a:cubicBezTo>
                <a:pt x="1780540" y="5080"/>
                <a:pt x="1746358" y="5180"/>
                <a:pt x="1714500" y="15240"/>
              </a:cubicBezTo>
              <a:cubicBezTo>
                <a:pt x="1697034" y="20756"/>
                <a:pt x="1684486" y="36296"/>
                <a:pt x="1668780" y="45720"/>
              </a:cubicBezTo>
              <a:cubicBezTo>
                <a:pt x="1659040" y="51564"/>
                <a:pt x="1647933" y="54940"/>
                <a:pt x="1638300" y="60960"/>
              </a:cubicBezTo>
              <a:cubicBezTo>
                <a:pt x="1627530" y="67691"/>
                <a:pt x="1618224" y="76537"/>
                <a:pt x="1607820" y="83820"/>
              </a:cubicBezTo>
              <a:cubicBezTo>
                <a:pt x="1514008" y="149488"/>
                <a:pt x="1602772" y="83796"/>
                <a:pt x="1531620" y="137160"/>
              </a:cubicBezTo>
              <a:cubicBezTo>
                <a:pt x="1490980" y="134620"/>
                <a:pt x="1450105" y="134591"/>
                <a:pt x="1409700" y="129540"/>
              </a:cubicBezTo>
              <a:cubicBezTo>
                <a:pt x="1388916" y="126942"/>
                <a:pt x="1369279" y="118408"/>
                <a:pt x="1348740" y="114300"/>
              </a:cubicBezTo>
              <a:lnTo>
                <a:pt x="1310640" y="106680"/>
              </a:lnTo>
              <a:cubicBezTo>
                <a:pt x="1300480" y="101600"/>
                <a:pt x="1291040" y="94704"/>
                <a:pt x="1280160" y="91440"/>
              </a:cubicBezTo>
              <a:cubicBezTo>
                <a:pt x="1265361" y="87000"/>
                <a:pt x="1249711" y="86169"/>
                <a:pt x="1234440" y="83820"/>
              </a:cubicBezTo>
              <a:cubicBezTo>
                <a:pt x="1152526" y="71218"/>
                <a:pt x="1210071" y="81994"/>
                <a:pt x="1143000" y="68580"/>
              </a:cubicBezTo>
              <a:cubicBezTo>
                <a:pt x="1122680" y="73660"/>
                <a:pt x="1101589" y="76301"/>
                <a:pt x="1082040" y="83820"/>
              </a:cubicBezTo>
              <a:cubicBezTo>
                <a:pt x="1071178" y="87998"/>
                <a:pt x="1034565" y="112930"/>
                <a:pt x="1021080" y="121920"/>
              </a:cubicBezTo>
              <a:cubicBezTo>
                <a:pt x="1018540" y="129540"/>
                <a:pt x="1016280" y="137259"/>
                <a:pt x="1013460" y="144780"/>
              </a:cubicBezTo>
              <a:cubicBezTo>
                <a:pt x="1008657" y="157587"/>
                <a:pt x="999356" y="169249"/>
                <a:pt x="998220" y="182880"/>
              </a:cubicBezTo>
              <a:cubicBezTo>
                <a:pt x="996728" y="200778"/>
                <a:pt x="1001114" y="218892"/>
                <a:pt x="1005840" y="236220"/>
              </a:cubicBezTo>
              <a:cubicBezTo>
                <a:pt x="1008829" y="247179"/>
                <a:pt x="1013048" y="258668"/>
                <a:pt x="1021080" y="266700"/>
              </a:cubicBezTo>
              <a:cubicBezTo>
                <a:pt x="1029112" y="274732"/>
                <a:pt x="1041400" y="276860"/>
                <a:pt x="1051560" y="281940"/>
              </a:cubicBezTo>
              <a:cubicBezTo>
                <a:pt x="1067563" y="329948"/>
                <a:pt x="1046349" y="280104"/>
                <a:pt x="1097280" y="335280"/>
              </a:cubicBezTo>
              <a:cubicBezTo>
                <a:pt x="1116923" y="356560"/>
                <a:pt x="1134556" y="379763"/>
                <a:pt x="1150620" y="403860"/>
              </a:cubicBezTo>
              <a:cubicBezTo>
                <a:pt x="1161545" y="420248"/>
                <a:pt x="1176118" y="443023"/>
                <a:pt x="1188720" y="457200"/>
              </a:cubicBezTo>
              <a:cubicBezTo>
                <a:pt x="1200652" y="470624"/>
                <a:pt x="1215131" y="481663"/>
                <a:pt x="1226820" y="495300"/>
              </a:cubicBezTo>
              <a:cubicBezTo>
                <a:pt x="1245667" y="517288"/>
                <a:pt x="1264096" y="539783"/>
                <a:pt x="1280160" y="563880"/>
              </a:cubicBezTo>
              <a:cubicBezTo>
                <a:pt x="1285240" y="571500"/>
                <a:pt x="1289537" y="579705"/>
                <a:pt x="1295400" y="586740"/>
              </a:cubicBezTo>
              <a:cubicBezTo>
                <a:pt x="1344293" y="645412"/>
                <a:pt x="1295662" y="575703"/>
                <a:pt x="1333500" y="632460"/>
              </a:cubicBezTo>
              <a:cubicBezTo>
                <a:pt x="1336329" y="652266"/>
                <a:pt x="1349418" y="701615"/>
                <a:pt x="1333500" y="723900"/>
              </a:cubicBezTo>
              <a:cubicBezTo>
                <a:pt x="1326898" y="733143"/>
                <a:pt x="1312883" y="733504"/>
                <a:pt x="1303020" y="739140"/>
              </a:cubicBezTo>
              <a:cubicBezTo>
                <a:pt x="1261660" y="762775"/>
                <a:pt x="1299213" y="748029"/>
                <a:pt x="1257300" y="762000"/>
              </a:cubicBezTo>
              <a:cubicBezTo>
                <a:pt x="1226820" y="759460"/>
                <a:pt x="1196209" y="758174"/>
                <a:pt x="1165860" y="754380"/>
              </a:cubicBezTo>
              <a:cubicBezTo>
                <a:pt x="1119870" y="748631"/>
                <a:pt x="1149617" y="746426"/>
                <a:pt x="1104900" y="731520"/>
              </a:cubicBezTo>
              <a:cubicBezTo>
                <a:pt x="1092613" y="727424"/>
                <a:pt x="1079500" y="726440"/>
                <a:pt x="1066800" y="723900"/>
              </a:cubicBezTo>
              <a:cubicBezTo>
                <a:pt x="1054100" y="716280"/>
                <a:pt x="1041947" y="707664"/>
                <a:pt x="1028700" y="701040"/>
              </a:cubicBezTo>
              <a:cubicBezTo>
                <a:pt x="1021516" y="697448"/>
                <a:pt x="1013861" y="693842"/>
                <a:pt x="1005840" y="693420"/>
              </a:cubicBezTo>
              <a:cubicBezTo>
                <a:pt x="917027" y="688746"/>
                <a:pt x="828040" y="688340"/>
                <a:pt x="739140" y="685800"/>
              </a:cubicBezTo>
              <a:cubicBezTo>
                <a:pt x="706120" y="688340"/>
                <a:pt x="673016" y="689953"/>
                <a:pt x="640080" y="693420"/>
              </a:cubicBezTo>
              <a:cubicBezTo>
                <a:pt x="624715" y="695037"/>
                <a:pt x="609789" y="700228"/>
                <a:pt x="594360" y="701040"/>
              </a:cubicBezTo>
              <a:cubicBezTo>
                <a:pt x="513153" y="705314"/>
                <a:pt x="431800" y="706120"/>
                <a:pt x="350520" y="708660"/>
              </a:cubicBezTo>
              <a:cubicBezTo>
                <a:pt x="278096" y="744872"/>
                <a:pt x="366744" y="704434"/>
                <a:pt x="220980" y="739140"/>
              </a:cubicBezTo>
              <a:cubicBezTo>
                <a:pt x="199868" y="744167"/>
                <a:pt x="180608" y="755137"/>
                <a:pt x="160020" y="762000"/>
              </a:cubicBezTo>
              <a:cubicBezTo>
                <a:pt x="97770" y="782750"/>
                <a:pt x="161414" y="753683"/>
                <a:pt x="99060" y="784860"/>
              </a:cubicBezTo>
              <a:cubicBezTo>
                <a:pt x="96520" y="792480"/>
                <a:pt x="96109" y="801184"/>
                <a:pt x="91440" y="807720"/>
              </a:cubicBezTo>
              <a:cubicBezTo>
                <a:pt x="74642" y="831237"/>
                <a:pt x="60067" y="838795"/>
                <a:pt x="38100" y="853440"/>
              </a:cubicBezTo>
              <a:cubicBezTo>
                <a:pt x="2936" y="923767"/>
                <a:pt x="13130" y="892360"/>
                <a:pt x="0" y="944880"/>
              </a:cubicBezTo>
              <a:cubicBezTo>
                <a:pt x="361" y="946685"/>
                <a:pt x="15550" y="1047203"/>
                <a:pt x="30480" y="1082040"/>
              </a:cubicBezTo>
              <a:cubicBezTo>
                <a:pt x="37656" y="1098784"/>
                <a:pt x="65630" y="1151634"/>
                <a:pt x="76200" y="1158240"/>
              </a:cubicBezTo>
              <a:cubicBezTo>
                <a:pt x="106971" y="1177472"/>
                <a:pt x="134605" y="1197422"/>
                <a:pt x="167640" y="1211580"/>
              </a:cubicBezTo>
              <a:cubicBezTo>
                <a:pt x="188142" y="1220367"/>
                <a:pt x="206237" y="1222347"/>
                <a:pt x="228600" y="1226820"/>
              </a:cubicBezTo>
              <a:cubicBezTo>
                <a:pt x="294640" y="1224280"/>
                <a:pt x="360760" y="1223323"/>
                <a:pt x="426720" y="1219200"/>
              </a:cubicBezTo>
              <a:cubicBezTo>
                <a:pt x="442140" y="1218236"/>
                <a:pt x="457145" y="1213765"/>
                <a:pt x="472440" y="1211580"/>
              </a:cubicBezTo>
              <a:cubicBezTo>
                <a:pt x="530714" y="1203255"/>
                <a:pt x="554825" y="1202012"/>
                <a:pt x="617220" y="1196340"/>
              </a:cubicBezTo>
              <a:lnTo>
                <a:pt x="906780" y="1203960"/>
              </a:lnTo>
              <a:cubicBezTo>
                <a:pt x="927239" y="1204850"/>
                <a:pt x="947327" y="1209947"/>
                <a:pt x="967740" y="1211580"/>
              </a:cubicBezTo>
              <a:cubicBezTo>
                <a:pt x="1010857" y="1215029"/>
                <a:pt x="1054100" y="1216660"/>
                <a:pt x="1097280" y="1219200"/>
              </a:cubicBezTo>
              <a:cubicBezTo>
                <a:pt x="1137920" y="1224280"/>
                <a:pt x="1179039" y="1226408"/>
                <a:pt x="1219200" y="1234440"/>
              </a:cubicBezTo>
              <a:cubicBezTo>
                <a:pt x="1315480" y="1253696"/>
                <a:pt x="1269697" y="1246467"/>
                <a:pt x="1356360" y="1257300"/>
              </a:cubicBezTo>
              <a:cubicBezTo>
                <a:pt x="1426903" y="1280814"/>
                <a:pt x="1374807" y="1266524"/>
                <a:pt x="1531620" y="1257300"/>
              </a:cubicBezTo>
              <a:cubicBezTo>
                <a:pt x="1567209" y="1255207"/>
                <a:pt x="1602740" y="1252220"/>
                <a:pt x="1638300" y="1249680"/>
              </a:cubicBezTo>
              <a:cubicBezTo>
                <a:pt x="1648460" y="1247140"/>
                <a:pt x="1658557" y="1244332"/>
                <a:pt x="1668780" y="1242060"/>
              </a:cubicBezTo>
              <a:cubicBezTo>
                <a:pt x="1708457" y="1233243"/>
                <a:pt x="1718064" y="1234529"/>
                <a:pt x="1760220" y="1219200"/>
              </a:cubicBezTo>
              <a:cubicBezTo>
                <a:pt x="1837338" y="1191157"/>
                <a:pt x="1739594" y="1214181"/>
                <a:pt x="1828800" y="1196340"/>
              </a:cubicBezTo>
              <a:cubicBezTo>
                <a:pt x="1903833" y="1158823"/>
                <a:pt x="1809816" y="1204777"/>
                <a:pt x="1897380" y="1165860"/>
              </a:cubicBezTo>
              <a:cubicBezTo>
                <a:pt x="1907760" y="1161247"/>
                <a:pt x="1918773" y="1157436"/>
                <a:pt x="1927860" y="1150620"/>
              </a:cubicBezTo>
              <a:cubicBezTo>
                <a:pt x="1939355" y="1141999"/>
                <a:pt x="1947431" y="1129491"/>
                <a:pt x="1958340" y="1120140"/>
              </a:cubicBezTo>
              <a:cubicBezTo>
                <a:pt x="1965293" y="1114180"/>
                <a:pt x="1973580" y="1109980"/>
                <a:pt x="1981200" y="1104900"/>
              </a:cubicBezTo>
              <a:cubicBezTo>
                <a:pt x="1986280" y="1097280"/>
                <a:pt x="1990577" y="1089075"/>
                <a:pt x="1996440" y="1082040"/>
              </a:cubicBezTo>
              <a:cubicBezTo>
                <a:pt x="2027611" y="1044635"/>
                <a:pt x="2013623" y="1074360"/>
                <a:pt x="2042160" y="1028700"/>
              </a:cubicBezTo>
              <a:cubicBezTo>
                <a:pt x="2048180" y="1019067"/>
                <a:pt x="2051764" y="1008083"/>
                <a:pt x="2057400" y="998220"/>
              </a:cubicBezTo>
              <a:cubicBezTo>
                <a:pt x="2061944" y="990269"/>
                <a:pt x="2067840" y="983160"/>
                <a:pt x="2072640" y="975360"/>
              </a:cubicBezTo>
              <a:cubicBezTo>
                <a:pt x="2088164" y="950133"/>
                <a:pt x="2101929" y="923806"/>
                <a:pt x="2118360" y="899160"/>
              </a:cubicBezTo>
              <a:cubicBezTo>
                <a:pt x="2128520" y="883920"/>
                <a:pt x="2139006" y="868893"/>
                <a:pt x="2148840" y="853440"/>
              </a:cubicBezTo>
              <a:cubicBezTo>
                <a:pt x="2156791" y="840945"/>
                <a:pt x="2163485" y="827663"/>
                <a:pt x="2171700" y="815340"/>
              </a:cubicBezTo>
              <a:cubicBezTo>
                <a:pt x="2178745" y="804773"/>
                <a:pt x="2187829" y="795630"/>
                <a:pt x="2194560" y="784860"/>
              </a:cubicBezTo>
              <a:cubicBezTo>
                <a:pt x="2200580" y="775227"/>
                <a:pt x="2203780" y="764013"/>
                <a:pt x="2209800" y="754380"/>
              </a:cubicBezTo>
              <a:cubicBezTo>
                <a:pt x="2216531" y="743610"/>
                <a:pt x="2225377" y="734304"/>
                <a:pt x="2232660" y="723900"/>
              </a:cubicBezTo>
              <a:cubicBezTo>
                <a:pt x="2277519" y="659816"/>
                <a:pt x="2245161" y="696159"/>
                <a:pt x="2293620" y="647700"/>
              </a:cubicBezTo>
              <a:cubicBezTo>
                <a:pt x="2296160" y="635000"/>
                <a:pt x="2296591" y="621688"/>
                <a:pt x="2301240" y="609600"/>
              </a:cubicBezTo>
              <a:cubicBezTo>
                <a:pt x="2309395" y="588396"/>
                <a:pt x="2324536" y="570193"/>
                <a:pt x="2331720" y="548640"/>
              </a:cubicBezTo>
              <a:lnTo>
                <a:pt x="2346960" y="502920"/>
              </a:lnTo>
              <a:cubicBezTo>
                <a:pt x="2349500" y="485140"/>
                <a:pt x="2356072" y="467478"/>
                <a:pt x="2354580" y="449580"/>
              </a:cubicBezTo>
              <a:cubicBezTo>
                <a:pt x="2353444" y="435949"/>
                <a:pt x="2343270" y="424581"/>
                <a:pt x="2339340" y="411480"/>
              </a:cubicBezTo>
              <a:cubicBezTo>
                <a:pt x="2335618" y="399075"/>
                <a:pt x="2335442" y="385785"/>
                <a:pt x="2331720" y="373380"/>
              </a:cubicBezTo>
              <a:cubicBezTo>
                <a:pt x="2327790" y="360279"/>
                <a:pt x="2320410" y="348381"/>
                <a:pt x="2316480" y="335280"/>
              </a:cubicBezTo>
              <a:cubicBezTo>
                <a:pt x="2294323" y="261422"/>
                <a:pt x="2325448" y="330357"/>
                <a:pt x="2293620" y="266700"/>
              </a:cubicBezTo>
              <a:cubicBezTo>
                <a:pt x="2301539" y="116248"/>
                <a:pt x="2327910" y="152400"/>
                <a:pt x="2293620" y="129540"/>
              </a:cubicBezTo>
              <a:close/>
            </a:path>
          </a:pathLst>
        </a:cu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</xdr:col>
      <xdr:colOff>342900</xdr:colOff>
      <xdr:row>1</xdr:row>
      <xdr:rowOff>53340</xdr:rowOff>
    </xdr:from>
    <xdr:to>
      <xdr:col>7</xdr:col>
      <xdr:colOff>364718</xdr:colOff>
      <xdr:row>7</xdr:row>
      <xdr:rowOff>138484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AD7FFB1A-50E8-ABBA-358B-054622B7FB0B}"/>
            </a:ext>
          </a:extLst>
        </xdr:cNvPr>
        <xdr:cNvSpPr/>
      </xdr:nvSpPr>
      <xdr:spPr>
        <a:xfrm>
          <a:off x="2263140" y="236220"/>
          <a:ext cx="2536418" cy="1182424"/>
        </a:xfrm>
        <a:custGeom>
          <a:avLst/>
          <a:gdLst>
            <a:gd name="connsiteX0" fmla="*/ 830580 w 2536418"/>
            <a:gd name="connsiteY0" fmla="*/ 53340 h 1182424"/>
            <a:gd name="connsiteX1" fmla="*/ 716280 w 2536418"/>
            <a:gd name="connsiteY1" fmla="*/ 38100 h 1182424"/>
            <a:gd name="connsiteX2" fmla="*/ 563880 w 2536418"/>
            <a:gd name="connsiteY2" fmla="*/ 15240 h 1182424"/>
            <a:gd name="connsiteX3" fmla="*/ 525780 w 2536418"/>
            <a:gd name="connsiteY3" fmla="*/ 0 h 1182424"/>
            <a:gd name="connsiteX4" fmla="*/ 373380 w 2536418"/>
            <a:gd name="connsiteY4" fmla="*/ 7620 h 1182424"/>
            <a:gd name="connsiteX5" fmla="*/ 342900 w 2536418"/>
            <a:gd name="connsiteY5" fmla="*/ 30480 h 1182424"/>
            <a:gd name="connsiteX6" fmla="*/ 243840 w 2536418"/>
            <a:gd name="connsiteY6" fmla="*/ 175260 h 1182424"/>
            <a:gd name="connsiteX7" fmla="*/ 220980 w 2536418"/>
            <a:gd name="connsiteY7" fmla="*/ 274320 h 1182424"/>
            <a:gd name="connsiteX8" fmla="*/ 205740 w 2536418"/>
            <a:gd name="connsiteY8" fmla="*/ 312420 h 1182424"/>
            <a:gd name="connsiteX9" fmla="*/ 175260 w 2536418"/>
            <a:gd name="connsiteY9" fmla="*/ 342900 h 1182424"/>
            <a:gd name="connsiteX10" fmla="*/ 160020 w 2536418"/>
            <a:gd name="connsiteY10" fmla="*/ 388620 h 1182424"/>
            <a:gd name="connsiteX11" fmla="*/ 114300 w 2536418"/>
            <a:gd name="connsiteY11" fmla="*/ 472440 h 1182424"/>
            <a:gd name="connsiteX12" fmla="*/ 106680 w 2536418"/>
            <a:gd name="connsiteY12" fmla="*/ 647700 h 1182424"/>
            <a:gd name="connsiteX13" fmla="*/ 68580 w 2536418"/>
            <a:gd name="connsiteY13" fmla="*/ 769620 h 1182424"/>
            <a:gd name="connsiteX14" fmla="*/ 60960 w 2536418"/>
            <a:gd name="connsiteY14" fmla="*/ 800100 h 1182424"/>
            <a:gd name="connsiteX15" fmla="*/ 53340 w 2536418"/>
            <a:gd name="connsiteY15" fmla="*/ 822960 h 1182424"/>
            <a:gd name="connsiteX16" fmla="*/ 38100 w 2536418"/>
            <a:gd name="connsiteY16" fmla="*/ 891540 h 1182424"/>
            <a:gd name="connsiteX17" fmla="*/ 22860 w 2536418"/>
            <a:gd name="connsiteY17" fmla="*/ 929640 h 1182424"/>
            <a:gd name="connsiteX18" fmla="*/ 15240 w 2536418"/>
            <a:gd name="connsiteY18" fmla="*/ 967740 h 1182424"/>
            <a:gd name="connsiteX19" fmla="*/ 0 w 2536418"/>
            <a:gd name="connsiteY19" fmla="*/ 1043940 h 1182424"/>
            <a:gd name="connsiteX20" fmla="*/ 7620 w 2536418"/>
            <a:gd name="connsiteY20" fmla="*/ 1089660 h 1182424"/>
            <a:gd name="connsiteX21" fmla="*/ 68580 w 2536418"/>
            <a:gd name="connsiteY21" fmla="*/ 1143000 h 1182424"/>
            <a:gd name="connsiteX22" fmla="*/ 121920 w 2536418"/>
            <a:gd name="connsiteY22" fmla="*/ 1181100 h 1182424"/>
            <a:gd name="connsiteX23" fmla="*/ 243840 w 2536418"/>
            <a:gd name="connsiteY23" fmla="*/ 1143000 h 1182424"/>
            <a:gd name="connsiteX24" fmla="*/ 281940 w 2536418"/>
            <a:gd name="connsiteY24" fmla="*/ 1112520 h 1182424"/>
            <a:gd name="connsiteX25" fmla="*/ 342900 w 2536418"/>
            <a:gd name="connsiteY25" fmla="*/ 1059180 h 1182424"/>
            <a:gd name="connsiteX26" fmla="*/ 403860 w 2536418"/>
            <a:gd name="connsiteY26" fmla="*/ 1043940 h 1182424"/>
            <a:gd name="connsiteX27" fmla="*/ 502920 w 2536418"/>
            <a:gd name="connsiteY27" fmla="*/ 1013460 h 1182424"/>
            <a:gd name="connsiteX28" fmla="*/ 777240 w 2536418"/>
            <a:gd name="connsiteY28" fmla="*/ 1005840 h 1182424"/>
            <a:gd name="connsiteX29" fmla="*/ 967740 w 2536418"/>
            <a:gd name="connsiteY29" fmla="*/ 1036320 h 1182424"/>
            <a:gd name="connsiteX30" fmla="*/ 1181100 w 2536418"/>
            <a:gd name="connsiteY30" fmla="*/ 1089660 h 1182424"/>
            <a:gd name="connsiteX31" fmla="*/ 1440180 w 2536418"/>
            <a:gd name="connsiteY31" fmla="*/ 1127760 h 1182424"/>
            <a:gd name="connsiteX32" fmla="*/ 1554480 w 2536418"/>
            <a:gd name="connsiteY32" fmla="*/ 1165860 h 1182424"/>
            <a:gd name="connsiteX33" fmla="*/ 1920240 w 2536418"/>
            <a:gd name="connsiteY33" fmla="*/ 1173480 h 1182424"/>
            <a:gd name="connsiteX34" fmla="*/ 1973580 w 2536418"/>
            <a:gd name="connsiteY34" fmla="*/ 1158240 h 1182424"/>
            <a:gd name="connsiteX35" fmla="*/ 2118360 w 2536418"/>
            <a:gd name="connsiteY35" fmla="*/ 1089660 h 1182424"/>
            <a:gd name="connsiteX36" fmla="*/ 2171700 w 2536418"/>
            <a:gd name="connsiteY36" fmla="*/ 1066800 h 1182424"/>
            <a:gd name="connsiteX37" fmla="*/ 2217420 w 2536418"/>
            <a:gd name="connsiteY37" fmla="*/ 1043940 h 1182424"/>
            <a:gd name="connsiteX38" fmla="*/ 2270760 w 2536418"/>
            <a:gd name="connsiteY38" fmla="*/ 1013460 h 1182424"/>
            <a:gd name="connsiteX39" fmla="*/ 2362200 w 2536418"/>
            <a:gd name="connsiteY39" fmla="*/ 998220 h 1182424"/>
            <a:gd name="connsiteX40" fmla="*/ 2407920 w 2536418"/>
            <a:gd name="connsiteY40" fmla="*/ 975360 h 1182424"/>
            <a:gd name="connsiteX41" fmla="*/ 2476500 w 2536418"/>
            <a:gd name="connsiteY41" fmla="*/ 944880 h 1182424"/>
            <a:gd name="connsiteX42" fmla="*/ 2491740 w 2536418"/>
            <a:gd name="connsiteY42" fmla="*/ 899160 h 1182424"/>
            <a:gd name="connsiteX43" fmla="*/ 2506980 w 2536418"/>
            <a:gd name="connsiteY43" fmla="*/ 784860 h 1182424"/>
            <a:gd name="connsiteX44" fmla="*/ 2522220 w 2536418"/>
            <a:gd name="connsiteY44" fmla="*/ 762000 h 1182424"/>
            <a:gd name="connsiteX45" fmla="*/ 2522220 w 2536418"/>
            <a:gd name="connsiteY45" fmla="*/ 342900 h 1182424"/>
            <a:gd name="connsiteX46" fmla="*/ 2506980 w 2536418"/>
            <a:gd name="connsiteY46" fmla="*/ 281940 h 1182424"/>
            <a:gd name="connsiteX47" fmla="*/ 2407920 w 2536418"/>
            <a:gd name="connsiteY47" fmla="*/ 213360 h 1182424"/>
            <a:gd name="connsiteX48" fmla="*/ 2369820 w 2536418"/>
            <a:gd name="connsiteY48" fmla="*/ 190500 h 1182424"/>
            <a:gd name="connsiteX49" fmla="*/ 2286000 w 2536418"/>
            <a:gd name="connsiteY49" fmla="*/ 182880 h 1182424"/>
            <a:gd name="connsiteX50" fmla="*/ 2171700 w 2536418"/>
            <a:gd name="connsiteY50" fmla="*/ 160020 h 1182424"/>
            <a:gd name="connsiteX51" fmla="*/ 1905000 w 2536418"/>
            <a:gd name="connsiteY51" fmla="*/ 121920 h 1182424"/>
            <a:gd name="connsiteX52" fmla="*/ 1592580 w 2536418"/>
            <a:gd name="connsiteY52" fmla="*/ 129540 h 1182424"/>
            <a:gd name="connsiteX53" fmla="*/ 1463040 w 2536418"/>
            <a:gd name="connsiteY53" fmla="*/ 144780 h 1182424"/>
            <a:gd name="connsiteX54" fmla="*/ 1318260 w 2536418"/>
            <a:gd name="connsiteY54" fmla="*/ 152400 h 1182424"/>
            <a:gd name="connsiteX55" fmla="*/ 1203960 w 2536418"/>
            <a:gd name="connsiteY55" fmla="*/ 160020 h 1182424"/>
            <a:gd name="connsiteX56" fmla="*/ 1143000 w 2536418"/>
            <a:gd name="connsiteY56" fmla="*/ 144780 h 1182424"/>
            <a:gd name="connsiteX57" fmla="*/ 1104900 w 2536418"/>
            <a:gd name="connsiteY57" fmla="*/ 129540 h 1182424"/>
            <a:gd name="connsiteX58" fmla="*/ 1043940 w 2536418"/>
            <a:gd name="connsiteY58" fmla="*/ 121920 h 1182424"/>
            <a:gd name="connsiteX59" fmla="*/ 1013460 w 2536418"/>
            <a:gd name="connsiteY59" fmla="*/ 106680 h 1182424"/>
            <a:gd name="connsiteX60" fmla="*/ 975360 w 2536418"/>
            <a:gd name="connsiteY60" fmla="*/ 99060 h 1182424"/>
            <a:gd name="connsiteX61" fmla="*/ 914400 w 2536418"/>
            <a:gd name="connsiteY61" fmla="*/ 83820 h 1182424"/>
            <a:gd name="connsiteX62" fmla="*/ 891540 w 2536418"/>
            <a:gd name="connsiteY62" fmla="*/ 68580 h 1182424"/>
            <a:gd name="connsiteX63" fmla="*/ 830580 w 2536418"/>
            <a:gd name="connsiteY63" fmla="*/ 53340 h 11824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</a:cxnLst>
          <a:rect l="l" t="t" r="r" b="b"/>
          <a:pathLst>
            <a:path w="2536418" h="1182424">
              <a:moveTo>
                <a:pt x="830580" y="53340"/>
              </a:moveTo>
              <a:cubicBezTo>
                <a:pt x="801370" y="48260"/>
                <a:pt x="754443" y="42680"/>
                <a:pt x="716280" y="38100"/>
              </a:cubicBezTo>
              <a:cubicBezTo>
                <a:pt x="678279" y="33540"/>
                <a:pt x="600194" y="29766"/>
                <a:pt x="563880" y="15240"/>
              </a:cubicBezTo>
              <a:lnTo>
                <a:pt x="525780" y="0"/>
              </a:lnTo>
              <a:cubicBezTo>
                <a:pt x="474980" y="2540"/>
                <a:pt x="423551" y="-742"/>
                <a:pt x="373380" y="7620"/>
              </a:cubicBezTo>
              <a:cubicBezTo>
                <a:pt x="360853" y="9708"/>
                <a:pt x="350336" y="20184"/>
                <a:pt x="342900" y="30480"/>
              </a:cubicBezTo>
              <a:cubicBezTo>
                <a:pt x="211214" y="212814"/>
                <a:pt x="323755" y="95345"/>
                <a:pt x="243840" y="175260"/>
              </a:cubicBezTo>
              <a:cubicBezTo>
                <a:pt x="235324" y="234872"/>
                <a:pt x="240669" y="220175"/>
                <a:pt x="220980" y="274320"/>
              </a:cubicBezTo>
              <a:cubicBezTo>
                <a:pt x="216306" y="287175"/>
                <a:pt x="213327" y="301039"/>
                <a:pt x="205740" y="312420"/>
              </a:cubicBezTo>
              <a:cubicBezTo>
                <a:pt x="197770" y="324375"/>
                <a:pt x="185420" y="332740"/>
                <a:pt x="175260" y="342900"/>
              </a:cubicBezTo>
              <a:cubicBezTo>
                <a:pt x="170180" y="358140"/>
                <a:pt x="167204" y="374252"/>
                <a:pt x="160020" y="388620"/>
              </a:cubicBezTo>
              <a:cubicBezTo>
                <a:pt x="83885" y="540889"/>
                <a:pt x="164771" y="346263"/>
                <a:pt x="114300" y="472440"/>
              </a:cubicBezTo>
              <a:cubicBezTo>
                <a:pt x="111760" y="530860"/>
                <a:pt x="113512" y="589625"/>
                <a:pt x="106680" y="647700"/>
              </a:cubicBezTo>
              <a:cubicBezTo>
                <a:pt x="98469" y="717491"/>
                <a:pt x="85957" y="717490"/>
                <a:pt x="68580" y="769620"/>
              </a:cubicBezTo>
              <a:cubicBezTo>
                <a:pt x="65268" y="779555"/>
                <a:pt x="63837" y="790030"/>
                <a:pt x="60960" y="800100"/>
              </a:cubicBezTo>
              <a:cubicBezTo>
                <a:pt x="58753" y="807823"/>
                <a:pt x="55288" y="815168"/>
                <a:pt x="53340" y="822960"/>
              </a:cubicBezTo>
              <a:cubicBezTo>
                <a:pt x="47301" y="847118"/>
                <a:pt x="45922" y="868073"/>
                <a:pt x="38100" y="891540"/>
              </a:cubicBezTo>
              <a:cubicBezTo>
                <a:pt x="33775" y="904516"/>
                <a:pt x="26790" y="916539"/>
                <a:pt x="22860" y="929640"/>
              </a:cubicBezTo>
              <a:cubicBezTo>
                <a:pt x="19138" y="942045"/>
                <a:pt x="18050" y="955097"/>
                <a:pt x="15240" y="967740"/>
              </a:cubicBezTo>
              <a:cubicBezTo>
                <a:pt x="84" y="1035943"/>
                <a:pt x="14932" y="954350"/>
                <a:pt x="0" y="1043940"/>
              </a:cubicBezTo>
              <a:cubicBezTo>
                <a:pt x="2540" y="1059180"/>
                <a:pt x="710" y="1075841"/>
                <a:pt x="7620" y="1089660"/>
              </a:cubicBezTo>
              <a:cubicBezTo>
                <a:pt x="17281" y="1108982"/>
                <a:pt x="52944" y="1129319"/>
                <a:pt x="68580" y="1143000"/>
              </a:cubicBezTo>
              <a:cubicBezTo>
                <a:pt x="113084" y="1181941"/>
                <a:pt x="80764" y="1167381"/>
                <a:pt x="121920" y="1181100"/>
              </a:cubicBezTo>
              <a:cubicBezTo>
                <a:pt x="159569" y="1171688"/>
                <a:pt x="208691" y="1166432"/>
                <a:pt x="243840" y="1143000"/>
              </a:cubicBezTo>
              <a:cubicBezTo>
                <a:pt x="257372" y="1133978"/>
                <a:pt x="269784" y="1123325"/>
                <a:pt x="281940" y="1112520"/>
              </a:cubicBezTo>
              <a:cubicBezTo>
                <a:pt x="308499" y="1088912"/>
                <a:pt x="312329" y="1076649"/>
                <a:pt x="342900" y="1059180"/>
              </a:cubicBezTo>
              <a:cubicBezTo>
                <a:pt x="356974" y="1051138"/>
                <a:pt x="391863" y="1047212"/>
                <a:pt x="403860" y="1043940"/>
              </a:cubicBezTo>
              <a:cubicBezTo>
                <a:pt x="422432" y="1038875"/>
                <a:pt x="485576" y="1014670"/>
                <a:pt x="502920" y="1013460"/>
              </a:cubicBezTo>
              <a:cubicBezTo>
                <a:pt x="594173" y="1007093"/>
                <a:pt x="685800" y="1008380"/>
                <a:pt x="777240" y="1005840"/>
              </a:cubicBezTo>
              <a:cubicBezTo>
                <a:pt x="831655" y="1013614"/>
                <a:pt x="928505" y="1027027"/>
                <a:pt x="967740" y="1036320"/>
              </a:cubicBezTo>
              <a:cubicBezTo>
                <a:pt x="1311243" y="1117676"/>
                <a:pt x="1001299" y="1063974"/>
                <a:pt x="1181100" y="1089660"/>
              </a:cubicBezTo>
              <a:lnTo>
                <a:pt x="1440180" y="1127760"/>
              </a:lnTo>
              <a:cubicBezTo>
                <a:pt x="1478280" y="1140460"/>
                <a:pt x="1515440" y="1156437"/>
                <a:pt x="1554480" y="1165860"/>
              </a:cubicBezTo>
              <a:cubicBezTo>
                <a:pt x="1676757" y="1195375"/>
                <a:pt x="1793454" y="1177209"/>
                <a:pt x="1920240" y="1173480"/>
              </a:cubicBezTo>
              <a:cubicBezTo>
                <a:pt x="1938020" y="1168400"/>
                <a:pt x="1956037" y="1164088"/>
                <a:pt x="1973580" y="1158240"/>
              </a:cubicBezTo>
              <a:cubicBezTo>
                <a:pt x="2026768" y="1140511"/>
                <a:pt x="2062884" y="1113435"/>
                <a:pt x="2118360" y="1089660"/>
              </a:cubicBezTo>
              <a:cubicBezTo>
                <a:pt x="2136140" y="1082040"/>
                <a:pt x="2154136" y="1074906"/>
                <a:pt x="2171700" y="1066800"/>
              </a:cubicBezTo>
              <a:cubicBezTo>
                <a:pt x="2187171" y="1059660"/>
                <a:pt x="2202418" y="1052018"/>
                <a:pt x="2217420" y="1043940"/>
              </a:cubicBezTo>
              <a:cubicBezTo>
                <a:pt x="2235450" y="1034231"/>
                <a:pt x="2251232" y="1019627"/>
                <a:pt x="2270760" y="1013460"/>
              </a:cubicBezTo>
              <a:cubicBezTo>
                <a:pt x="2300226" y="1004155"/>
                <a:pt x="2331720" y="1003300"/>
                <a:pt x="2362200" y="998220"/>
              </a:cubicBezTo>
              <a:cubicBezTo>
                <a:pt x="2377440" y="990600"/>
                <a:pt x="2392192" y="981913"/>
                <a:pt x="2407920" y="975360"/>
              </a:cubicBezTo>
              <a:cubicBezTo>
                <a:pt x="2480464" y="945133"/>
                <a:pt x="2429934" y="975924"/>
                <a:pt x="2476500" y="944880"/>
              </a:cubicBezTo>
              <a:cubicBezTo>
                <a:pt x="2481580" y="929640"/>
                <a:pt x="2488374" y="914868"/>
                <a:pt x="2491740" y="899160"/>
              </a:cubicBezTo>
              <a:cubicBezTo>
                <a:pt x="2493234" y="892187"/>
                <a:pt x="2503791" y="795492"/>
                <a:pt x="2506980" y="784860"/>
              </a:cubicBezTo>
              <a:cubicBezTo>
                <a:pt x="2509612" y="776088"/>
                <a:pt x="2517140" y="769620"/>
                <a:pt x="2522220" y="762000"/>
              </a:cubicBezTo>
              <a:cubicBezTo>
                <a:pt x="2543147" y="594587"/>
                <a:pt x="2539045" y="651358"/>
                <a:pt x="2522220" y="342900"/>
              </a:cubicBezTo>
              <a:cubicBezTo>
                <a:pt x="2521079" y="321986"/>
                <a:pt x="2519366" y="298830"/>
                <a:pt x="2506980" y="281940"/>
              </a:cubicBezTo>
              <a:cubicBezTo>
                <a:pt x="2475772" y="239384"/>
                <a:pt x="2446128" y="234586"/>
                <a:pt x="2407920" y="213360"/>
              </a:cubicBezTo>
              <a:cubicBezTo>
                <a:pt x="2394973" y="206167"/>
                <a:pt x="2384188" y="194092"/>
                <a:pt x="2369820" y="190500"/>
              </a:cubicBezTo>
              <a:cubicBezTo>
                <a:pt x="2342602" y="183696"/>
                <a:pt x="2313940" y="185420"/>
                <a:pt x="2286000" y="182880"/>
              </a:cubicBezTo>
              <a:cubicBezTo>
                <a:pt x="2247900" y="175260"/>
                <a:pt x="2209996" y="166585"/>
                <a:pt x="2171700" y="160020"/>
              </a:cubicBezTo>
              <a:cubicBezTo>
                <a:pt x="2088395" y="145739"/>
                <a:pt x="1990073" y="133263"/>
                <a:pt x="1905000" y="121920"/>
              </a:cubicBezTo>
              <a:cubicBezTo>
                <a:pt x="1800860" y="124460"/>
                <a:pt x="1696612" y="124159"/>
                <a:pt x="1592580" y="129540"/>
              </a:cubicBezTo>
              <a:cubicBezTo>
                <a:pt x="1549160" y="131786"/>
                <a:pt x="1506368" y="141169"/>
                <a:pt x="1463040" y="144780"/>
              </a:cubicBezTo>
              <a:cubicBezTo>
                <a:pt x="1414880" y="148793"/>
                <a:pt x="1366503" y="149562"/>
                <a:pt x="1318260" y="152400"/>
              </a:cubicBezTo>
              <a:lnTo>
                <a:pt x="1203960" y="160020"/>
              </a:lnTo>
              <a:cubicBezTo>
                <a:pt x="1183640" y="154940"/>
                <a:pt x="1163019" y="150940"/>
                <a:pt x="1143000" y="144780"/>
              </a:cubicBezTo>
              <a:cubicBezTo>
                <a:pt x="1129927" y="140757"/>
                <a:pt x="1118228" y="132616"/>
                <a:pt x="1104900" y="129540"/>
              </a:cubicBezTo>
              <a:cubicBezTo>
                <a:pt x="1084946" y="124935"/>
                <a:pt x="1064260" y="124460"/>
                <a:pt x="1043940" y="121920"/>
              </a:cubicBezTo>
              <a:cubicBezTo>
                <a:pt x="1033780" y="116840"/>
                <a:pt x="1024236" y="110272"/>
                <a:pt x="1013460" y="106680"/>
              </a:cubicBezTo>
              <a:cubicBezTo>
                <a:pt x="1001173" y="102584"/>
                <a:pt x="987980" y="101972"/>
                <a:pt x="975360" y="99060"/>
              </a:cubicBezTo>
              <a:cubicBezTo>
                <a:pt x="954951" y="94350"/>
                <a:pt x="934720" y="88900"/>
                <a:pt x="914400" y="83820"/>
              </a:cubicBezTo>
              <a:cubicBezTo>
                <a:pt x="906780" y="78740"/>
                <a:pt x="900312" y="71212"/>
                <a:pt x="891540" y="68580"/>
              </a:cubicBezTo>
              <a:cubicBezTo>
                <a:pt x="863745" y="60242"/>
                <a:pt x="859790" y="58420"/>
                <a:pt x="830580" y="53340"/>
              </a:cubicBezTo>
              <a:close/>
            </a:path>
          </a:pathLst>
        </a:cu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6" Type="http://schemas.openxmlformats.org/officeDocument/2006/relationships/package" Target="../embeddings/Microsoft_Visio_Drawing1.vsdx"/><Relationship Id="rId5" Type="http://schemas.openxmlformats.org/officeDocument/2006/relationships/image" Target="../media/image10.emf"/><Relationship Id="rId4" Type="http://schemas.openxmlformats.org/officeDocument/2006/relationships/package" Target="../embeddings/Microsoft_Visio_Drawing.vsdx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2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Relationship Id="rId4" Type="http://schemas.openxmlformats.org/officeDocument/2006/relationships/image" Target="../media/image10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9A9-5786-47D2-A2D6-9080EA1AD985}">
  <dimension ref="A2:R21"/>
  <sheetViews>
    <sheetView zoomScale="70" zoomScaleNormal="70" workbookViewId="0">
      <selection activeCell="E9" sqref="E9"/>
    </sheetView>
  </sheetViews>
  <sheetFormatPr defaultColWidth="8.77734375" defaultRowHeight="14.4" x14ac:dyDescent="0.3"/>
  <cols>
    <col min="3" max="3" width="12.21875" customWidth="1"/>
    <col min="4" max="4" width="10.44140625" customWidth="1"/>
    <col min="5" max="5" width="11.21875" customWidth="1"/>
    <col min="6" max="6" width="11" customWidth="1"/>
    <col min="7" max="7" width="13.21875" customWidth="1"/>
    <col min="13" max="13" width="15.77734375" customWidth="1"/>
    <col min="16" max="16" width="10.44140625" customWidth="1"/>
    <col min="18" max="18" width="10.44140625" customWidth="1"/>
  </cols>
  <sheetData>
    <row r="2" spans="1:18" x14ac:dyDescent="0.3">
      <c r="A2" t="s">
        <v>0</v>
      </c>
      <c r="B2" t="s">
        <v>1</v>
      </c>
      <c r="D2" t="s">
        <v>2</v>
      </c>
      <c r="I2" s="5" t="s">
        <v>3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8</v>
      </c>
      <c r="O2" s="4" t="s">
        <v>9</v>
      </c>
      <c r="P2" s="4" t="s">
        <v>10</v>
      </c>
      <c r="Q2" s="4" t="s">
        <v>11</v>
      </c>
      <c r="R2" s="4" t="s">
        <v>12</v>
      </c>
    </row>
    <row r="3" spans="1:18" x14ac:dyDescent="0.3">
      <c r="A3" t="s">
        <v>3</v>
      </c>
      <c r="B3" t="s">
        <v>13</v>
      </c>
      <c r="D3" s="1"/>
      <c r="E3" s="2" t="s">
        <v>14</v>
      </c>
      <c r="F3" s="1"/>
      <c r="G3" s="1"/>
      <c r="I3" s="1">
        <v>1</v>
      </c>
      <c r="J3" s="3">
        <v>1</v>
      </c>
      <c r="K3" s="3">
        <v>1</v>
      </c>
      <c r="L3" s="3">
        <v>1</v>
      </c>
      <c r="M3" s="3" t="s">
        <v>15</v>
      </c>
      <c r="N3" s="3">
        <v>60</v>
      </c>
      <c r="O3" s="3">
        <v>0.3</v>
      </c>
      <c r="P3" s="1">
        <f>O3</f>
        <v>0.3</v>
      </c>
      <c r="Q3" s="3">
        <v>0.50458491728654276</v>
      </c>
      <c r="R3" s="3" t="s">
        <v>16</v>
      </c>
    </row>
    <row r="4" spans="1:18" x14ac:dyDescent="0.3">
      <c r="A4" t="s">
        <v>4</v>
      </c>
      <c r="B4" t="s">
        <v>17</v>
      </c>
      <c r="D4" s="2" t="s">
        <v>18</v>
      </c>
      <c r="E4" s="1"/>
      <c r="F4" s="2" t="s">
        <v>19</v>
      </c>
      <c r="G4" s="2" t="s">
        <v>20</v>
      </c>
      <c r="I4" s="1"/>
      <c r="J4" s="3"/>
      <c r="K4" s="3"/>
      <c r="L4" s="3"/>
      <c r="M4" s="3" t="s">
        <v>16</v>
      </c>
      <c r="N4" s="3">
        <v>40</v>
      </c>
      <c r="O4" s="3">
        <v>0.7</v>
      </c>
      <c r="P4" s="1">
        <f>P3+O4</f>
        <v>1</v>
      </c>
      <c r="Q4" s="3"/>
      <c r="R4" s="3"/>
    </row>
    <row r="5" spans="1:18" x14ac:dyDescent="0.3">
      <c r="D5" s="1"/>
      <c r="E5" s="2" t="s">
        <v>21</v>
      </c>
      <c r="F5" s="1"/>
      <c r="G5" s="1"/>
      <c r="I5" s="1"/>
      <c r="J5" s="6">
        <v>2</v>
      </c>
      <c r="K5" s="6">
        <v>2</v>
      </c>
      <c r="L5" s="6">
        <v>2</v>
      </c>
      <c r="M5" s="6" t="s">
        <v>22</v>
      </c>
      <c r="N5" s="6">
        <v>65</v>
      </c>
      <c r="O5" s="6">
        <v>0.3</v>
      </c>
      <c r="P5" s="6">
        <f>O5</f>
        <v>0.3</v>
      </c>
      <c r="Q5" s="6">
        <v>0.76086373496405746</v>
      </c>
      <c r="R5" s="7" t="s">
        <v>23</v>
      </c>
    </row>
    <row r="6" spans="1:18" x14ac:dyDescent="0.3">
      <c r="I6" s="1"/>
      <c r="J6" s="6"/>
      <c r="K6" s="6">
        <v>3</v>
      </c>
      <c r="L6" s="6">
        <v>3</v>
      </c>
      <c r="M6" s="6" t="s">
        <v>24</v>
      </c>
      <c r="N6" s="6">
        <v>90</v>
      </c>
      <c r="O6" s="6">
        <v>0.2</v>
      </c>
      <c r="P6" s="6">
        <f>P5+O6</f>
        <v>0.5</v>
      </c>
      <c r="Q6" s="7"/>
      <c r="R6" s="7"/>
    </row>
    <row r="7" spans="1:18" x14ac:dyDescent="0.3">
      <c r="B7" s="5" t="s">
        <v>25</v>
      </c>
      <c r="C7" s="5" t="s">
        <v>26</v>
      </c>
      <c r="D7" s="5" t="s">
        <v>27</v>
      </c>
      <c r="E7" s="5" t="s">
        <v>28</v>
      </c>
      <c r="F7" s="5" t="s">
        <v>29</v>
      </c>
      <c r="G7" s="5" t="s">
        <v>30</v>
      </c>
      <c r="I7" s="1"/>
      <c r="J7" s="6"/>
      <c r="K7" s="6"/>
      <c r="L7" s="6"/>
      <c r="M7" s="6" t="s">
        <v>23</v>
      </c>
      <c r="N7" s="6">
        <v>30</v>
      </c>
      <c r="O7" s="6">
        <v>0.5</v>
      </c>
      <c r="P7" s="6">
        <f>P6+O7</f>
        <v>1</v>
      </c>
      <c r="Q7" s="6"/>
      <c r="R7" s="7"/>
    </row>
    <row r="8" spans="1:18" x14ac:dyDescent="0.3">
      <c r="B8" s="8">
        <v>10</v>
      </c>
      <c r="C8" s="8">
        <v>1</v>
      </c>
      <c r="D8" s="8">
        <v>1</v>
      </c>
      <c r="E8" s="9" t="s">
        <v>31</v>
      </c>
      <c r="F8" s="8">
        <v>5</v>
      </c>
      <c r="G8" s="8">
        <f>B8-F8</f>
        <v>5</v>
      </c>
      <c r="I8" s="1"/>
      <c r="J8" s="3">
        <v>3</v>
      </c>
      <c r="K8" s="3">
        <v>2</v>
      </c>
      <c r="L8" s="3" t="s">
        <v>32</v>
      </c>
      <c r="M8" s="5" t="s">
        <v>33</v>
      </c>
      <c r="N8" s="3"/>
      <c r="O8" s="3"/>
      <c r="P8" s="3"/>
      <c r="Q8" s="3"/>
      <c r="R8" s="1"/>
    </row>
    <row r="9" spans="1:18" x14ac:dyDescent="0.3">
      <c r="B9" s="8"/>
      <c r="C9" s="8"/>
      <c r="D9" s="8">
        <v>3</v>
      </c>
      <c r="E9" s="8" t="s">
        <v>34</v>
      </c>
      <c r="F9" s="8">
        <v>4</v>
      </c>
      <c r="G9" s="9">
        <f>G8-F9</f>
        <v>1</v>
      </c>
      <c r="I9" s="1"/>
      <c r="J9" s="7">
        <v>3</v>
      </c>
      <c r="K9" s="7">
        <v>2</v>
      </c>
      <c r="L9" s="7">
        <v>2</v>
      </c>
      <c r="M9" s="7" t="s">
        <v>22</v>
      </c>
      <c r="N9" s="7">
        <v>30</v>
      </c>
      <c r="O9" s="7">
        <v>0.6</v>
      </c>
      <c r="P9" s="7">
        <f>O9</f>
        <v>0.6</v>
      </c>
      <c r="Q9" s="7">
        <v>0.49976061651759401</v>
      </c>
      <c r="R9" s="7" t="s">
        <v>22</v>
      </c>
    </row>
    <row r="10" spans="1:18" x14ac:dyDescent="0.3">
      <c r="B10" s="3">
        <v>10</v>
      </c>
      <c r="C10" s="3">
        <v>2</v>
      </c>
      <c r="D10" s="3">
        <v>2</v>
      </c>
      <c r="E10" s="3" t="s">
        <v>35</v>
      </c>
      <c r="F10" s="3">
        <v>4</v>
      </c>
      <c r="G10" s="3">
        <f>B10-F10</f>
        <v>6</v>
      </c>
      <c r="I10" s="1"/>
      <c r="J10" s="7"/>
      <c r="K10" s="7"/>
      <c r="L10" s="7"/>
      <c r="M10" s="7" t="s">
        <v>36</v>
      </c>
      <c r="N10" s="7">
        <v>51</v>
      </c>
      <c r="O10" s="7">
        <v>0.4</v>
      </c>
      <c r="P10" s="7">
        <f>P9+O10</f>
        <v>1</v>
      </c>
      <c r="Q10" s="7"/>
      <c r="R10" s="7"/>
    </row>
    <row r="11" spans="1:18" x14ac:dyDescent="0.3">
      <c r="B11" s="3"/>
      <c r="C11" s="3"/>
      <c r="D11" s="3">
        <v>4</v>
      </c>
      <c r="E11" s="3" t="s">
        <v>31</v>
      </c>
      <c r="F11" s="3">
        <v>3</v>
      </c>
      <c r="G11" s="3">
        <f>G10-F11</f>
        <v>3</v>
      </c>
      <c r="I11" s="1"/>
      <c r="J11" s="1">
        <v>4</v>
      </c>
      <c r="K11" s="1">
        <v>4</v>
      </c>
      <c r="L11" s="1">
        <v>4</v>
      </c>
      <c r="M11" s="1" t="s">
        <v>37</v>
      </c>
      <c r="N11" s="1">
        <v>20</v>
      </c>
      <c r="O11" s="1">
        <v>0.65</v>
      </c>
      <c r="P11" s="1">
        <f>O11</f>
        <v>0.65</v>
      </c>
      <c r="Q11" s="1">
        <v>0.96544446117636795</v>
      </c>
      <c r="R11" s="1" t="s">
        <v>38</v>
      </c>
    </row>
    <row r="12" spans="1:18" x14ac:dyDescent="0.3">
      <c r="B12" s="3"/>
      <c r="C12" s="3"/>
      <c r="D12" s="3">
        <v>5</v>
      </c>
      <c r="E12" s="3" t="s">
        <v>35</v>
      </c>
      <c r="F12" s="3">
        <v>3</v>
      </c>
      <c r="G12" s="3">
        <f>G11-F12</f>
        <v>0</v>
      </c>
      <c r="I12" s="1"/>
      <c r="J12" s="1"/>
      <c r="K12" s="1"/>
      <c r="L12" s="1"/>
      <c r="M12" s="1" t="s">
        <v>38</v>
      </c>
      <c r="N12" s="1">
        <v>35</v>
      </c>
      <c r="O12" s="1">
        <v>0.35</v>
      </c>
      <c r="P12" s="1">
        <f>P11+O12</f>
        <v>1</v>
      </c>
      <c r="R12" s="1"/>
    </row>
    <row r="13" spans="1:18" x14ac:dyDescent="0.3">
      <c r="I13" s="1"/>
      <c r="J13" s="7">
        <v>5</v>
      </c>
      <c r="K13" s="7">
        <v>5</v>
      </c>
      <c r="L13" s="7">
        <v>5</v>
      </c>
      <c r="M13" s="7" t="s">
        <v>39</v>
      </c>
      <c r="N13" s="7">
        <v>60</v>
      </c>
      <c r="O13" s="7">
        <v>1</v>
      </c>
      <c r="P13" s="7">
        <v>1</v>
      </c>
      <c r="Q13" s="7">
        <v>0.44446117636799998</v>
      </c>
      <c r="R13" s="7" t="s">
        <v>39</v>
      </c>
    </row>
    <row r="14" spans="1:18" x14ac:dyDescent="0.3">
      <c r="I14" s="3">
        <v>2</v>
      </c>
      <c r="J14" s="3">
        <v>1</v>
      </c>
      <c r="K14" s="3"/>
      <c r="L14" s="3"/>
      <c r="M14" s="3"/>
      <c r="N14" s="3"/>
      <c r="O14" s="3"/>
      <c r="P14" s="3"/>
      <c r="Q14" s="3"/>
      <c r="R14" s="3"/>
    </row>
    <row r="15" spans="1:18" x14ac:dyDescent="0.3"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3"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3">
      <c r="C17">
        <v>2</v>
      </c>
      <c r="D17">
        <v>6</v>
      </c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3"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3">
      <c r="B19">
        <v>1</v>
      </c>
      <c r="C19">
        <v>3</v>
      </c>
      <c r="E19">
        <v>7</v>
      </c>
    </row>
    <row r="20" spans="2:18" x14ac:dyDescent="0.3">
      <c r="D20">
        <v>5</v>
      </c>
    </row>
    <row r="21" spans="2:18" x14ac:dyDescent="0.3">
      <c r="C2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C92F-3309-4B9D-893C-7548785D7C70}">
  <dimension ref="A2:U68"/>
  <sheetViews>
    <sheetView topLeftCell="A30" zoomScale="70" zoomScaleNormal="70" workbookViewId="0">
      <selection activeCell="D31" sqref="D31:D33"/>
    </sheetView>
  </sheetViews>
  <sheetFormatPr defaultColWidth="8.77734375" defaultRowHeight="14.4" x14ac:dyDescent="0.3"/>
  <cols>
    <col min="3" max="3" width="12.21875" customWidth="1"/>
    <col min="4" max="4" width="10.44140625" customWidth="1"/>
    <col min="5" max="5" width="11.21875" customWidth="1"/>
    <col min="6" max="7" width="19.21875" customWidth="1"/>
    <col min="8" max="8" width="13.21875" customWidth="1"/>
    <col min="11" max="11" width="18.21875" customWidth="1"/>
    <col min="12" max="12" width="9.21875" style="15"/>
    <col min="14" max="14" width="24.44140625" customWidth="1"/>
    <col min="15" max="15" width="12.77734375" customWidth="1"/>
    <col min="16" max="16" width="16" customWidth="1"/>
    <col min="17" max="17" width="16.21875" customWidth="1"/>
    <col min="18" max="18" width="10.44140625" customWidth="1"/>
    <col min="19" max="19" width="18.44140625" customWidth="1"/>
    <col min="20" max="20" width="10.44140625" customWidth="1"/>
  </cols>
  <sheetData>
    <row r="2" spans="1:19" x14ac:dyDescent="0.3">
      <c r="A2" s="13" t="s">
        <v>0</v>
      </c>
      <c r="B2" s="13" t="s">
        <v>1</v>
      </c>
      <c r="D2" s="12" t="s">
        <v>2</v>
      </c>
      <c r="E2" t="s">
        <v>40</v>
      </c>
    </row>
    <row r="3" spans="1:19" ht="43.2" x14ac:dyDescent="0.3">
      <c r="A3" s="13" t="s">
        <v>3</v>
      </c>
      <c r="B3" s="13" t="s">
        <v>13</v>
      </c>
      <c r="D3" s="1"/>
      <c r="E3" s="11" t="s">
        <v>41</v>
      </c>
      <c r="F3" s="3"/>
      <c r="G3" s="3"/>
      <c r="H3" s="3"/>
      <c r="R3" s="1"/>
    </row>
    <row r="4" spans="1:19" ht="43.2" x14ac:dyDescent="0.3">
      <c r="A4" s="13" t="s">
        <v>4</v>
      </c>
      <c r="B4" s="13" t="s">
        <v>17</v>
      </c>
      <c r="D4" s="10" t="s">
        <v>42</v>
      </c>
      <c r="E4" s="3"/>
      <c r="F4" s="11" t="s">
        <v>43</v>
      </c>
      <c r="G4" s="11" t="s">
        <v>44</v>
      </c>
      <c r="H4" s="14"/>
    </row>
    <row r="5" spans="1:19" ht="43.2" x14ac:dyDescent="0.3">
      <c r="D5" s="1"/>
      <c r="E5" s="11" t="s">
        <v>45</v>
      </c>
      <c r="F5" s="3"/>
      <c r="G5" s="3"/>
      <c r="H5" s="3"/>
    </row>
    <row r="7" spans="1:19" x14ac:dyDescent="0.3">
      <c r="B7" s="3"/>
      <c r="C7" s="3"/>
      <c r="D7" s="3"/>
      <c r="E7" s="3"/>
      <c r="F7" s="3"/>
      <c r="G7" s="1"/>
      <c r="H7" s="1"/>
      <c r="M7" s="183"/>
      <c r="N7" s="183"/>
      <c r="O7" s="183"/>
      <c r="P7" s="183"/>
      <c r="Q7" s="183"/>
      <c r="R7" s="183"/>
      <c r="S7" s="183"/>
    </row>
    <row r="8" spans="1:19" x14ac:dyDescent="0.3">
      <c r="B8" s="21" t="s">
        <v>3</v>
      </c>
      <c r="C8" s="21" t="s">
        <v>4</v>
      </c>
      <c r="D8" s="21" t="s">
        <v>5</v>
      </c>
      <c r="E8" s="21" t="s">
        <v>6</v>
      </c>
      <c r="F8" s="22" t="s">
        <v>7</v>
      </c>
      <c r="G8" s="21" t="s">
        <v>8</v>
      </c>
      <c r="H8" s="21" t="s">
        <v>9</v>
      </c>
      <c r="I8" s="21" t="s">
        <v>10</v>
      </c>
      <c r="J8" s="21" t="s">
        <v>11</v>
      </c>
      <c r="K8" s="21" t="s">
        <v>12</v>
      </c>
      <c r="M8" s="24" t="s">
        <v>25</v>
      </c>
      <c r="N8" s="21" t="s">
        <v>26</v>
      </c>
      <c r="O8" s="21" t="s">
        <v>27</v>
      </c>
      <c r="P8" s="21" t="s">
        <v>28</v>
      </c>
      <c r="Q8" s="21" t="s">
        <v>46</v>
      </c>
      <c r="R8" s="21" t="s">
        <v>29</v>
      </c>
      <c r="S8" s="25" t="s">
        <v>30</v>
      </c>
    </row>
    <row r="9" spans="1:19" x14ac:dyDescent="0.3">
      <c r="B9" s="1">
        <v>1</v>
      </c>
      <c r="C9" s="3">
        <v>1</v>
      </c>
      <c r="D9" s="3">
        <v>1</v>
      </c>
      <c r="E9" s="3">
        <v>1</v>
      </c>
      <c r="F9" s="3" t="s">
        <v>15</v>
      </c>
      <c r="G9" s="3">
        <v>30</v>
      </c>
      <c r="H9" s="3">
        <v>1</v>
      </c>
      <c r="I9" s="1">
        <v>1</v>
      </c>
      <c r="J9" s="17">
        <v>0.50458491728654276</v>
      </c>
      <c r="K9" s="3" t="s">
        <v>15</v>
      </c>
      <c r="M9" s="186">
        <v>10</v>
      </c>
      <c r="N9" s="187">
        <v>1</v>
      </c>
      <c r="O9" s="3">
        <v>1</v>
      </c>
      <c r="P9" s="3" t="s">
        <v>35</v>
      </c>
      <c r="Q9" s="18" t="s">
        <v>47</v>
      </c>
      <c r="R9" s="3">
        <v>3</v>
      </c>
      <c r="S9" s="26">
        <f>M9-R9</f>
        <v>7</v>
      </c>
    </row>
    <row r="10" spans="1:19" x14ac:dyDescent="0.3">
      <c r="B10" s="1"/>
      <c r="C10" s="6">
        <v>2</v>
      </c>
      <c r="D10" s="6">
        <v>2</v>
      </c>
      <c r="E10" s="6">
        <v>2</v>
      </c>
      <c r="F10" s="6" t="s">
        <v>22</v>
      </c>
      <c r="G10" s="6">
        <v>65</v>
      </c>
      <c r="H10" s="6">
        <v>0.3</v>
      </c>
      <c r="I10" s="6">
        <f>H10</f>
        <v>0.3</v>
      </c>
      <c r="J10" s="6">
        <v>0.76086373496405746</v>
      </c>
      <c r="K10" s="7" t="s">
        <v>48</v>
      </c>
      <c r="M10" s="169"/>
      <c r="N10" s="172"/>
      <c r="O10" s="3"/>
      <c r="P10" s="3"/>
      <c r="Q10" s="23" t="s">
        <v>49</v>
      </c>
      <c r="R10" s="3">
        <v>5</v>
      </c>
      <c r="S10" s="26">
        <f>M9-R10</f>
        <v>5</v>
      </c>
    </row>
    <row r="11" spans="1:19" x14ac:dyDescent="0.3">
      <c r="B11" s="1"/>
      <c r="C11" s="6"/>
      <c r="D11" s="6"/>
      <c r="E11" s="6"/>
      <c r="F11" s="6" t="s">
        <v>36</v>
      </c>
      <c r="G11" s="6">
        <v>70</v>
      </c>
      <c r="H11" s="6">
        <v>0.1</v>
      </c>
      <c r="I11" s="6">
        <f>I10+H11</f>
        <v>0.4</v>
      </c>
      <c r="J11" s="6"/>
      <c r="K11" s="7"/>
      <c r="M11" s="169"/>
      <c r="N11" s="172"/>
      <c r="O11" s="3">
        <v>3</v>
      </c>
      <c r="P11" s="3" t="s">
        <v>31</v>
      </c>
      <c r="Q11" s="18" t="s">
        <v>47</v>
      </c>
      <c r="R11" s="3">
        <v>7</v>
      </c>
      <c r="S11" s="26">
        <f>S9-R11</f>
        <v>0</v>
      </c>
    </row>
    <row r="12" spans="1:19" x14ac:dyDescent="0.3">
      <c r="B12" s="1"/>
      <c r="C12" s="6"/>
      <c r="D12" s="6">
        <v>3</v>
      </c>
      <c r="E12" s="6">
        <v>3</v>
      </c>
      <c r="F12" s="6" t="s">
        <v>23</v>
      </c>
      <c r="G12" s="6">
        <v>90</v>
      </c>
      <c r="H12" s="6">
        <v>0.2</v>
      </c>
      <c r="I12" s="6">
        <f>I11+H12</f>
        <v>0.60000000000000009</v>
      </c>
      <c r="J12" s="7"/>
      <c r="K12" s="7"/>
      <c r="M12" s="170"/>
      <c r="N12" s="174"/>
      <c r="O12" s="19"/>
      <c r="P12" s="19"/>
      <c r="Q12" s="20" t="s">
        <v>49</v>
      </c>
      <c r="R12" s="19">
        <v>2</v>
      </c>
      <c r="S12" s="27">
        <f>S10-R12</f>
        <v>3</v>
      </c>
    </row>
    <row r="13" spans="1:19" x14ac:dyDescent="0.3">
      <c r="B13" s="1"/>
      <c r="C13" s="6"/>
      <c r="D13" s="6"/>
      <c r="E13" s="6"/>
      <c r="F13" s="6" t="s">
        <v>48</v>
      </c>
      <c r="G13" s="6">
        <v>30</v>
      </c>
      <c r="H13" s="6">
        <v>0.4</v>
      </c>
      <c r="I13" s="6">
        <f>I12+H13</f>
        <v>1</v>
      </c>
      <c r="J13" s="6"/>
      <c r="K13" s="7"/>
      <c r="M13" s="186">
        <v>10</v>
      </c>
      <c r="N13" s="187">
        <v>2</v>
      </c>
      <c r="O13" s="3">
        <v>2</v>
      </c>
      <c r="P13" s="3" t="s">
        <v>35</v>
      </c>
      <c r="Q13" s="18" t="s">
        <v>47</v>
      </c>
      <c r="R13" s="3">
        <v>4</v>
      </c>
      <c r="S13" s="26">
        <f>M13-R13</f>
        <v>6</v>
      </c>
    </row>
    <row r="14" spans="1:19" x14ac:dyDescent="0.3">
      <c r="B14" s="1"/>
      <c r="C14" s="3">
        <v>3</v>
      </c>
      <c r="D14" s="3">
        <v>2</v>
      </c>
      <c r="E14" s="3" t="s">
        <v>32</v>
      </c>
      <c r="F14" s="5" t="s">
        <v>33</v>
      </c>
      <c r="G14" s="3"/>
      <c r="H14" s="3"/>
      <c r="I14" s="3"/>
      <c r="J14" s="3"/>
      <c r="K14" s="1"/>
      <c r="M14" s="169"/>
      <c r="N14" s="172"/>
      <c r="O14" s="3"/>
      <c r="P14" s="3"/>
      <c r="Q14" s="23" t="s">
        <v>49</v>
      </c>
      <c r="R14" s="3">
        <v>0</v>
      </c>
      <c r="S14" s="26">
        <f>M13-R14</f>
        <v>10</v>
      </c>
    </row>
    <row r="15" spans="1:19" x14ac:dyDescent="0.3">
      <c r="B15" s="1"/>
      <c r="C15" s="7">
        <v>3</v>
      </c>
      <c r="D15" s="7">
        <v>2</v>
      </c>
      <c r="E15" s="7">
        <v>2</v>
      </c>
      <c r="F15" s="7" t="s">
        <v>22</v>
      </c>
      <c r="G15" s="7">
        <v>30</v>
      </c>
      <c r="H15" s="7">
        <v>0.6</v>
      </c>
      <c r="I15" s="7">
        <f>H15</f>
        <v>0.6</v>
      </c>
      <c r="J15" s="7">
        <v>0.49976061651759401</v>
      </c>
      <c r="K15" s="7" t="s">
        <v>22</v>
      </c>
      <c r="M15" s="169"/>
      <c r="N15" s="172"/>
      <c r="O15" s="3">
        <v>4</v>
      </c>
      <c r="P15" s="3" t="s">
        <v>31</v>
      </c>
      <c r="Q15" s="18" t="s">
        <v>47</v>
      </c>
      <c r="R15" s="3">
        <v>3</v>
      </c>
      <c r="S15" s="26">
        <f>S13-R15</f>
        <v>3</v>
      </c>
    </row>
    <row r="16" spans="1:19" x14ac:dyDescent="0.3">
      <c r="B16" s="1"/>
      <c r="C16" s="7"/>
      <c r="D16" s="7"/>
      <c r="E16" s="7"/>
      <c r="F16" s="7" t="s">
        <v>36</v>
      </c>
      <c r="G16" s="7">
        <v>51</v>
      </c>
      <c r="H16" s="7">
        <v>0.4</v>
      </c>
      <c r="I16" s="7">
        <f>I15+H16</f>
        <v>1</v>
      </c>
      <c r="J16" s="7"/>
      <c r="K16" s="7"/>
      <c r="M16" s="170"/>
      <c r="N16" s="174"/>
      <c r="O16" s="19"/>
      <c r="P16" s="19"/>
      <c r="Q16" s="20" t="s">
        <v>49</v>
      </c>
      <c r="R16" s="19">
        <v>7</v>
      </c>
      <c r="S16" s="27">
        <f>S14-R16</f>
        <v>3</v>
      </c>
    </row>
    <row r="17" spans="1:20" x14ac:dyDescent="0.3">
      <c r="B17" s="1"/>
      <c r="C17" s="1">
        <v>4</v>
      </c>
      <c r="D17" s="1">
        <v>4</v>
      </c>
      <c r="E17" s="1">
        <v>4</v>
      </c>
      <c r="F17" s="1" t="s">
        <v>37</v>
      </c>
      <c r="G17" s="1">
        <v>20</v>
      </c>
      <c r="H17" s="1">
        <v>0.65</v>
      </c>
      <c r="I17" s="1">
        <f>H17</f>
        <v>0.65</v>
      </c>
      <c r="J17" s="1">
        <v>0.96544446117636795</v>
      </c>
      <c r="K17" s="1" t="s">
        <v>38</v>
      </c>
      <c r="L17" s="16"/>
      <c r="M17" s="184">
        <v>10</v>
      </c>
      <c r="N17" s="185">
        <v>3</v>
      </c>
      <c r="O17" s="3">
        <v>5</v>
      </c>
      <c r="P17" s="3" t="s">
        <v>34</v>
      </c>
      <c r="Q17" s="18" t="s">
        <v>47</v>
      </c>
      <c r="R17" s="3">
        <v>9</v>
      </c>
      <c r="S17" s="26">
        <f>M17-R17</f>
        <v>1</v>
      </c>
      <c r="T17" s="3"/>
    </row>
    <row r="18" spans="1:20" x14ac:dyDescent="0.3">
      <c r="B18" s="1"/>
      <c r="C18" s="1"/>
      <c r="D18" s="1"/>
      <c r="E18" s="1"/>
      <c r="F18" s="1" t="s">
        <v>38</v>
      </c>
      <c r="G18" s="1">
        <v>35</v>
      </c>
      <c r="H18" s="1">
        <v>0.35</v>
      </c>
      <c r="I18" s="1">
        <f>I17+H18</f>
        <v>1</v>
      </c>
      <c r="K18" s="1"/>
      <c r="M18" s="170"/>
      <c r="N18" s="174"/>
      <c r="O18" s="19"/>
      <c r="P18" s="19"/>
      <c r="Q18" s="20" t="s">
        <v>49</v>
      </c>
      <c r="R18" s="19">
        <v>8</v>
      </c>
      <c r="S18" s="27">
        <f>M17-R18</f>
        <v>2</v>
      </c>
    </row>
    <row r="19" spans="1:20" x14ac:dyDescent="0.3">
      <c r="B19" s="1"/>
      <c r="C19" s="1">
        <v>5</v>
      </c>
      <c r="D19" s="1">
        <v>5</v>
      </c>
      <c r="E19" s="1" t="s">
        <v>32</v>
      </c>
      <c r="F19" s="5" t="s">
        <v>33</v>
      </c>
      <c r="G19" s="1"/>
      <c r="H19" s="1"/>
      <c r="I19" s="1"/>
      <c r="K19" s="1"/>
      <c r="M19" s="3"/>
      <c r="N19" s="3"/>
      <c r="O19" s="3"/>
      <c r="P19" s="3"/>
      <c r="Q19" s="3"/>
      <c r="R19" s="3"/>
      <c r="S19" s="3"/>
    </row>
    <row r="20" spans="1:20" x14ac:dyDescent="0.3">
      <c r="B20" s="1"/>
      <c r="C20" s="7">
        <v>5</v>
      </c>
      <c r="D20" s="7">
        <v>5</v>
      </c>
      <c r="E20" s="7">
        <v>5</v>
      </c>
      <c r="F20" s="7" t="s">
        <v>50</v>
      </c>
      <c r="G20" s="7">
        <v>60</v>
      </c>
      <c r="H20" s="7">
        <v>1</v>
      </c>
      <c r="I20" s="7">
        <v>1</v>
      </c>
      <c r="J20" s="7">
        <v>0.44446117636799998</v>
      </c>
      <c r="K20" s="7" t="s">
        <v>50</v>
      </c>
      <c r="M20" s="3"/>
      <c r="N20" s="3"/>
      <c r="O20" s="3"/>
      <c r="P20" s="3"/>
      <c r="Q20" s="3"/>
      <c r="R20" s="3"/>
      <c r="S20" s="3"/>
    </row>
    <row r="21" spans="1:20" x14ac:dyDescent="0.3">
      <c r="B21" s="1"/>
      <c r="M21" s="3"/>
      <c r="N21" s="3"/>
      <c r="O21" s="3"/>
      <c r="P21" s="3"/>
      <c r="Q21" s="3"/>
      <c r="R21" s="3"/>
      <c r="S21" s="3"/>
    </row>
    <row r="22" spans="1:20" x14ac:dyDescent="0.3">
      <c r="M22" s="1"/>
      <c r="N22" s="1"/>
      <c r="O22" s="1"/>
      <c r="P22" s="1"/>
      <c r="Q22" s="1"/>
      <c r="R22" s="1"/>
      <c r="S22" s="1"/>
    </row>
    <row r="23" spans="1:20" s="15" customFormat="1" x14ac:dyDescent="0.3"/>
    <row r="24" spans="1:20" s="15" customFormat="1" x14ac:dyDescent="0.3"/>
    <row r="26" spans="1:20" x14ac:dyDescent="0.3">
      <c r="A26" s="13" t="s">
        <v>0</v>
      </c>
      <c r="B26" s="13" t="s">
        <v>1</v>
      </c>
      <c r="D26" s="12" t="s">
        <v>2</v>
      </c>
      <c r="E26" t="s">
        <v>40</v>
      </c>
    </row>
    <row r="27" spans="1:20" x14ac:dyDescent="0.3">
      <c r="A27" s="13" t="s">
        <v>3</v>
      </c>
      <c r="B27" s="13" t="s">
        <v>13</v>
      </c>
      <c r="D27" s="1"/>
      <c r="E27" s="14"/>
      <c r="F27" s="3"/>
      <c r="G27" s="3"/>
      <c r="H27" s="3"/>
      <c r="R27" s="1"/>
    </row>
    <row r="28" spans="1:20" x14ac:dyDescent="0.3">
      <c r="A28" s="13" t="s">
        <v>4</v>
      </c>
      <c r="B28" s="13" t="s">
        <v>17</v>
      </c>
      <c r="D28" s="28"/>
      <c r="E28" s="3"/>
      <c r="F28" s="14"/>
      <c r="G28" s="14"/>
      <c r="H28" s="14"/>
    </row>
    <row r="29" spans="1:20" x14ac:dyDescent="0.3">
      <c r="D29" s="1"/>
      <c r="E29" s="14"/>
      <c r="F29" s="3"/>
      <c r="G29" s="3"/>
      <c r="H29" s="3"/>
    </row>
    <row r="30" spans="1:20" ht="43.2" x14ac:dyDescent="0.3">
      <c r="D30" s="17"/>
      <c r="E30" s="48" t="s">
        <v>41</v>
      </c>
      <c r="F30" s="49" t="s">
        <v>51</v>
      </c>
      <c r="G30" s="3"/>
      <c r="H30" s="3"/>
    </row>
    <row r="31" spans="1:20" x14ac:dyDescent="0.3">
      <c r="D31" s="181" t="s">
        <v>52</v>
      </c>
      <c r="E31" s="3"/>
      <c r="F31" s="3"/>
      <c r="G31" s="177" t="s">
        <v>53</v>
      </c>
      <c r="H31" s="3"/>
    </row>
    <row r="32" spans="1:20" ht="43.2" x14ac:dyDescent="0.3">
      <c r="D32" s="182"/>
      <c r="E32" s="47" t="s">
        <v>45</v>
      </c>
      <c r="F32" s="17"/>
      <c r="G32" s="178"/>
      <c r="H32" s="3"/>
    </row>
    <row r="33" spans="2:21" ht="43.2" x14ac:dyDescent="0.3">
      <c r="D33" s="182"/>
      <c r="E33" s="3"/>
      <c r="F33" s="49" t="s">
        <v>44</v>
      </c>
      <c r="G33" s="3"/>
      <c r="H33" s="3"/>
    </row>
    <row r="34" spans="2:21" ht="43.2" x14ac:dyDescent="0.3">
      <c r="D34" s="17"/>
      <c r="E34" s="48" t="s">
        <v>43</v>
      </c>
      <c r="F34" s="17"/>
      <c r="G34" s="3"/>
      <c r="H34" s="3"/>
    </row>
    <row r="35" spans="2:21" x14ac:dyDescent="0.3">
      <c r="D35" s="1"/>
      <c r="E35" s="14"/>
      <c r="F35" s="3"/>
      <c r="G35" s="3"/>
      <c r="H35" s="3"/>
      <c r="I35">
        <f ca="1">RAND()</f>
        <v>0.84252417800132096</v>
      </c>
    </row>
    <row r="36" spans="2:21" x14ac:dyDescent="0.3">
      <c r="D36" s="1"/>
      <c r="E36" s="14"/>
      <c r="F36" s="3"/>
      <c r="G36" s="3"/>
      <c r="H36" s="3"/>
      <c r="R36" t="s">
        <v>54</v>
      </c>
    </row>
    <row r="37" spans="2:21" x14ac:dyDescent="0.3">
      <c r="B37" s="3"/>
      <c r="C37" s="3"/>
      <c r="D37" s="3"/>
      <c r="E37" s="3"/>
      <c r="F37" s="3"/>
      <c r="G37" s="1"/>
      <c r="H37" s="1"/>
      <c r="M37" s="183"/>
      <c r="N37" s="183"/>
      <c r="O37" s="183"/>
      <c r="P37" s="183"/>
      <c r="Q37" s="183"/>
      <c r="R37" s="183"/>
      <c r="S37" s="183"/>
    </row>
    <row r="38" spans="2:21" x14ac:dyDescent="0.3">
      <c r="B38" s="21" t="s">
        <v>3</v>
      </c>
      <c r="C38" s="21" t="s">
        <v>4</v>
      </c>
      <c r="D38" s="21" t="s">
        <v>5</v>
      </c>
      <c r="E38" s="21" t="s">
        <v>6</v>
      </c>
      <c r="F38" s="22" t="s">
        <v>7</v>
      </c>
      <c r="G38" s="21" t="s">
        <v>9</v>
      </c>
      <c r="H38" s="21" t="s">
        <v>10</v>
      </c>
      <c r="I38" s="21" t="s">
        <v>11</v>
      </c>
      <c r="J38" s="21" t="s">
        <v>12</v>
      </c>
      <c r="K38" s="21" t="s">
        <v>55</v>
      </c>
      <c r="M38" s="29" t="s">
        <v>25</v>
      </c>
      <c r="N38" s="30" t="s">
        <v>26</v>
      </c>
      <c r="O38" s="30" t="s">
        <v>27</v>
      </c>
      <c r="P38" s="30" t="s">
        <v>28</v>
      </c>
      <c r="Q38" s="30" t="s">
        <v>46</v>
      </c>
      <c r="R38" s="30" t="s">
        <v>29</v>
      </c>
      <c r="S38" s="31" t="s">
        <v>30</v>
      </c>
    </row>
    <row r="39" spans="2:21" x14ac:dyDescent="0.3">
      <c r="B39" s="1">
        <v>1</v>
      </c>
      <c r="C39" s="3">
        <v>1</v>
      </c>
      <c r="D39" s="3">
        <v>1</v>
      </c>
      <c r="E39" s="3">
        <v>1</v>
      </c>
      <c r="F39" s="3" t="s">
        <v>15</v>
      </c>
      <c r="G39" s="3">
        <v>1</v>
      </c>
      <c r="H39" s="1">
        <v>1</v>
      </c>
      <c r="I39" s="17">
        <v>0.50458491728654276</v>
      </c>
      <c r="J39" s="3" t="s">
        <v>15</v>
      </c>
      <c r="K39" s="1" t="s">
        <v>56</v>
      </c>
      <c r="M39" s="184">
        <v>10</v>
      </c>
      <c r="N39" s="185">
        <v>1</v>
      </c>
      <c r="O39" s="32">
        <v>1</v>
      </c>
      <c r="P39" s="32" t="s">
        <v>35</v>
      </c>
      <c r="Q39" s="33" t="s">
        <v>47</v>
      </c>
      <c r="R39" s="32">
        <v>3</v>
      </c>
      <c r="S39" s="63">
        <v>7</v>
      </c>
    </row>
    <row r="40" spans="2:21" x14ac:dyDescent="0.3">
      <c r="B40" s="1"/>
      <c r="C40" s="34">
        <v>2</v>
      </c>
      <c r="D40" s="34">
        <v>2</v>
      </c>
      <c r="E40" s="34">
        <v>2</v>
      </c>
      <c r="F40" s="34" t="s">
        <v>22</v>
      </c>
      <c r="G40" s="35">
        <f t="shared" ref="G40:G45" si="0">1/6</f>
        <v>0.16666666666666666</v>
      </c>
      <c r="H40" s="34">
        <f>G40</f>
        <v>0.16666666666666666</v>
      </c>
      <c r="I40" s="34">
        <v>0.41780279808516685</v>
      </c>
      <c r="J40" s="36" t="s">
        <v>23</v>
      </c>
      <c r="K40" s="36" t="s">
        <v>56</v>
      </c>
      <c r="M40" s="169"/>
      <c r="N40" s="172"/>
      <c r="O40" s="3"/>
      <c r="P40" s="3"/>
      <c r="Q40" s="23" t="s">
        <v>49</v>
      </c>
      <c r="R40" s="3">
        <v>5</v>
      </c>
      <c r="S40" s="26">
        <v>5</v>
      </c>
    </row>
    <row r="41" spans="2:21" ht="15" customHeight="1" x14ac:dyDescent="0.3">
      <c r="B41" s="1"/>
      <c r="C41" s="34"/>
      <c r="D41" s="34"/>
      <c r="E41" s="34"/>
      <c r="F41" s="34" t="s">
        <v>36</v>
      </c>
      <c r="G41" s="35">
        <f t="shared" si="0"/>
        <v>0.16666666666666666</v>
      </c>
      <c r="H41" s="34">
        <f>H40+G41</f>
        <v>0.33333333333333331</v>
      </c>
      <c r="I41" s="34"/>
      <c r="J41" s="36"/>
      <c r="K41" s="36"/>
      <c r="M41" s="169"/>
      <c r="N41" s="172"/>
      <c r="O41" s="3">
        <v>3</v>
      </c>
      <c r="P41" s="3" t="s">
        <v>34</v>
      </c>
      <c r="Q41" s="18" t="s">
        <v>47</v>
      </c>
      <c r="R41" s="62">
        <v>4</v>
      </c>
      <c r="S41" s="26">
        <f>S39-R41</f>
        <v>3</v>
      </c>
    </row>
    <row r="42" spans="2:21" x14ac:dyDescent="0.3">
      <c r="B42" s="1"/>
      <c r="C42" s="34"/>
      <c r="D42" s="34">
        <v>3</v>
      </c>
      <c r="E42" s="34">
        <v>3</v>
      </c>
      <c r="F42" s="34" t="s">
        <v>23</v>
      </c>
      <c r="G42" s="35">
        <f t="shared" si="0"/>
        <v>0.16666666666666666</v>
      </c>
      <c r="H42" s="35">
        <f>H41+G42</f>
        <v>0.5</v>
      </c>
      <c r="I42" s="36"/>
      <c r="J42" s="36"/>
      <c r="K42" s="36"/>
      <c r="M42" s="169"/>
      <c r="N42" s="172"/>
      <c r="O42" s="3"/>
      <c r="P42" s="3"/>
      <c r="Q42" s="23" t="s">
        <v>49</v>
      </c>
      <c r="R42" s="3">
        <v>3</v>
      </c>
      <c r="S42" s="26">
        <f>S40-R42</f>
        <v>2</v>
      </c>
    </row>
    <row r="43" spans="2:21" x14ac:dyDescent="0.3">
      <c r="B43" s="1"/>
      <c r="C43" s="34"/>
      <c r="D43" s="34"/>
      <c r="E43" s="34"/>
      <c r="F43" s="34" t="s">
        <v>48</v>
      </c>
      <c r="G43" s="35">
        <f t="shared" si="0"/>
        <v>0.16666666666666666</v>
      </c>
      <c r="H43" s="35">
        <f>H42+G43</f>
        <v>0.66666666666666663</v>
      </c>
      <c r="I43" s="34"/>
      <c r="J43" s="36"/>
      <c r="K43" s="36"/>
      <c r="M43" s="179">
        <v>10</v>
      </c>
      <c r="N43" s="171">
        <v>2</v>
      </c>
      <c r="O43" s="43">
        <v>4</v>
      </c>
      <c r="P43" s="43" t="s">
        <v>31</v>
      </c>
      <c r="Q43" s="46" t="s">
        <v>47</v>
      </c>
      <c r="R43" s="43">
        <v>3</v>
      </c>
      <c r="S43" s="44">
        <v>7</v>
      </c>
    </row>
    <row r="44" spans="2:21" x14ac:dyDescent="0.3">
      <c r="B44" s="1"/>
      <c r="C44" s="34"/>
      <c r="D44" s="34">
        <v>4</v>
      </c>
      <c r="E44" s="34">
        <v>4</v>
      </c>
      <c r="F44" s="34" t="s">
        <v>37</v>
      </c>
      <c r="G44" s="35">
        <f t="shared" si="0"/>
        <v>0.16666666666666666</v>
      </c>
      <c r="H44" s="35">
        <f>H43+G44</f>
        <v>0.83333333333333326</v>
      </c>
      <c r="I44" s="34"/>
      <c r="J44" s="36"/>
      <c r="K44" s="36"/>
      <c r="M44" s="169"/>
      <c r="N44" s="172"/>
      <c r="O44" s="3"/>
      <c r="P44" s="3"/>
      <c r="Q44" s="23" t="s">
        <v>49</v>
      </c>
      <c r="R44" s="3">
        <v>7</v>
      </c>
      <c r="S44" s="26">
        <v>3</v>
      </c>
    </row>
    <row r="45" spans="2:21" ht="15" customHeight="1" x14ac:dyDescent="0.3">
      <c r="B45" s="1"/>
      <c r="C45" s="36"/>
      <c r="D45" s="36"/>
      <c r="E45" s="36"/>
      <c r="F45" s="36" t="s">
        <v>38</v>
      </c>
      <c r="G45" s="35">
        <f t="shared" si="0"/>
        <v>0.16666666666666666</v>
      </c>
      <c r="H45" s="35">
        <f>H44+G45</f>
        <v>0.99999999999999989</v>
      </c>
      <c r="I45" s="36"/>
      <c r="J45" s="36"/>
      <c r="K45" s="36"/>
      <c r="M45" s="169"/>
      <c r="N45" s="172"/>
      <c r="O45" s="3">
        <v>2</v>
      </c>
      <c r="P45" s="3" t="s">
        <v>34</v>
      </c>
      <c r="Q45" s="18" t="s">
        <v>47</v>
      </c>
      <c r="R45" s="3">
        <v>6</v>
      </c>
      <c r="S45" s="26">
        <v>1</v>
      </c>
    </row>
    <row r="46" spans="2:21" ht="15" customHeight="1" x14ac:dyDescent="0.3">
      <c r="B46" s="1"/>
      <c r="C46" s="1">
        <v>3</v>
      </c>
      <c r="D46" s="1">
        <v>2</v>
      </c>
      <c r="E46" s="1">
        <v>2</v>
      </c>
      <c r="F46" s="1" t="s">
        <v>22</v>
      </c>
      <c r="G46" s="1">
        <f>1/4</f>
        <v>0.25</v>
      </c>
      <c r="H46" s="1">
        <f>G46</f>
        <v>0.25</v>
      </c>
      <c r="I46" s="1">
        <v>0.95744283644467054</v>
      </c>
      <c r="J46" s="1" t="s">
        <v>38</v>
      </c>
      <c r="K46" s="1" t="s">
        <v>57</v>
      </c>
      <c r="M46" s="169"/>
      <c r="N46" s="172"/>
      <c r="O46" s="3"/>
      <c r="P46" s="3"/>
      <c r="Q46" s="23" t="s">
        <v>49</v>
      </c>
      <c r="R46" s="3">
        <v>0</v>
      </c>
      <c r="S46" s="26">
        <v>3</v>
      </c>
    </row>
    <row r="47" spans="2:21" ht="15" customHeight="1" x14ac:dyDescent="0.3">
      <c r="B47" s="1"/>
      <c r="C47" s="1"/>
      <c r="D47" s="1"/>
      <c r="E47" s="1"/>
      <c r="F47" s="1" t="s">
        <v>36</v>
      </c>
      <c r="G47" s="1">
        <f>1/4</f>
        <v>0.25</v>
      </c>
      <c r="H47" s="1">
        <f>H46+G47</f>
        <v>0.5</v>
      </c>
      <c r="I47" s="1"/>
      <c r="J47" s="1"/>
      <c r="K47" s="1"/>
      <c r="L47" s="16"/>
      <c r="M47" s="179">
        <v>10</v>
      </c>
      <c r="N47" s="171">
        <v>3</v>
      </c>
      <c r="O47" s="43">
        <v>6</v>
      </c>
      <c r="P47" s="43" t="s">
        <v>35</v>
      </c>
      <c r="Q47" s="46" t="s">
        <v>47</v>
      </c>
      <c r="R47" s="43">
        <v>3</v>
      </c>
      <c r="S47" s="44">
        <f>10-R47</f>
        <v>7</v>
      </c>
      <c r="T47" s="175" t="s">
        <v>58</v>
      </c>
      <c r="U47" s="176"/>
    </row>
    <row r="48" spans="2:21" ht="15" customHeight="1" x14ac:dyDescent="0.3">
      <c r="B48" s="1"/>
      <c r="C48" s="1"/>
      <c r="D48" s="1">
        <v>4</v>
      </c>
      <c r="E48" s="1">
        <v>4</v>
      </c>
      <c r="F48" s="1" t="s">
        <v>37</v>
      </c>
      <c r="G48" s="1">
        <f>1/4</f>
        <v>0.25</v>
      </c>
      <c r="H48" s="1">
        <f>H47+G48</f>
        <v>0.75</v>
      </c>
      <c r="J48" s="1"/>
      <c r="K48" s="1"/>
      <c r="M48" s="169"/>
      <c r="N48" s="172"/>
      <c r="O48" s="3"/>
      <c r="P48" s="3"/>
      <c r="Q48" s="23" t="s">
        <v>49</v>
      </c>
      <c r="R48" s="3">
        <v>4</v>
      </c>
      <c r="S48" s="26">
        <f>10-R48</f>
        <v>6</v>
      </c>
      <c r="T48" s="175"/>
      <c r="U48" s="176"/>
    </row>
    <row r="49" spans="2:21" x14ac:dyDescent="0.3">
      <c r="B49" s="1"/>
      <c r="C49" s="1"/>
      <c r="D49" s="1"/>
      <c r="E49" s="1"/>
      <c r="F49" s="3" t="s">
        <v>38</v>
      </c>
      <c r="G49" s="1">
        <f>1/4</f>
        <v>0.25</v>
      </c>
      <c r="H49" s="1">
        <f>H48+G49</f>
        <v>1</v>
      </c>
      <c r="J49" s="1"/>
      <c r="K49" s="1"/>
      <c r="M49" s="169"/>
      <c r="N49" s="172"/>
      <c r="O49" s="3">
        <v>5</v>
      </c>
      <c r="P49" s="3" t="s">
        <v>34</v>
      </c>
      <c r="Q49" s="18" t="s">
        <v>47</v>
      </c>
      <c r="R49" s="3">
        <v>9</v>
      </c>
      <c r="S49" s="26">
        <f>10-R49</f>
        <v>1</v>
      </c>
      <c r="T49" s="175"/>
      <c r="U49" s="176"/>
    </row>
    <row r="50" spans="2:21" x14ac:dyDescent="0.3">
      <c r="B50" s="1"/>
      <c r="C50" s="36">
        <v>4</v>
      </c>
      <c r="D50" s="36">
        <v>2</v>
      </c>
      <c r="E50" s="36">
        <v>2</v>
      </c>
      <c r="F50" s="36" t="s">
        <v>22</v>
      </c>
      <c r="G50" s="38">
        <f>1/3</f>
        <v>0.33333333333333331</v>
      </c>
      <c r="H50" s="36">
        <f>G50</f>
        <v>0.33333333333333331</v>
      </c>
      <c r="I50" s="36">
        <v>0.39176441208747592</v>
      </c>
      <c r="J50" s="36" t="s">
        <v>36</v>
      </c>
      <c r="K50" s="36" t="s">
        <v>56</v>
      </c>
      <c r="M50" s="180"/>
      <c r="N50" s="173"/>
      <c r="O50" s="41"/>
      <c r="P50" s="41"/>
      <c r="Q50" s="45" t="s">
        <v>49</v>
      </c>
      <c r="R50" s="41">
        <v>8</v>
      </c>
      <c r="S50" s="42">
        <f>10-R50</f>
        <v>2</v>
      </c>
      <c r="T50" s="175"/>
      <c r="U50" s="176"/>
    </row>
    <row r="51" spans="2:21" x14ac:dyDescent="0.3">
      <c r="B51" s="1"/>
      <c r="C51" s="37"/>
      <c r="D51" s="37"/>
      <c r="E51" s="37"/>
      <c r="F51" s="36" t="s">
        <v>36</v>
      </c>
      <c r="G51" s="38">
        <f>1/3</f>
        <v>0.33333333333333331</v>
      </c>
      <c r="H51" s="36">
        <f>H50+G51</f>
        <v>0.66666666666666663</v>
      </c>
      <c r="I51" s="37"/>
      <c r="J51" s="37"/>
      <c r="K51" s="37"/>
      <c r="M51" s="169">
        <v>10</v>
      </c>
      <c r="N51" s="171">
        <v>4</v>
      </c>
      <c r="O51" s="3">
        <v>7</v>
      </c>
      <c r="P51" s="3" t="s">
        <v>31</v>
      </c>
      <c r="Q51" s="18" t="s">
        <v>47</v>
      </c>
      <c r="R51" s="3">
        <v>4</v>
      </c>
      <c r="S51" s="26">
        <v>6</v>
      </c>
    </row>
    <row r="52" spans="2:21" x14ac:dyDescent="0.3">
      <c r="C52" s="36"/>
      <c r="D52" s="36">
        <v>5</v>
      </c>
      <c r="E52" s="36">
        <v>5</v>
      </c>
      <c r="F52" s="36" t="s">
        <v>50</v>
      </c>
      <c r="G52" s="38">
        <f>1/3</f>
        <v>0.33333333333333331</v>
      </c>
      <c r="H52" s="36">
        <f>H51+G52</f>
        <v>1</v>
      </c>
      <c r="I52" s="36"/>
      <c r="J52" s="36"/>
      <c r="K52" s="36"/>
      <c r="M52" s="170"/>
      <c r="N52" s="174"/>
      <c r="O52" s="39"/>
      <c r="P52" s="39"/>
      <c r="Q52" s="20" t="s">
        <v>49</v>
      </c>
      <c r="R52" s="39">
        <v>3</v>
      </c>
      <c r="S52" s="40">
        <v>7</v>
      </c>
    </row>
    <row r="53" spans="2:21" x14ac:dyDescent="0.3">
      <c r="C53" s="1">
        <v>5</v>
      </c>
      <c r="D53" s="1">
        <v>5</v>
      </c>
      <c r="E53" s="1">
        <v>5</v>
      </c>
      <c r="F53" s="1" t="s">
        <v>50</v>
      </c>
      <c r="G53" s="1">
        <f>1/4</f>
        <v>0.25</v>
      </c>
      <c r="H53" s="1">
        <f>G53</f>
        <v>0.25</v>
      </c>
      <c r="I53" s="1">
        <v>0.43067863788510352</v>
      </c>
      <c r="J53" s="1" t="s">
        <v>59</v>
      </c>
      <c r="K53" s="1" t="s">
        <v>57</v>
      </c>
    </row>
    <row r="54" spans="2:21" x14ac:dyDescent="0.3">
      <c r="C54" s="1"/>
      <c r="D54" s="1">
        <v>6</v>
      </c>
      <c r="E54" s="1">
        <v>6</v>
      </c>
      <c r="F54" s="1" t="s">
        <v>59</v>
      </c>
      <c r="G54" s="1">
        <f>1/4</f>
        <v>0.25</v>
      </c>
      <c r="H54" s="1">
        <f>G54+H53</f>
        <v>0.5</v>
      </c>
      <c r="I54" s="1"/>
      <c r="J54" s="1"/>
      <c r="K54" s="1"/>
    </row>
    <row r="55" spans="2:21" x14ac:dyDescent="0.3">
      <c r="C55" s="1"/>
      <c r="D55" s="1"/>
      <c r="E55" s="1"/>
      <c r="F55" s="1" t="s">
        <v>60</v>
      </c>
      <c r="G55" s="1">
        <f>1/4</f>
        <v>0.25</v>
      </c>
      <c r="H55" s="1">
        <f t="shared" ref="H55:H56" si="1">G55+H54</f>
        <v>0.75</v>
      </c>
      <c r="I55" s="1"/>
      <c r="J55" s="1"/>
      <c r="K55" s="1"/>
    </row>
    <row r="56" spans="2:21" x14ac:dyDescent="0.3">
      <c r="C56" s="1"/>
      <c r="D56" s="1"/>
      <c r="E56" s="1"/>
      <c r="F56" s="1" t="s">
        <v>61</v>
      </c>
      <c r="G56" s="1">
        <f>1/4</f>
        <v>0.25</v>
      </c>
      <c r="H56" s="1">
        <f t="shared" si="1"/>
        <v>1</v>
      </c>
      <c r="I56" s="1"/>
      <c r="J56" s="1"/>
      <c r="K56" s="1"/>
    </row>
    <row r="57" spans="2:21" x14ac:dyDescent="0.3">
      <c r="C57" s="7">
        <v>6</v>
      </c>
      <c r="D57" s="7">
        <v>5</v>
      </c>
      <c r="E57" s="7">
        <v>5</v>
      </c>
      <c r="F57" s="7" t="s">
        <v>50</v>
      </c>
      <c r="G57" s="7">
        <v>1</v>
      </c>
      <c r="H57" s="7">
        <v>1</v>
      </c>
      <c r="I57" s="7">
        <v>0.40416144514137042</v>
      </c>
      <c r="J57" s="7" t="s">
        <v>50</v>
      </c>
      <c r="K57" s="7" t="s">
        <v>57</v>
      </c>
      <c r="P57">
        <v>11</v>
      </c>
      <c r="Q57">
        <v>11</v>
      </c>
      <c r="R57" t="s">
        <v>62</v>
      </c>
      <c r="S57">
        <v>4</v>
      </c>
    </row>
    <row r="58" spans="2:21" x14ac:dyDescent="0.3">
      <c r="C58" s="1">
        <v>7</v>
      </c>
      <c r="D58" s="1">
        <v>7</v>
      </c>
      <c r="E58" s="1">
        <v>7</v>
      </c>
      <c r="F58" s="1" t="s">
        <v>63</v>
      </c>
      <c r="G58" s="1">
        <f>1/2</f>
        <v>0.5</v>
      </c>
      <c r="H58" s="1">
        <f>G59</f>
        <v>0.5</v>
      </c>
      <c r="I58" s="1">
        <v>0.94036304749962774</v>
      </c>
      <c r="J58" s="1" t="s">
        <v>64</v>
      </c>
      <c r="K58" s="1" t="s">
        <v>57</v>
      </c>
      <c r="P58">
        <v>19</v>
      </c>
      <c r="Q58">
        <v>19</v>
      </c>
      <c r="R58" t="s">
        <v>65</v>
      </c>
      <c r="S58">
        <v>3</v>
      </c>
    </row>
    <row r="59" spans="2:21" x14ac:dyDescent="0.3">
      <c r="D59" s="1"/>
      <c r="E59" s="1"/>
      <c r="F59" s="1" t="s">
        <v>64</v>
      </c>
      <c r="G59" s="1">
        <f>1/2</f>
        <v>0.5</v>
      </c>
      <c r="H59" s="1">
        <f>G59+H58</f>
        <v>1</v>
      </c>
    </row>
    <row r="60" spans="2:21" x14ac:dyDescent="0.3">
      <c r="D60" s="1"/>
      <c r="E60" s="1"/>
      <c r="F60" s="1"/>
      <c r="G60" s="1"/>
    </row>
    <row r="61" spans="2:21" x14ac:dyDescent="0.3">
      <c r="O61" t="s">
        <v>66</v>
      </c>
      <c r="P61" t="s">
        <v>67</v>
      </c>
      <c r="Q61" t="s">
        <v>68</v>
      </c>
      <c r="R61" t="s">
        <v>69</v>
      </c>
    </row>
    <row r="62" spans="2:21" x14ac:dyDescent="0.3">
      <c r="O62" s="52">
        <v>1</v>
      </c>
      <c r="P62" s="52">
        <v>1</v>
      </c>
      <c r="Q62" s="56" t="s">
        <v>35</v>
      </c>
      <c r="R62" s="56">
        <v>1</v>
      </c>
    </row>
    <row r="63" spans="2:21" x14ac:dyDescent="0.3">
      <c r="O63" s="52">
        <v>2</v>
      </c>
      <c r="P63" s="52">
        <v>1</v>
      </c>
      <c r="Q63" s="56" t="s">
        <v>35</v>
      </c>
      <c r="R63" s="56">
        <v>1</v>
      </c>
    </row>
    <row r="64" spans="2:21" x14ac:dyDescent="0.3">
      <c r="O64" s="53">
        <v>3</v>
      </c>
      <c r="P64" s="53">
        <v>2</v>
      </c>
      <c r="Q64" s="57" t="s">
        <v>34</v>
      </c>
      <c r="R64" s="57">
        <v>1</v>
      </c>
    </row>
    <row r="65" spans="15:18" x14ac:dyDescent="0.3">
      <c r="O65" s="53">
        <v>4</v>
      </c>
      <c r="P65" s="53">
        <v>2</v>
      </c>
      <c r="Q65" s="57" t="s">
        <v>34</v>
      </c>
      <c r="R65" s="57">
        <v>1</v>
      </c>
    </row>
    <row r="66" spans="15:18" x14ac:dyDescent="0.3">
      <c r="O66" s="54">
        <v>5</v>
      </c>
      <c r="P66" s="54">
        <v>3</v>
      </c>
      <c r="Q66" s="58" t="s">
        <v>34</v>
      </c>
      <c r="R66" s="58">
        <v>1</v>
      </c>
    </row>
    <row r="67" spans="15:18" x14ac:dyDescent="0.3">
      <c r="O67" s="55">
        <v>6</v>
      </c>
      <c r="P67" s="55">
        <v>4</v>
      </c>
      <c r="Q67" s="59" t="s">
        <v>35</v>
      </c>
      <c r="R67" s="59">
        <v>1</v>
      </c>
    </row>
    <row r="68" spans="15:18" x14ac:dyDescent="0.3">
      <c r="O68" s="55">
        <v>7</v>
      </c>
      <c r="P68" s="55">
        <v>4</v>
      </c>
      <c r="Q68" s="59" t="s">
        <v>35</v>
      </c>
      <c r="R68" s="59">
        <v>1</v>
      </c>
    </row>
  </sheetData>
  <sortState xmlns:xlrd2="http://schemas.microsoft.com/office/spreadsheetml/2017/richdata2" ref="O62:R68">
    <sortCondition ref="O62:O68"/>
  </sortState>
  <mergeCells count="19">
    <mergeCell ref="M13:M16"/>
    <mergeCell ref="N13:N16"/>
    <mergeCell ref="N17:N18"/>
    <mergeCell ref="M17:M18"/>
    <mergeCell ref="M7:S7"/>
    <mergeCell ref="N9:N12"/>
    <mergeCell ref="M9:M12"/>
    <mergeCell ref="D31:D33"/>
    <mergeCell ref="M37:S37"/>
    <mergeCell ref="M39:M42"/>
    <mergeCell ref="N39:N42"/>
    <mergeCell ref="M43:M46"/>
    <mergeCell ref="N43:N46"/>
    <mergeCell ref="M51:M52"/>
    <mergeCell ref="N47:N50"/>
    <mergeCell ref="N51:N52"/>
    <mergeCell ref="T47:U50"/>
    <mergeCell ref="G31:G32"/>
    <mergeCell ref="M47:M5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5B68-EFE8-40CF-BFB1-F8DBBECAD900}">
  <dimension ref="A1:AI73"/>
  <sheetViews>
    <sheetView topLeftCell="A5" zoomScale="80" zoomScaleNormal="80" workbookViewId="0">
      <selection activeCell="V18" sqref="V18"/>
    </sheetView>
  </sheetViews>
  <sheetFormatPr defaultColWidth="8.77734375" defaultRowHeight="14.4" x14ac:dyDescent="0.3"/>
  <cols>
    <col min="4" max="4" width="11.77734375" customWidth="1"/>
    <col min="5" max="5" width="12.77734375" customWidth="1"/>
    <col min="6" max="6" width="11.44140625" customWidth="1"/>
    <col min="7" max="7" width="14.44140625" customWidth="1"/>
    <col min="13" max="14" width="18" customWidth="1"/>
    <col min="22" max="22" width="15.77734375" customWidth="1"/>
    <col min="23" max="23" width="15" customWidth="1"/>
  </cols>
  <sheetData>
    <row r="1" spans="1:35" x14ac:dyDescent="0.3">
      <c r="O1" s="15"/>
    </row>
    <row r="2" spans="1:35" x14ac:dyDescent="0.3">
      <c r="A2" s="13" t="s">
        <v>0</v>
      </c>
      <c r="B2" s="13" t="s">
        <v>1</v>
      </c>
      <c r="D2" s="12" t="s">
        <v>2</v>
      </c>
      <c r="E2" t="s">
        <v>40</v>
      </c>
      <c r="O2" s="15"/>
    </row>
    <row r="3" spans="1:35" x14ac:dyDescent="0.3">
      <c r="A3" s="13" t="s">
        <v>3</v>
      </c>
      <c r="B3" s="13" t="s">
        <v>13</v>
      </c>
      <c r="D3" s="1"/>
      <c r="E3" s="14"/>
      <c r="F3" s="3"/>
      <c r="G3" s="3"/>
      <c r="H3" s="3"/>
      <c r="I3" s="3"/>
      <c r="J3" s="3"/>
      <c r="O3" s="15"/>
      <c r="U3" s="1"/>
    </row>
    <row r="4" spans="1:35" x14ac:dyDescent="0.3">
      <c r="A4" s="13" t="s">
        <v>4</v>
      </c>
      <c r="B4" s="13" t="s">
        <v>17</v>
      </c>
      <c r="D4" s="28"/>
      <c r="E4" s="3"/>
      <c r="F4" s="14"/>
      <c r="G4" s="14"/>
      <c r="H4" s="14"/>
      <c r="I4" s="14"/>
      <c r="J4" s="14"/>
      <c r="O4" s="15"/>
    </row>
    <row r="5" spans="1:35" x14ac:dyDescent="0.3">
      <c r="D5" s="1"/>
      <c r="E5" s="14"/>
      <c r="F5" s="3"/>
      <c r="G5" s="3"/>
      <c r="H5" s="3"/>
      <c r="I5" s="3"/>
      <c r="J5" s="3"/>
      <c r="O5" s="15"/>
    </row>
    <row r="6" spans="1:35" ht="43.2" x14ac:dyDescent="0.3">
      <c r="D6" s="17"/>
      <c r="E6" s="48" t="s">
        <v>41</v>
      </c>
      <c r="F6" s="49" t="s">
        <v>51</v>
      </c>
      <c r="G6" s="3"/>
      <c r="H6" s="3"/>
      <c r="I6" s="3"/>
      <c r="J6" s="3"/>
      <c r="O6" s="15"/>
    </row>
    <row r="7" spans="1:35" ht="15" customHeight="1" x14ac:dyDescent="0.3">
      <c r="D7" s="181" t="s">
        <v>52</v>
      </c>
      <c r="E7" s="3"/>
      <c r="F7" s="3"/>
      <c r="G7" s="177" t="s">
        <v>53</v>
      </c>
      <c r="H7" s="14"/>
      <c r="I7" s="14"/>
      <c r="J7" s="3"/>
      <c r="O7" s="15"/>
    </row>
    <row r="8" spans="1:35" ht="66" customHeight="1" x14ac:dyDescent="0.3">
      <c r="D8" s="181"/>
      <c r="E8" s="47" t="s">
        <v>45</v>
      </c>
      <c r="F8" s="17"/>
      <c r="G8" s="177"/>
      <c r="H8" s="3"/>
      <c r="I8" s="3"/>
      <c r="J8" s="3"/>
      <c r="O8" s="15"/>
    </row>
    <row r="9" spans="1:35" ht="43.2" x14ac:dyDescent="0.3">
      <c r="D9" s="181"/>
      <c r="E9" s="3"/>
      <c r="F9" s="49" t="s">
        <v>44</v>
      </c>
      <c r="G9" s="3"/>
      <c r="H9" s="3"/>
      <c r="I9" s="3"/>
      <c r="J9" s="3"/>
      <c r="O9" s="15"/>
    </row>
    <row r="10" spans="1:35" ht="43.2" x14ac:dyDescent="0.3">
      <c r="D10" s="17"/>
      <c r="E10" s="48" t="s">
        <v>43</v>
      </c>
      <c r="F10" s="17"/>
      <c r="G10" s="3"/>
      <c r="H10" s="3"/>
      <c r="I10" s="3"/>
      <c r="J10" s="3"/>
      <c r="O10" s="15"/>
    </row>
    <row r="11" spans="1:35" x14ac:dyDescent="0.3">
      <c r="D11" s="1"/>
      <c r="E11" s="14"/>
      <c r="F11" s="3"/>
      <c r="G11" s="3"/>
      <c r="H11" s="3"/>
      <c r="I11" s="3"/>
      <c r="J11" s="3"/>
      <c r="K11">
        <f ca="1">RAND()</f>
        <v>0.25845140640154352</v>
      </c>
      <c r="O11" s="15"/>
    </row>
    <row r="12" spans="1:35" x14ac:dyDescent="0.3">
      <c r="D12" s="1"/>
      <c r="E12" s="14"/>
      <c r="F12" s="3"/>
      <c r="G12" s="3"/>
      <c r="H12" s="3"/>
      <c r="I12" s="3"/>
      <c r="J12" s="3"/>
      <c r="O12" s="15"/>
      <c r="U12" t="s">
        <v>77</v>
      </c>
    </row>
    <row r="13" spans="1:35" x14ac:dyDescent="0.3">
      <c r="B13" s="3"/>
      <c r="C13" s="3"/>
      <c r="D13" s="3"/>
      <c r="E13" s="3"/>
      <c r="F13" s="3"/>
      <c r="G13" s="1"/>
      <c r="H13" s="1"/>
      <c r="I13" s="1"/>
      <c r="J13" s="1"/>
      <c r="O13" s="15"/>
      <c r="P13" s="183"/>
      <c r="Q13" s="183"/>
      <c r="R13" s="183"/>
      <c r="S13" s="183"/>
      <c r="T13" s="183"/>
      <c r="U13" s="183"/>
      <c r="V13" s="183"/>
    </row>
    <row r="14" spans="1:35" ht="28.8" x14ac:dyDescent="0.3">
      <c r="B14" s="21" t="s">
        <v>3</v>
      </c>
      <c r="C14" s="21" t="s">
        <v>4</v>
      </c>
      <c r="D14" s="21" t="s">
        <v>5</v>
      </c>
      <c r="E14" s="21" t="s">
        <v>6</v>
      </c>
      <c r="F14" s="22"/>
      <c r="G14" s="21" t="s">
        <v>9</v>
      </c>
      <c r="H14" s="22" t="s">
        <v>78</v>
      </c>
      <c r="I14" s="21" t="s">
        <v>9</v>
      </c>
      <c r="J14" s="21" t="s">
        <v>10</v>
      </c>
      <c r="K14" s="21" t="s">
        <v>11</v>
      </c>
      <c r="L14" s="21" t="s">
        <v>12</v>
      </c>
      <c r="M14" s="21" t="s">
        <v>55</v>
      </c>
      <c r="N14" s="22" t="s">
        <v>79</v>
      </c>
      <c r="O14" s="15"/>
      <c r="P14" s="29" t="s">
        <v>25</v>
      </c>
      <c r="Q14" s="67" t="s">
        <v>26</v>
      </c>
      <c r="R14" s="30" t="s">
        <v>27</v>
      </c>
      <c r="S14" s="30" t="s">
        <v>46</v>
      </c>
      <c r="T14" s="30" t="s">
        <v>28</v>
      </c>
      <c r="U14" s="30" t="s">
        <v>29</v>
      </c>
      <c r="V14" s="30" t="s">
        <v>30</v>
      </c>
      <c r="W14" s="31" t="s">
        <v>80</v>
      </c>
      <c r="X14" t="s">
        <v>81</v>
      </c>
      <c r="AA14" t="s">
        <v>35</v>
      </c>
    </row>
    <row r="15" spans="1:35" ht="14.25" customHeight="1" x14ac:dyDescent="0.3">
      <c r="B15" s="1">
        <v>1</v>
      </c>
      <c r="C15" s="60">
        <v>1</v>
      </c>
      <c r="D15" s="60">
        <v>1</v>
      </c>
      <c r="E15" s="60">
        <v>1</v>
      </c>
      <c r="F15" s="60"/>
      <c r="G15" s="60"/>
      <c r="H15" s="60"/>
      <c r="I15" s="60"/>
      <c r="J15" s="60">
        <v>1</v>
      </c>
      <c r="K15" s="60">
        <v>0.29790843276238343</v>
      </c>
      <c r="L15" s="60">
        <v>1</v>
      </c>
      <c r="M15" s="60"/>
      <c r="N15" s="54"/>
      <c r="O15" s="15"/>
      <c r="P15" s="184">
        <v>10</v>
      </c>
      <c r="Q15" s="185">
        <v>1</v>
      </c>
      <c r="R15" s="32">
        <v>1</v>
      </c>
      <c r="S15" s="33" t="s">
        <v>47</v>
      </c>
      <c r="T15" s="61" t="s">
        <v>35</v>
      </c>
      <c r="U15" s="32">
        <v>3</v>
      </c>
      <c r="V15" s="32">
        <v>7</v>
      </c>
      <c r="W15" s="194" t="s">
        <v>82</v>
      </c>
      <c r="X15" s="197"/>
      <c r="AA15" t="s">
        <v>34</v>
      </c>
      <c r="AC15">
        <v>1</v>
      </c>
      <c r="AD15">
        <v>4</v>
      </c>
      <c r="AE15">
        <v>3</v>
      </c>
      <c r="AF15">
        <v>2</v>
      </c>
      <c r="AG15">
        <v>6</v>
      </c>
      <c r="AH15">
        <v>5</v>
      </c>
      <c r="AI15">
        <v>7</v>
      </c>
    </row>
    <row r="16" spans="1:35" ht="14.25" customHeight="1" x14ac:dyDescent="0.3">
      <c r="B16" s="1"/>
      <c r="C16" s="3"/>
      <c r="D16" s="3"/>
      <c r="E16" s="3"/>
      <c r="F16" s="3"/>
      <c r="G16" s="3"/>
      <c r="H16" s="23" t="s">
        <v>83</v>
      </c>
      <c r="I16" s="23">
        <f>1/2</f>
        <v>0.5</v>
      </c>
      <c r="J16" s="23">
        <v>0.5</v>
      </c>
      <c r="K16" s="23">
        <v>0.15674669816738906</v>
      </c>
      <c r="L16" s="23" t="s">
        <v>83</v>
      </c>
      <c r="M16" s="23" t="s">
        <v>84</v>
      </c>
      <c r="N16" s="188" t="s">
        <v>85</v>
      </c>
      <c r="O16" s="15"/>
      <c r="P16" s="169"/>
      <c r="Q16" s="172"/>
      <c r="R16" s="3"/>
      <c r="S16" s="23" t="s">
        <v>49</v>
      </c>
      <c r="T16" s="1" t="s">
        <v>34</v>
      </c>
      <c r="U16" s="3">
        <v>5</v>
      </c>
      <c r="V16" s="3">
        <f>10-U16</f>
        <v>5</v>
      </c>
      <c r="W16" s="195"/>
      <c r="X16" s="197"/>
      <c r="AA16" t="s">
        <v>86</v>
      </c>
    </row>
    <row r="17" spans="2:35" x14ac:dyDescent="0.3">
      <c r="B17" s="1"/>
      <c r="C17" s="3"/>
      <c r="D17" s="3"/>
      <c r="E17" s="3"/>
      <c r="F17" s="3"/>
      <c r="G17" s="3"/>
      <c r="H17" s="23" t="s">
        <v>87</v>
      </c>
      <c r="I17" s="23">
        <f>1/2</f>
        <v>0.5</v>
      </c>
      <c r="J17" s="23">
        <v>1</v>
      </c>
      <c r="K17" s="23"/>
      <c r="L17" s="23"/>
      <c r="M17" s="23"/>
      <c r="N17" s="188"/>
      <c r="O17" s="15"/>
      <c r="P17" s="169"/>
      <c r="Q17" s="172"/>
      <c r="R17" s="3">
        <v>4</v>
      </c>
      <c r="S17" s="18" t="s">
        <v>47</v>
      </c>
      <c r="T17" s="1" t="s">
        <v>34</v>
      </c>
      <c r="U17" s="3">
        <v>4</v>
      </c>
      <c r="V17" s="3">
        <f>V15-U17</f>
        <v>3</v>
      </c>
      <c r="W17" s="195"/>
      <c r="X17" s="197"/>
      <c r="AA17" t="s">
        <v>82</v>
      </c>
      <c r="AC17" t="s">
        <v>82</v>
      </c>
      <c r="AD17" t="s">
        <v>34</v>
      </c>
      <c r="AE17" t="s">
        <v>86</v>
      </c>
      <c r="AF17" t="s">
        <v>88</v>
      </c>
      <c r="AG17" t="s">
        <v>86</v>
      </c>
      <c r="AH17" t="s">
        <v>34</v>
      </c>
      <c r="AI17" t="s">
        <v>35</v>
      </c>
    </row>
    <row r="18" spans="2:35" ht="14.25" customHeight="1" x14ac:dyDescent="0.3">
      <c r="B18" s="1"/>
      <c r="C18" s="3"/>
      <c r="D18" s="3"/>
      <c r="E18" s="3"/>
      <c r="F18" s="3"/>
      <c r="G18" s="3"/>
      <c r="H18" s="64" t="s">
        <v>89</v>
      </c>
      <c r="I18" s="64">
        <f>1/2</f>
        <v>0.5</v>
      </c>
      <c r="J18" s="64">
        <v>0.5</v>
      </c>
      <c r="K18" s="64">
        <v>0.65003931399858084</v>
      </c>
      <c r="L18" s="64" t="s">
        <v>90</v>
      </c>
      <c r="M18" s="64" t="s">
        <v>84</v>
      </c>
      <c r="N18" s="188"/>
      <c r="O18" s="15"/>
      <c r="P18" s="170"/>
      <c r="Q18" s="174"/>
      <c r="R18" s="19"/>
      <c r="S18" s="20" t="s">
        <v>49</v>
      </c>
      <c r="T18" s="39" t="s">
        <v>34</v>
      </c>
      <c r="U18" s="19">
        <v>5</v>
      </c>
      <c r="V18" s="19">
        <f>V16-U18</f>
        <v>0</v>
      </c>
      <c r="W18" s="196"/>
      <c r="X18" s="197"/>
      <c r="AA18" t="s">
        <v>88</v>
      </c>
      <c r="AC18" t="s">
        <v>34</v>
      </c>
      <c r="AD18" t="s">
        <v>82</v>
      </c>
    </row>
    <row r="19" spans="2:35" x14ac:dyDescent="0.3">
      <c r="B19" s="1"/>
      <c r="C19" s="3"/>
      <c r="D19" s="3"/>
      <c r="E19" s="3"/>
      <c r="F19" s="3"/>
      <c r="G19" s="3"/>
      <c r="H19" s="64" t="s">
        <v>90</v>
      </c>
      <c r="I19" s="64">
        <f>1/2</f>
        <v>0.5</v>
      </c>
      <c r="J19" s="64">
        <v>1</v>
      </c>
      <c r="K19" s="64"/>
      <c r="L19" s="64"/>
      <c r="M19" s="64"/>
      <c r="N19" s="188"/>
      <c r="O19" s="15"/>
      <c r="P19" s="184">
        <v>10</v>
      </c>
      <c r="Q19" s="185">
        <v>2</v>
      </c>
      <c r="R19" s="43">
        <v>3</v>
      </c>
      <c r="S19" s="33" t="s">
        <v>47</v>
      </c>
      <c r="T19" s="1" t="s">
        <v>31</v>
      </c>
      <c r="U19" s="3">
        <v>7</v>
      </c>
      <c r="V19" s="3">
        <f t="shared" ref="V19:V26" si="0">10-U19</f>
        <v>3</v>
      </c>
      <c r="W19" s="195" t="s">
        <v>86</v>
      </c>
      <c r="X19" s="197"/>
      <c r="AA19" t="s">
        <v>91</v>
      </c>
    </row>
    <row r="20" spans="2:35" ht="14.25" customHeight="1" x14ac:dyDescent="0.3">
      <c r="B20" s="1"/>
      <c r="C20" s="60">
        <v>2</v>
      </c>
      <c r="D20" s="60">
        <v>2</v>
      </c>
      <c r="E20" s="60">
        <v>2</v>
      </c>
      <c r="F20" s="60"/>
      <c r="G20" s="60">
        <f>1/3</f>
        <v>0.33333333333333331</v>
      </c>
      <c r="H20" s="60"/>
      <c r="I20" s="60"/>
      <c r="J20" s="60">
        <f>G20</f>
        <v>0.33333333333333331</v>
      </c>
      <c r="K20" s="60">
        <v>0.70305187551989068</v>
      </c>
      <c r="L20" s="60">
        <v>4</v>
      </c>
      <c r="M20" s="60"/>
      <c r="N20" s="54"/>
      <c r="O20" s="15"/>
      <c r="P20" s="170"/>
      <c r="Q20" s="174"/>
      <c r="R20" s="19"/>
      <c r="S20" s="20" t="s">
        <v>49</v>
      </c>
      <c r="T20" s="39" t="s">
        <v>31</v>
      </c>
      <c r="U20" s="39">
        <v>8</v>
      </c>
      <c r="V20" s="39">
        <f t="shared" si="0"/>
        <v>2</v>
      </c>
      <c r="W20" s="196"/>
      <c r="X20" s="197"/>
    </row>
    <row r="21" spans="2:35" x14ac:dyDescent="0.3">
      <c r="B21" s="1"/>
      <c r="C21" s="60"/>
      <c r="D21" s="60">
        <v>3</v>
      </c>
      <c r="E21" s="60">
        <v>3</v>
      </c>
      <c r="F21" s="60"/>
      <c r="G21" s="60">
        <f>1/3</f>
        <v>0.33333333333333331</v>
      </c>
      <c r="H21" s="60"/>
      <c r="I21" s="60"/>
      <c r="J21" s="60">
        <f>J20+G21</f>
        <v>0.66666666666666663</v>
      </c>
      <c r="K21" s="60"/>
      <c r="L21" s="60"/>
      <c r="M21" s="60"/>
      <c r="N21" s="54"/>
      <c r="O21" s="15"/>
      <c r="P21" s="184">
        <v>10</v>
      </c>
      <c r="Q21" s="185">
        <v>3</v>
      </c>
      <c r="R21" s="3">
        <v>2</v>
      </c>
      <c r="S21" s="18" t="s">
        <v>47</v>
      </c>
      <c r="T21" s="1" t="s">
        <v>35</v>
      </c>
      <c r="U21" s="3">
        <v>4</v>
      </c>
      <c r="V21" s="3">
        <f t="shared" si="0"/>
        <v>6</v>
      </c>
      <c r="W21" s="195" t="s">
        <v>88</v>
      </c>
      <c r="X21" s="197"/>
    </row>
    <row r="22" spans="2:35" ht="14.25" customHeight="1" x14ac:dyDescent="0.3">
      <c r="B22" s="1"/>
      <c r="C22" s="60"/>
      <c r="D22" s="60">
        <v>4</v>
      </c>
      <c r="E22" s="60">
        <v>4</v>
      </c>
      <c r="F22" s="60"/>
      <c r="G22" s="60">
        <f>1/3</f>
        <v>0.33333333333333331</v>
      </c>
      <c r="H22" s="60"/>
      <c r="I22" s="60"/>
      <c r="J22" s="60">
        <f>J21+G22</f>
        <v>1</v>
      </c>
      <c r="K22" s="60"/>
      <c r="L22" s="60"/>
      <c r="M22" s="60"/>
      <c r="N22" s="54"/>
      <c r="O22" s="15"/>
      <c r="P22" s="180"/>
      <c r="Q22" s="173"/>
      <c r="R22" s="3"/>
      <c r="S22" s="23" t="s">
        <v>49</v>
      </c>
      <c r="T22" s="39" t="s">
        <v>31</v>
      </c>
      <c r="U22" s="3">
        <v>0</v>
      </c>
      <c r="V22" s="3">
        <f t="shared" si="0"/>
        <v>10</v>
      </c>
      <c r="W22" s="196"/>
      <c r="X22" s="197"/>
    </row>
    <row r="23" spans="2:35" ht="15" customHeight="1" x14ac:dyDescent="0.3">
      <c r="B23" s="1"/>
      <c r="C23" s="3"/>
      <c r="D23" s="3"/>
      <c r="E23" s="3"/>
      <c r="F23" s="3"/>
      <c r="G23" s="3"/>
      <c r="H23" s="23" t="s">
        <v>92</v>
      </c>
      <c r="I23" s="23">
        <f>1/2</f>
        <v>0.5</v>
      </c>
      <c r="J23" s="23">
        <v>0.5</v>
      </c>
      <c r="K23" s="23">
        <v>0.14189897554948683</v>
      </c>
      <c r="L23" s="23" t="s">
        <v>92</v>
      </c>
      <c r="M23" s="23" t="s">
        <v>84</v>
      </c>
      <c r="N23" s="188" t="s">
        <v>85</v>
      </c>
      <c r="O23" s="16"/>
      <c r="P23" s="179">
        <v>10</v>
      </c>
      <c r="Q23" s="171">
        <v>4</v>
      </c>
      <c r="R23" s="43">
        <v>6</v>
      </c>
      <c r="S23" s="46" t="s">
        <v>47</v>
      </c>
      <c r="T23" s="1" t="s">
        <v>34</v>
      </c>
      <c r="U23" s="43">
        <v>8</v>
      </c>
      <c r="V23" s="43">
        <f t="shared" si="0"/>
        <v>2</v>
      </c>
      <c r="W23" s="195" t="s">
        <v>91</v>
      </c>
      <c r="X23" s="197"/>
    </row>
    <row r="24" spans="2:35" ht="14.25" customHeight="1" x14ac:dyDescent="0.3">
      <c r="B24" s="1"/>
      <c r="C24" s="3"/>
      <c r="D24" s="3"/>
      <c r="E24" s="3"/>
      <c r="F24" s="3"/>
      <c r="G24" s="3"/>
      <c r="H24" s="23" t="s">
        <v>93</v>
      </c>
      <c r="I24" s="23">
        <f>1/2</f>
        <v>0.5</v>
      </c>
      <c r="J24" s="23">
        <v>1</v>
      </c>
      <c r="K24" s="23"/>
      <c r="L24" s="23"/>
      <c r="M24" s="23"/>
      <c r="N24" s="188"/>
      <c r="O24" s="15"/>
      <c r="P24" s="169"/>
      <c r="Q24" s="172"/>
      <c r="R24" s="3"/>
      <c r="S24" s="23" t="s">
        <v>49</v>
      </c>
      <c r="T24" s="1" t="s">
        <v>31</v>
      </c>
      <c r="U24" s="3">
        <v>3</v>
      </c>
      <c r="V24" s="3">
        <f t="shared" si="0"/>
        <v>7</v>
      </c>
      <c r="W24" s="196"/>
      <c r="X24" s="197"/>
    </row>
    <row r="25" spans="2:35" x14ac:dyDescent="0.3">
      <c r="B25" s="1"/>
      <c r="C25" s="3"/>
      <c r="D25" s="3"/>
      <c r="E25" s="3"/>
      <c r="F25" s="3"/>
      <c r="G25" s="3"/>
      <c r="H25" s="64" t="s">
        <v>94</v>
      </c>
      <c r="I25" s="64">
        <f>1/3</f>
        <v>0.33333333333333331</v>
      </c>
      <c r="J25" s="64">
        <f>I25</f>
        <v>0.33333333333333331</v>
      </c>
      <c r="K25" s="64">
        <v>0.46033289995253557</v>
      </c>
      <c r="L25" s="64" t="s">
        <v>95</v>
      </c>
      <c r="M25" s="64" t="s">
        <v>84</v>
      </c>
      <c r="N25" s="188"/>
      <c r="O25" s="15"/>
      <c r="P25" s="184">
        <v>10</v>
      </c>
      <c r="Q25" s="185">
        <v>5</v>
      </c>
      <c r="R25" s="192">
        <v>5</v>
      </c>
      <c r="S25" s="33" t="s">
        <v>47</v>
      </c>
      <c r="T25" s="61" t="s">
        <v>35</v>
      </c>
      <c r="U25" s="32">
        <v>3</v>
      </c>
      <c r="V25" s="32">
        <f t="shared" si="0"/>
        <v>7</v>
      </c>
      <c r="W25" s="195" t="s">
        <v>96</v>
      </c>
      <c r="X25" s="197"/>
    </row>
    <row r="26" spans="2:35" ht="14.25" customHeight="1" x14ac:dyDescent="0.3">
      <c r="B26" s="1"/>
      <c r="C26" s="3"/>
      <c r="D26" s="3"/>
      <c r="E26" s="3"/>
      <c r="F26" s="3"/>
      <c r="G26" s="3"/>
      <c r="H26" s="64" t="s">
        <v>95</v>
      </c>
      <c r="I26" s="64">
        <f>1/3</f>
        <v>0.33333333333333331</v>
      </c>
      <c r="J26" s="64">
        <f>J25+I26</f>
        <v>0.66666666666666663</v>
      </c>
      <c r="K26" s="64"/>
      <c r="L26" s="64"/>
      <c r="M26" s="64"/>
      <c r="N26" s="188"/>
      <c r="O26" s="15"/>
      <c r="P26" s="169"/>
      <c r="Q26" s="172"/>
      <c r="R26" s="191"/>
      <c r="S26" s="23" t="s">
        <v>49</v>
      </c>
      <c r="T26" s="1" t="s">
        <v>31</v>
      </c>
      <c r="U26" s="3">
        <v>5</v>
      </c>
      <c r="V26" s="3">
        <f t="shared" si="0"/>
        <v>5</v>
      </c>
      <c r="W26" s="195"/>
      <c r="X26" s="197"/>
    </row>
    <row r="27" spans="2:35" x14ac:dyDescent="0.3">
      <c r="B27" s="1"/>
      <c r="C27" s="3"/>
      <c r="D27" s="3"/>
      <c r="E27" s="3"/>
      <c r="F27" s="3"/>
      <c r="G27" s="3"/>
      <c r="H27" s="64" t="s">
        <v>38</v>
      </c>
      <c r="I27" s="64">
        <f>1/3</f>
        <v>0.33333333333333331</v>
      </c>
      <c r="J27" s="64">
        <f>J26+I27</f>
        <v>1</v>
      </c>
      <c r="K27" s="64"/>
      <c r="L27" s="64"/>
      <c r="M27" s="64"/>
      <c r="N27" s="188"/>
      <c r="O27" s="15"/>
      <c r="P27" s="169"/>
      <c r="Q27" s="172"/>
      <c r="R27" s="191">
        <v>7</v>
      </c>
      <c r="S27" s="18" t="s">
        <v>47</v>
      </c>
      <c r="T27" s="1" t="s">
        <v>34</v>
      </c>
      <c r="U27" s="3">
        <v>5</v>
      </c>
      <c r="V27" s="3">
        <f>V25-U27</f>
        <v>2</v>
      </c>
      <c r="W27" s="195"/>
      <c r="X27" s="197"/>
    </row>
    <row r="28" spans="2:35" ht="14.25" customHeight="1" x14ac:dyDescent="0.3">
      <c r="C28" s="60">
        <v>3</v>
      </c>
      <c r="D28" s="60">
        <v>2</v>
      </c>
      <c r="E28" s="60">
        <v>2</v>
      </c>
      <c r="F28" s="60"/>
      <c r="G28" s="60">
        <f>1/2</f>
        <v>0.5</v>
      </c>
      <c r="H28" s="60"/>
      <c r="I28" s="60"/>
      <c r="J28" s="60">
        <f>G28</f>
        <v>0.5</v>
      </c>
      <c r="K28" s="60">
        <v>0.94428669103134766</v>
      </c>
      <c r="L28" s="60">
        <v>3</v>
      </c>
      <c r="M28" s="60"/>
      <c r="N28" s="58"/>
      <c r="O28" s="15"/>
      <c r="P28" s="170"/>
      <c r="Q28" s="174"/>
      <c r="R28" s="193"/>
      <c r="S28" s="20" t="s">
        <v>49</v>
      </c>
      <c r="T28" s="39" t="s">
        <v>35</v>
      </c>
      <c r="U28" s="39">
        <v>5</v>
      </c>
      <c r="V28" s="39">
        <f>V26-U28</f>
        <v>0</v>
      </c>
      <c r="W28" s="196"/>
      <c r="X28" s="197"/>
    </row>
    <row r="29" spans="2:35" x14ac:dyDescent="0.3">
      <c r="C29" s="60"/>
      <c r="D29" s="60">
        <v>3</v>
      </c>
      <c r="E29" s="60">
        <v>3</v>
      </c>
      <c r="F29" s="60"/>
      <c r="G29" s="60">
        <f>1/2</f>
        <v>0.5</v>
      </c>
      <c r="H29" s="60"/>
      <c r="I29" s="60"/>
      <c r="J29" s="60">
        <f>J28+G29</f>
        <v>1</v>
      </c>
      <c r="K29" s="60"/>
      <c r="L29" s="60"/>
      <c r="M29" s="60"/>
      <c r="N29" s="58"/>
      <c r="O29" s="15"/>
    </row>
    <row r="30" spans="2:35" x14ac:dyDescent="0.3">
      <c r="C30" s="3"/>
      <c r="D30" s="3"/>
      <c r="E30" s="3"/>
      <c r="F30" s="3"/>
      <c r="G30" s="3"/>
      <c r="H30" s="23" t="s">
        <v>97</v>
      </c>
      <c r="I30" s="23">
        <f>1/2</f>
        <v>0.5</v>
      </c>
      <c r="J30" s="23">
        <v>0.5</v>
      </c>
      <c r="K30" s="23">
        <v>0.88446775348048312</v>
      </c>
      <c r="L30" s="23" t="s">
        <v>98</v>
      </c>
      <c r="M30" s="23" t="s">
        <v>57</v>
      </c>
      <c r="N30" s="191" t="s">
        <v>99</v>
      </c>
      <c r="O30" s="15"/>
      <c r="Y30" s="175" t="s">
        <v>58</v>
      </c>
      <c r="Z30" s="176"/>
    </row>
    <row r="31" spans="2:35" x14ac:dyDescent="0.3">
      <c r="C31" s="3"/>
      <c r="D31" s="3"/>
      <c r="E31" s="3"/>
      <c r="F31" s="3"/>
      <c r="G31" s="3"/>
      <c r="H31" s="23" t="s">
        <v>98</v>
      </c>
      <c r="I31" s="23">
        <f>1/2</f>
        <v>0.5</v>
      </c>
      <c r="J31" s="23">
        <v>1</v>
      </c>
      <c r="K31" s="23"/>
      <c r="L31" s="23"/>
      <c r="M31" s="23"/>
      <c r="N31" s="191"/>
      <c r="O31" s="15"/>
      <c r="Y31" s="175"/>
      <c r="Z31" s="176"/>
    </row>
    <row r="32" spans="2:35" x14ac:dyDescent="0.3">
      <c r="C32" s="3"/>
      <c r="D32" s="3"/>
      <c r="E32" s="3"/>
      <c r="F32" s="3"/>
      <c r="G32" s="3"/>
      <c r="H32" s="64" t="s">
        <v>100</v>
      </c>
      <c r="I32" s="64">
        <f>1/3</f>
        <v>0.33333333333333331</v>
      </c>
      <c r="J32" s="64">
        <f>I32</f>
        <v>0.33333333333333331</v>
      </c>
      <c r="K32" s="64">
        <v>0.69237169745355198</v>
      </c>
      <c r="L32" s="64" t="s">
        <v>100</v>
      </c>
      <c r="M32" s="64" t="s">
        <v>57</v>
      </c>
      <c r="N32" s="191"/>
      <c r="O32" s="15"/>
      <c r="Y32" s="175"/>
      <c r="Z32" s="176"/>
    </row>
    <row r="33" spans="3:26" x14ac:dyDescent="0.3">
      <c r="C33" s="3"/>
      <c r="D33" s="1"/>
      <c r="E33" s="1"/>
      <c r="F33" s="1"/>
      <c r="G33" s="1"/>
      <c r="H33" s="57" t="s">
        <v>101</v>
      </c>
      <c r="I33" s="64">
        <f>1/3</f>
        <v>0.33333333333333331</v>
      </c>
      <c r="J33" s="57">
        <f>J32+I33</f>
        <v>0.66666666666666663</v>
      </c>
      <c r="K33" s="57"/>
      <c r="L33" s="57"/>
      <c r="M33" s="57"/>
      <c r="N33" s="191"/>
      <c r="O33" s="15"/>
      <c r="S33">
        <v>11</v>
      </c>
      <c r="T33">
        <v>11</v>
      </c>
      <c r="U33" t="s">
        <v>62</v>
      </c>
      <c r="V33">
        <v>4</v>
      </c>
      <c r="Y33" s="175"/>
      <c r="Z33" s="176"/>
    </row>
    <row r="34" spans="3:26" x14ac:dyDescent="0.3">
      <c r="C34" s="1"/>
      <c r="D34" s="1"/>
      <c r="E34" s="1"/>
      <c r="F34" s="1"/>
      <c r="G34" s="1"/>
      <c r="H34" s="57" t="s">
        <v>100</v>
      </c>
      <c r="I34" s="64">
        <f>1/3</f>
        <v>0.33333333333333331</v>
      </c>
      <c r="J34" s="57">
        <f>J33+I34</f>
        <v>1</v>
      </c>
      <c r="K34" s="57"/>
      <c r="L34" s="57"/>
      <c r="M34" s="57"/>
      <c r="N34" s="191"/>
      <c r="O34" s="15"/>
      <c r="S34">
        <v>19</v>
      </c>
      <c r="T34">
        <v>19</v>
      </c>
      <c r="U34" t="s">
        <v>65</v>
      </c>
      <c r="V34">
        <v>3</v>
      </c>
    </row>
    <row r="35" spans="3:26" x14ac:dyDescent="0.3">
      <c r="C35" s="58">
        <v>4</v>
      </c>
      <c r="D35" s="58">
        <v>2</v>
      </c>
      <c r="E35" s="58">
        <v>2</v>
      </c>
      <c r="F35" s="58"/>
      <c r="G35" s="58">
        <f>1/2</f>
        <v>0.5</v>
      </c>
      <c r="H35" s="58"/>
      <c r="I35" s="58"/>
      <c r="J35" s="58">
        <f>G35</f>
        <v>0.5</v>
      </c>
      <c r="K35" s="58">
        <v>0.18617563014015337</v>
      </c>
      <c r="L35" s="58">
        <v>2</v>
      </c>
      <c r="M35" s="58"/>
      <c r="N35" s="58"/>
      <c r="O35" s="15"/>
    </row>
    <row r="36" spans="3:26" x14ac:dyDescent="0.3">
      <c r="C36" s="58"/>
      <c r="D36" s="58">
        <v>5</v>
      </c>
      <c r="E36" s="58">
        <v>5</v>
      </c>
      <c r="F36" s="58"/>
      <c r="G36" s="58">
        <f>1/2</f>
        <v>0.5</v>
      </c>
      <c r="H36" s="58"/>
      <c r="I36" s="58"/>
      <c r="J36" s="58">
        <f>G36+J35</f>
        <v>1</v>
      </c>
      <c r="K36" s="58"/>
      <c r="L36" s="58"/>
      <c r="M36" s="58"/>
      <c r="N36" s="58"/>
      <c r="O36" s="15"/>
    </row>
    <row r="37" spans="3:26" x14ac:dyDescent="0.3">
      <c r="C37" s="1"/>
      <c r="D37" s="1"/>
      <c r="E37" s="1"/>
      <c r="F37" s="1"/>
      <c r="G37" s="1"/>
      <c r="H37" s="65" t="s">
        <v>102</v>
      </c>
      <c r="I37" s="65">
        <f>1/2</f>
        <v>0.5</v>
      </c>
      <c r="J37" s="65">
        <f>I37</f>
        <v>0.5</v>
      </c>
      <c r="K37" s="65">
        <v>0.20062329673125123</v>
      </c>
      <c r="L37" s="65" t="s">
        <v>102</v>
      </c>
      <c r="M37" s="65" t="s">
        <v>57</v>
      </c>
      <c r="N37" s="191" t="s">
        <v>99</v>
      </c>
      <c r="O37" s="15"/>
    </row>
    <row r="38" spans="3:26" x14ac:dyDescent="0.3">
      <c r="C38" s="1"/>
      <c r="D38" s="1"/>
      <c r="E38" s="1"/>
      <c r="F38" s="1"/>
      <c r="G38" s="1"/>
      <c r="H38" s="65" t="s">
        <v>103</v>
      </c>
      <c r="I38" s="65">
        <f>1/2</f>
        <v>0.5</v>
      </c>
      <c r="J38" s="65">
        <f>J37+I38</f>
        <v>1</v>
      </c>
      <c r="K38" s="65"/>
      <c r="L38" s="65"/>
      <c r="M38" s="65"/>
      <c r="N38" s="191"/>
      <c r="O38" s="15"/>
    </row>
    <row r="39" spans="3:26" x14ac:dyDescent="0.3">
      <c r="C39" s="1"/>
      <c r="D39" s="1"/>
      <c r="E39" s="1"/>
      <c r="F39" s="1"/>
      <c r="G39" s="1"/>
      <c r="H39" s="57" t="s">
        <v>104</v>
      </c>
      <c r="I39" s="57">
        <f>1/3</f>
        <v>0.33333333333333331</v>
      </c>
      <c r="J39" s="57">
        <f>I39</f>
        <v>0.33333333333333331</v>
      </c>
      <c r="K39" s="57">
        <v>0.93463402968109976</v>
      </c>
      <c r="L39" s="57" t="s">
        <v>105</v>
      </c>
      <c r="M39" s="57" t="s">
        <v>84</v>
      </c>
      <c r="N39" s="191"/>
      <c r="O39" s="15"/>
    </row>
    <row r="40" spans="3:26" x14ac:dyDescent="0.3">
      <c r="C40" s="1"/>
      <c r="D40" s="1"/>
      <c r="E40" s="1"/>
      <c r="F40" s="1"/>
      <c r="G40" s="1"/>
      <c r="H40" s="57" t="s">
        <v>106</v>
      </c>
      <c r="I40" s="57">
        <f>1/3</f>
        <v>0.33333333333333331</v>
      </c>
      <c r="J40" s="57">
        <f>J39+I40</f>
        <v>0.66666666666666663</v>
      </c>
      <c r="K40" s="57"/>
      <c r="L40" s="57"/>
      <c r="M40" s="57"/>
      <c r="N40" s="191"/>
      <c r="O40" s="15"/>
    </row>
    <row r="41" spans="3:26" x14ac:dyDescent="0.3">
      <c r="C41" s="1"/>
      <c r="D41" s="1"/>
      <c r="E41" s="1"/>
      <c r="F41" s="1"/>
      <c r="G41" s="1"/>
      <c r="H41" s="57" t="s">
        <v>105</v>
      </c>
      <c r="I41" s="57">
        <f>1/3</f>
        <v>0.33333333333333331</v>
      </c>
      <c r="J41" s="57">
        <f>J40+I41</f>
        <v>1</v>
      </c>
      <c r="K41" s="57"/>
      <c r="L41" s="57"/>
      <c r="M41" s="57"/>
      <c r="N41" s="191"/>
      <c r="O41" s="15"/>
    </row>
    <row r="42" spans="3:26" x14ac:dyDescent="0.3">
      <c r="C42" s="58">
        <v>5</v>
      </c>
      <c r="D42" s="58">
        <v>5</v>
      </c>
      <c r="E42" s="58">
        <v>5</v>
      </c>
      <c r="F42" s="58"/>
      <c r="G42" s="58">
        <f>1/2</f>
        <v>0.5</v>
      </c>
      <c r="H42" s="58"/>
      <c r="I42" s="58"/>
      <c r="J42" s="58">
        <f>G42</f>
        <v>0.5</v>
      </c>
      <c r="K42" s="58">
        <v>0.96632231235100086</v>
      </c>
      <c r="L42" s="58">
        <v>6</v>
      </c>
      <c r="M42" s="58"/>
      <c r="N42" s="58"/>
      <c r="O42" s="15"/>
    </row>
    <row r="43" spans="3:26" x14ac:dyDescent="0.3">
      <c r="C43" s="58"/>
      <c r="D43" s="58">
        <v>6</v>
      </c>
      <c r="E43" s="58">
        <v>6</v>
      </c>
      <c r="F43" s="58"/>
      <c r="G43" s="58">
        <f>1/2</f>
        <v>0.5</v>
      </c>
      <c r="H43" s="58"/>
      <c r="I43" s="58"/>
      <c r="J43" s="58">
        <f>G43+J42</f>
        <v>1</v>
      </c>
      <c r="K43" s="58"/>
      <c r="L43" s="58"/>
      <c r="M43" s="58"/>
      <c r="N43" s="58"/>
      <c r="O43" s="15"/>
    </row>
    <row r="44" spans="3:26" x14ac:dyDescent="0.3">
      <c r="C44" s="1"/>
      <c r="D44" s="1"/>
      <c r="E44" s="1"/>
      <c r="F44" s="1"/>
      <c r="G44" s="1"/>
      <c r="H44" s="65" t="s">
        <v>107</v>
      </c>
      <c r="I44" s="65">
        <f t="shared" ref="I44:I49" si="1">1/3</f>
        <v>0.33333333333333331</v>
      </c>
      <c r="J44" s="65">
        <f>I44</f>
        <v>0.33333333333333331</v>
      </c>
      <c r="K44" s="65">
        <v>0.368861746760063</v>
      </c>
      <c r="L44" s="65" t="s">
        <v>108</v>
      </c>
      <c r="M44" s="65" t="s">
        <v>57</v>
      </c>
      <c r="N44" s="191" t="s">
        <v>99</v>
      </c>
      <c r="O44" s="15"/>
    </row>
    <row r="45" spans="3:26" x14ac:dyDescent="0.3">
      <c r="C45" s="1"/>
      <c r="D45" s="1"/>
      <c r="E45" s="1"/>
      <c r="F45" s="1"/>
      <c r="G45" s="1"/>
      <c r="H45" s="65" t="s">
        <v>108</v>
      </c>
      <c r="I45" s="65">
        <f t="shared" si="1"/>
        <v>0.33333333333333331</v>
      </c>
      <c r="J45" s="65">
        <f>I45+J44</f>
        <v>0.66666666666666663</v>
      </c>
      <c r="K45" s="65"/>
      <c r="L45" s="65"/>
      <c r="M45" s="65"/>
      <c r="N45" s="191"/>
      <c r="O45" s="15"/>
    </row>
    <row r="46" spans="3:26" x14ac:dyDescent="0.3">
      <c r="C46" s="1"/>
      <c r="D46" s="1"/>
      <c r="E46" s="1"/>
      <c r="F46" s="1"/>
      <c r="G46" s="1"/>
      <c r="H46" s="65" t="s">
        <v>109</v>
      </c>
      <c r="I46" s="65">
        <f t="shared" si="1"/>
        <v>0.33333333333333331</v>
      </c>
      <c r="J46" s="65">
        <f>I46+J45</f>
        <v>1</v>
      </c>
      <c r="K46" s="65"/>
      <c r="L46" s="65"/>
      <c r="M46" s="65"/>
      <c r="N46" s="191"/>
      <c r="O46" s="15"/>
    </row>
    <row r="47" spans="3:26" x14ac:dyDescent="0.3">
      <c r="C47" s="1"/>
      <c r="D47" s="1"/>
      <c r="E47" s="1"/>
      <c r="F47" s="1"/>
      <c r="G47" s="1"/>
      <c r="H47" s="57" t="s">
        <v>110</v>
      </c>
      <c r="I47" s="57">
        <f t="shared" si="1"/>
        <v>0.33333333333333331</v>
      </c>
      <c r="J47" s="57">
        <f>I47</f>
        <v>0.33333333333333331</v>
      </c>
      <c r="K47" s="57">
        <v>0.79822493725399635</v>
      </c>
      <c r="L47" s="57" t="s">
        <v>111</v>
      </c>
      <c r="M47" s="57" t="s">
        <v>56</v>
      </c>
      <c r="N47" s="191"/>
      <c r="O47" s="15"/>
    </row>
    <row r="48" spans="3:26" x14ac:dyDescent="0.3">
      <c r="C48" s="1"/>
      <c r="D48" s="1"/>
      <c r="E48" s="1"/>
      <c r="F48" s="1"/>
      <c r="G48" s="1"/>
      <c r="H48" s="57" t="s">
        <v>112</v>
      </c>
      <c r="I48" s="57">
        <f t="shared" si="1"/>
        <v>0.33333333333333331</v>
      </c>
      <c r="J48" s="57">
        <f>I48+J47</f>
        <v>0.66666666666666663</v>
      </c>
      <c r="K48" s="57"/>
      <c r="L48" s="57"/>
      <c r="M48" s="57"/>
      <c r="N48" s="191"/>
      <c r="O48" s="15"/>
    </row>
    <row r="49" spans="3:15" x14ac:dyDescent="0.3">
      <c r="C49" s="1"/>
      <c r="D49" s="1"/>
      <c r="E49" s="1"/>
      <c r="F49" s="1"/>
      <c r="G49" s="1"/>
      <c r="H49" s="57" t="s">
        <v>111</v>
      </c>
      <c r="I49" s="57">
        <f t="shared" si="1"/>
        <v>0.33333333333333331</v>
      </c>
      <c r="J49" s="57">
        <f>I49+J48</f>
        <v>1</v>
      </c>
      <c r="K49" s="57"/>
      <c r="L49" s="57"/>
      <c r="M49" s="57"/>
      <c r="N49" s="191"/>
      <c r="O49" s="15"/>
    </row>
    <row r="50" spans="3:15" x14ac:dyDescent="0.3">
      <c r="C50" s="58">
        <v>6</v>
      </c>
      <c r="D50" s="58">
        <v>5</v>
      </c>
      <c r="E50" s="58">
        <v>5</v>
      </c>
      <c r="F50" s="58"/>
      <c r="G50" s="58">
        <v>1</v>
      </c>
      <c r="H50" s="58"/>
      <c r="I50" s="58"/>
      <c r="J50" s="58">
        <v>1</v>
      </c>
      <c r="K50" s="58">
        <v>0.31086787032702101</v>
      </c>
      <c r="L50" s="58">
        <v>5</v>
      </c>
      <c r="M50" s="58"/>
      <c r="N50" s="58"/>
      <c r="O50" s="15"/>
    </row>
    <row r="51" spans="3:15" x14ac:dyDescent="0.3">
      <c r="C51" s="1"/>
      <c r="D51" s="1"/>
      <c r="E51" s="1"/>
      <c r="F51" s="1"/>
      <c r="G51" s="1"/>
      <c r="H51" s="65" t="s">
        <v>113</v>
      </c>
      <c r="I51" s="65">
        <f>1/2</f>
        <v>0.5</v>
      </c>
      <c r="J51" s="65">
        <f>I51</f>
        <v>0.5</v>
      </c>
      <c r="K51" s="65">
        <v>0.35296358062504918</v>
      </c>
      <c r="L51" s="65" t="s">
        <v>113</v>
      </c>
      <c r="M51" s="65" t="s">
        <v>56</v>
      </c>
      <c r="N51" s="191" t="s">
        <v>99</v>
      </c>
      <c r="O51" s="15"/>
    </row>
    <row r="52" spans="3:15" x14ac:dyDescent="0.3">
      <c r="C52" s="1"/>
      <c r="D52" s="1"/>
      <c r="E52" s="1"/>
      <c r="F52" s="1"/>
      <c r="G52" s="1"/>
      <c r="H52" s="65" t="s">
        <v>114</v>
      </c>
      <c r="I52" s="65">
        <f>1/2</f>
        <v>0.5</v>
      </c>
      <c r="J52" s="65">
        <f>J51+I52</f>
        <v>1</v>
      </c>
      <c r="K52" s="65"/>
      <c r="L52" s="65"/>
      <c r="M52" s="65"/>
      <c r="N52" s="191"/>
      <c r="O52" s="15"/>
    </row>
    <row r="53" spans="3:15" x14ac:dyDescent="0.3">
      <c r="C53" s="1"/>
      <c r="D53" s="1"/>
      <c r="E53" s="1"/>
      <c r="F53" s="1"/>
      <c r="G53" s="1"/>
      <c r="H53" s="57" t="s">
        <v>115</v>
      </c>
      <c r="I53" s="57">
        <f>1/2</f>
        <v>0.5</v>
      </c>
      <c r="J53" s="57">
        <f>I53</f>
        <v>0.5</v>
      </c>
      <c r="K53" s="57">
        <v>0.24975013658149425</v>
      </c>
      <c r="L53" s="57" t="s">
        <v>115</v>
      </c>
      <c r="M53" s="57" t="s">
        <v>57</v>
      </c>
      <c r="N53" s="191"/>
      <c r="O53" s="15"/>
    </row>
    <row r="54" spans="3:15" x14ac:dyDescent="0.3">
      <c r="C54" s="1"/>
      <c r="D54" s="1"/>
      <c r="E54" s="1"/>
      <c r="F54" s="1"/>
      <c r="G54" s="1"/>
      <c r="H54" s="57" t="s">
        <v>116</v>
      </c>
      <c r="I54" s="57">
        <f>1/2</f>
        <v>0.5</v>
      </c>
      <c r="J54" s="57">
        <f>J53+I54</f>
        <v>1</v>
      </c>
      <c r="K54" s="57"/>
      <c r="L54" s="57"/>
      <c r="M54" s="57"/>
      <c r="N54" s="191"/>
      <c r="O54" s="15"/>
    </row>
    <row r="55" spans="3:15" x14ac:dyDescent="0.3">
      <c r="C55" s="58">
        <v>7</v>
      </c>
      <c r="D55" s="58">
        <v>7</v>
      </c>
      <c r="E55" s="58">
        <v>7</v>
      </c>
      <c r="F55" s="58"/>
      <c r="G55" s="58">
        <v>1</v>
      </c>
      <c r="H55" s="58"/>
      <c r="I55" s="58"/>
      <c r="J55" s="58">
        <v>1</v>
      </c>
      <c r="K55" s="58">
        <v>0.45091418820532625</v>
      </c>
      <c r="L55" s="58">
        <v>7</v>
      </c>
      <c r="M55" s="58"/>
      <c r="N55" s="66"/>
      <c r="O55" s="15"/>
    </row>
    <row r="56" spans="3:15" x14ac:dyDescent="0.3">
      <c r="C56" s="1"/>
      <c r="D56" s="1"/>
      <c r="E56" s="1"/>
      <c r="F56" s="1"/>
      <c r="G56" s="1"/>
      <c r="H56" s="65" t="s">
        <v>117</v>
      </c>
      <c r="I56" s="65">
        <f>1/3</f>
        <v>0.33333333333333331</v>
      </c>
      <c r="J56" s="65">
        <f>I56</f>
        <v>0.33333333333333331</v>
      </c>
      <c r="K56" s="189">
        <v>0.41342200960233044</v>
      </c>
      <c r="L56" s="65" t="s">
        <v>118</v>
      </c>
      <c r="M56" s="65" t="s">
        <v>84</v>
      </c>
      <c r="N56" s="188" t="s">
        <v>85</v>
      </c>
      <c r="O56" s="15"/>
    </row>
    <row r="57" spans="3:15" x14ac:dyDescent="0.3">
      <c r="C57" s="1"/>
      <c r="D57" s="1"/>
      <c r="E57" s="1"/>
      <c r="F57" s="1"/>
      <c r="G57" s="1"/>
      <c r="H57" s="65" t="s">
        <v>118</v>
      </c>
      <c r="I57" s="65">
        <f>1/3</f>
        <v>0.33333333333333331</v>
      </c>
      <c r="J57" s="65">
        <f>I57+J56</f>
        <v>0.66666666666666663</v>
      </c>
      <c r="K57" s="189"/>
      <c r="L57" s="65"/>
      <c r="M57" s="65"/>
      <c r="N57" s="188"/>
      <c r="O57" s="15"/>
    </row>
    <row r="58" spans="3:15" x14ac:dyDescent="0.3">
      <c r="C58" s="1"/>
      <c r="D58" s="1"/>
      <c r="E58" s="1"/>
      <c r="F58" s="1"/>
      <c r="G58" s="1"/>
      <c r="H58" s="65" t="s">
        <v>119</v>
      </c>
      <c r="I58" s="65">
        <f>1/3</f>
        <v>0.33333333333333331</v>
      </c>
      <c r="J58" s="65">
        <f>I58+J57</f>
        <v>1</v>
      </c>
      <c r="K58" s="189"/>
      <c r="L58" s="65"/>
      <c r="M58" s="65"/>
      <c r="N58" s="188"/>
      <c r="O58" s="15"/>
    </row>
    <row r="59" spans="3:15" x14ac:dyDescent="0.3">
      <c r="C59" s="1"/>
      <c r="D59" s="1"/>
      <c r="E59" s="1"/>
      <c r="F59" s="1"/>
      <c r="G59" s="1"/>
      <c r="H59" s="57" t="s">
        <v>120</v>
      </c>
      <c r="I59" s="57">
        <f>1/2</f>
        <v>0.5</v>
      </c>
      <c r="J59" s="57">
        <f>I59</f>
        <v>0.5</v>
      </c>
      <c r="K59" s="190">
        <v>0.48278633028041062</v>
      </c>
      <c r="L59" s="57" t="s">
        <v>120</v>
      </c>
      <c r="M59" s="57" t="s">
        <v>84</v>
      </c>
      <c r="N59" s="188"/>
      <c r="O59" s="15"/>
    </row>
    <row r="60" spans="3:15" x14ac:dyDescent="0.3">
      <c r="C60" s="1"/>
      <c r="D60" s="1"/>
      <c r="E60" s="1"/>
      <c r="F60" s="1"/>
      <c r="G60" s="1"/>
      <c r="H60" s="57" t="s">
        <v>121</v>
      </c>
      <c r="I60" s="57">
        <f>1/2</f>
        <v>0.5</v>
      </c>
      <c r="J60" s="57">
        <f>J59+I60</f>
        <v>1</v>
      </c>
      <c r="K60" s="190"/>
      <c r="L60" s="57"/>
      <c r="M60" s="57"/>
      <c r="N60" s="188"/>
      <c r="O60" s="15"/>
    </row>
    <row r="61" spans="3:15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5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5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3:15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3:14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3:14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3:14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3:14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3:14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3:14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3:14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3:14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3:14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</sheetData>
  <mergeCells count="38">
    <mergeCell ref="X25:X26"/>
    <mergeCell ref="X27:X28"/>
    <mergeCell ref="X15:X16"/>
    <mergeCell ref="X17:X18"/>
    <mergeCell ref="X19:X20"/>
    <mergeCell ref="X21:X22"/>
    <mergeCell ref="X23:X24"/>
    <mergeCell ref="D7:D9"/>
    <mergeCell ref="P13:V13"/>
    <mergeCell ref="G7:G8"/>
    <mergeCell ref="Q15:Q16"/>
    <mergeCell ref="N16:N19"/>
    <mergeCell ref="Y30:Z33"/>
    <mergeCell ref="Q17:Q18"/>
    <mergeCell ref="P19:P20"/>
    <mergeCell ref="Q19:Q20"/>
    <mergeCell ref="R25:R26"/>
    <mergeCell ref="R27:R28"/>
    <mergeCell ref="W15:W18"/>
    <mergeCell ref="W19:W20"/>
    <mergeCell ref="W25:W28"/>
    <mergeCell ref="W21:W22"/>
    <mergeCell ref="W23:W24"/>
    <mergeCell ref="P15:P18"/>
    <mergeCell ref="Q21:Q22"/>
    <mergeCell ref="P21:P22"/>
    <mergeCell ref="Q23:Q24"/>
    <mergeCell ref="Q25:Q28"/>
    <mergeCell ref="N23:N27"/>
    <mergeCell ref="K56:K58"/>
    <mergeCell ref="K59:K60"/>
    <mergeCell ref="N51:N54"/>
    <mergeCell ref="P23:P24"/>
    <mergeCell ref="P25:P28"/>
    <mergeCell ref="N56:N60"/>
    <mergeCell ref="N30:N34"/>
    <mergeCell ref="N37:N41"/>
    <mergeCell ref="N44:N4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413D-F230-4AB8-B9BF-EF025F39CD5E}">
  <dimension ref="A1:AB41"/>
  <sheetViews>
    <sheetView zoomScale="55" zoomScaleNormal="55" workbookViewId="0">
      <selection activeCell="F12" sqref="F12"/>
    </sheetView>
  </sheetViews>
  <sheetFormatPr defaultColWidth="8.77734375" defaultRowHeight="14.4" x14ac:dyDescent="0.3"/>
  <cols>
    <col min="1" max="1" width="11.21875" bestFit="1" customWidth="1"/>
    <col min="3" max="3" width="12.21875" customWidth="1"/>
    <col min="4" max="4" width="13.44140625" bestFit="1" customWidth="1"/>
    <col min="5" max="5" width="11.21875" customWidth="1"/>
    <col min="6" max="6" width="11" customWidth="1"/>
    <col min="7" max="7" width="13.21875" customWidth="1"/>
    <col min="8" max="12" width="9.21875" bestFit="1" customWidth="1"/>
    <col min="13" max="13" width="15.77734375" customWidth="1"/>
    <col min="14" max="14" width="9.21875" bestFit="1" customWidth="1"/>
    <col min="15" max="15" width="10" bestFit="1" customWidth="1"/>
    <col min="16" max="16" width="9.21875" bestFit="1" customWidth="1"/>
    <col min="17" max="17" width="10.44140625" customWidth="1"/>
    <col min="18" max="18" width="9.21875" style="3" bestFit="1" customWidth="1"/>
    <col min="19" max="19" width="10.44140625" style="3" customWidth="1"/>
    <col min="20" max="20" width="8.77734375" style="1"/>
    <col min="21" max="21" width="14" style="1" bestFit="1" customWidth="1"/>
    <col min="22" max="22" width="16.21875" customWidth="1"/>
    <col min="23" max="23" width="8.77734375" style="1"/>
    <col min="24" max="24" width="10.77734375" style="1" customWidth="1"/>
    <col min="25" max="25" width="11" style="1" customWidth="1"/>
    <col min="26" max="26" width="15.21875" style="1" customWidth="1"/>
    <col min="27" max="27" width="11.21875" style="1" bestFit="1" customWidth="1"/>
    <col min="28" max="28" width="12.21875" style="1" bestFit="1" customWidth="1"/>
    <col min="31" max="31" width="9.21875" customWidth="1"/>
  </cols>
  <sheetData>
    <row r="1" spans="1:28" x14ac:dyDescent="0.3">
      <c r="T1" s="1" t="s">
        <v>122</v>
      </c>
      <c r="U1" s="1" t="s">
        <v>123</v>
      </c>
    </row>
    <row r="2" spans="1:28" x14ac:dyDescent="0.3">
      <c r="A2" t="s">
        <v>0</v>
      </c>
      <c r="B2" t="s">
        <v>1</v>
      </c>
      <c r="D2" t="s">
        <v>2</v>
      </c>
      <c r="H2" s="4" t="s">
        <v>124</v>
      </c>
      <c r="I2" s="5" t="s">
        <v>3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8</v>
      </c>
      <c r="O2" s="4" t="s">
        <v>125</v>
      </c>
      <c r="P2" s="4" t="s">
        <v>9</v>
      </c>
      <c r="Q2" s="4" t="s">
        <v>10</v>
      </c>
      <c r="R2" s="5" t="s">
        <v>11</v>
      </c>
      <c r="S2" s="5" t="s">
        <v>12</v>
      </c>
      <c r="T2" s="4" t="s">
        <v>126</v>
      </c>
      <c r="U2" s="4" t="s">
        <v>127</v>
      </c>
      <c r="W2" s="5" t="s">
        <v>25</v>
      </c>
      <c r="X2" s="5" t="s">
        <v>26</v>
      </c>
      <c r="Y2" s="5" t="s">
        <v>27</v>
      </c>
      <c r="Z2" s="5" t="s">
        <v>28</v>
      </c>
      <c r="AA2" s="5" t="s">
        <v>29</v>
      </c>
      <c r="AB2" s="5" t="s">
        <v>30</v>
      </c>
    </row>
    <row r="3" spans="1:28" x14ac:dyDescent="0.3">
      <c r="A3" t="s">
        <v>3</v>
      </c>
      <c r="B3" t="s">
        <v>13</v>
      </c>
      <c r="D3" s="1"/>
      <c r="E3" s="2" t="s">
        <v>14</v>
      </c>
      <c r="F3" s="1"/>
      <c r="G3" s="1"/>
      <c r="H3">
        <v>1</v>
      </c>
      <c r="I3" s="1">
        <v>1</v>
      </c>
      <c r="J3" s="3">
        <v>1</v>
      </c>
      <c r="K3" s="3">
        <v>1</v>
      </c>
      <c r="L3" s="3">
        <v>1</v>
      </c>
      <c r="M3" s="3" t="s">
        <v>15</v>
      </c>
      <c r="N3" s="3">
        <f>C8+C10</f>
        <v>2000</v>
      </c>
      <c r="O3" s="3">
        <f>(10^0.7)*((1/N3)^0.4)</f>
        <v>0.23965583187114756</v>
      </c>
      <c r="P3" s="3">
        <f>O3/SUM($O$3:$O$6)</f>
        <v>0.28355063576222456</v>
      </c>
      <c r="Q3" s="1">
        <f>SUM($P$3:P3)</f>
        <v>0.28355063576222456</v>
      </c>
      <c r="R3" s="191">
        <v>0.98528780467060151</v>
      </c>
      <c r="S3" s="191" t="s">
        <v>61</v>
      </c>
      <c r="T3" s="1" t="s">
        <v>128</v>
      </c>
      <c r="U3" s="1" t="s">
        <v>129</v>
      </c>
      <c r="W3" s="8">
        <v>10</v>
      </c>
      <c r="X3" s="8">
        <v>1</v>
      </c>
      <c r="Y3" s="8">
        <v>6</v>
      </c>
      <c r="Z3" s="9" t="s">
        <v>31</v>
      </c>
      <c r="AA3" s="8">
        <v>6</v>
      </c>
      <c r="AB3" s="8">
        <v>4</v>
      </c>
    </row>
    <row r="4" spans="1:28" x14ac:dyDescent="0.3">
      <c r="A4" t="s">
        <v>4</v>
      </c>
      <c r="B4" t="s">
        <v>17</v>
      </c>
      <c r="D4" s="2" t="s">
        <v>18</v>
      </c>
      <c r="E4" s="1"/>
      <c r="F4" s="2" t="s">
        <v>19</v>
      </c>
      <c r="G4" s="2" t="s">
        <v>20</v>
      </c>
      <c r="I4" s="1"/>
      <c r="J4" s="3"/>
      <c r="K4" s="3"/>
      <c r="L4" s="3"/>
      <c r="M4" s="3" t="s">
        <v>16</v>
      </c>
      <c r="N4" s="3">
        <f>C8+C9+C10+C11+B25+C2581+C25-C17</f>
        <v>3871</v>
      </c>
      <c r="O4" s="3">
        <f t="shared" ref="O4:O6" si="0">(10^0.7)*((1/N4)^0.4)</f>
        <v>0.18402241739326372</v>
      </c>
      <c r="P4" s="3">
        <f>O4/SUM($O$3:$O$6)</f>
        <v>0.21772753468572426</v>
      </c>
      <c r="Q4" s="1">
        <f>SUM($P$3:P4)</f>
        <v>0.50127817044794876</v>
      </c>
      <c r="R4" s="191"/>
      <c r="S4" s="191"/>
      <c r="T4" s="1">
        <v>1</v>
      </c>
      <c r="U4" s="1">
        <v>11</v>
      </c>
      <c r="W4" s="8"/>
      <c r="X4" s="8"/>
      <c r="Y4" s="8"/>
      <c r="Z4" s="8"/>
      <c r="AA4" s="8"/>
      <c r="AB4" s="9"/>
    </row>
    <row r="5" spans="1:28" x14ac:dyDescent="0.3">
      <c r="D5" s="1"/>
      <c r="E5" s="2" t="s">
        <v>21</v>
      </c>
      <c r="F5" s="1"/>
      <c r="G5" s="1"/>
      <c r="I5" s="1"/>
      <c r="J5" s="3"/>
      <c r="K5" s="3">
        <v>6</v>
      </c>
      <c r="L5" s="3">
        <v>6</v>
      </c>
      <c r="M5" s="3" t="s">
        <v>59</v>
      </c>
      <c r="N5" s="3">
        <f>C8+C10</f>
        <v>2000</v>
      </c>
      <c r="O5" s="3">
        <f t="shared" si="0"/>
        <v>0.23965583187114756</v>
      </c>
      <c r="P5" s="3">
        <f>O5/SUM($O$3:$O$6)</f>
        <v>0.28355063576222456</v>
      </c>
      <c r="Q5" s="1">
        <f>SUM($P$3:P5)</f>
        <v>0.78482880621017337</v>
      </c>
      <c r="R5" s="191"/>
      <c r="S5" s="191"/>
      <c r="W5" s="3">
        <v>10</v>
      </c>
      <c r="X5" s="3">
        <v>2</v>
      </c>
      <c r="Y5" s="3">
        <v>1</v>
      </c>
      <c r="Z5" s="3" t="s">
        <v>35</v>
      </c>
      <c r="AA5" s="3">
        <v>3</v>
      </c>
      <c r="AB5" s="3">
        <f>W5-AA5</f>
        <v>7</v>
      </c>
    </row>
    <row r="6" spans="1:28" x14ac:dyDescent="0.3">
      <c r="D6" s="2" t="s">
        <v>130</v>
      </c>
      <c r="I6" s="1"/>
      <c r="J6" s="3"/>
      <c r="K6" s="3"/>
      <c r="L6" s="3"/>
      <c r="M6" s="3" t="s">
        <v>61</v>
      </c>
      <c r="N6" s="5">
        <f>C8*1+C9*1+C10*1+C11*1+B25*1+C25*1+C2582-C22</f>
        <v>3987</v>
      </c>
      <c r="O6" s="3">
        <f t="shared" si="0"/>
        <v>0.1818618085753512</v>
      </c>
      <c r="P6" s="3">
        <f>O6/SUM($O$3:$O$6)</f>
        <v>0.21517119378982669</v>
      </c>
      <c r="Q6" s="1">
        <f>SUM($P$3:P6)</f>
        <v>1</v>
      </c>
      <c r="R6" s="191"/>
      <c r="S6" s="191"/>
      <c r="Y6" s="1">
        <v>2</v>
      </c>
      <c r="Z6" s="1" t="s">
        <v>34</v>
      </c>
      <c r="AA6" s="1">
        <v>4</v>
      </c>
      <c r="AB6" s="1">
        <v>6</v>
      </c>
    </row>
    <row r="7" spans="1:28" x14ac:dyDescent="0.3">
      <c r="I7" s="72"/>
      <c r="J7" s="51">
        <v>2</v>
      </c>
      <c r="K7" s="51">
        <v>1</v>
      </c>
      <c r="L7" s="51" t="s">
        <v>131</v>
      </c>
      <c r="M7" s="73" t="s">
        <v>132</v>
      </c>
      <c r="N7" s="51"/>
      <c r="O7" s="51"/>
      <c r="P7" s="51"/>
      <c r="Q7" s="51"/>
      <c r="R7" s="51"/>
      <c r="S7" s="51"/>
      <c r="T7" s="72"/>
      <c r="U7" s="72"/>
      <c r="Y7" s="1">
        <v>3</v>
      </c>
      <c r="Z7" s="1" t="s">
        <v>35</v>
      </c>
      <c r="AA7" s="1">
        <v>5</v>
      </c>
      <c r="AB7" s="1">
        <v>2</v>
      </c>
    </row>
    <row r="8" spans="1:28" x14ac:dyDescent="0.3">
      <c r="A8" s="200" t="s">
        <v>133</v>
      </c>
      <c r="B8" s="68" t="s">
        <v>134</v>
      </c>
      <c r="C8" s="68">
        <v>500</v>
      </c>
      <c r="E8" t="s">
        <v>135</v>
      </c>
      <c r="F8" t="s">
        <v>136</v>
      </c>
      <c r="I8" s="72"/>
      <c r="J8" s="51">
        <v>2</v>
      </c>
      <c r="K8" s="51">
        <v>1</v>
      </c>
      <c r="L8" s="51">
        <v>1</v>
      </c>
      <c r="M8" s="51" t="s">
        <v>15</v>
      </c>
      <c r="N8" s="73">
        <f>C8+C10</f>
        <v>2000</v>
      </c>
      <c r="O8" s="51">
        <f>(10^0.7)*((1/N8)^0.4)</f>
        <v>0.23965583187114756</v>
      </c>
      <c r="P8" s="51">
        <f>O8/SUM($O$8:$O$9)</f>
        <v>0.5656552638405139</v>
      </c>
      <c r="Q8" s="72">
        <f>SUM($P$8:P8)</f>
        <v>0.5656552638405139</v>
      </c>
      <c r="R8" s="199">
        <v>7.8136411480062895E-2</v>
      </c>
      <c r="S8" s="199" t="s">
        <v>15</v>
      </c>
      <c r="T8" s="72" t="s">
        <v>137</v>
      </c>
      <c r="U8" s="72" t="s">
        <v>138</v>
      </c>
      <c r="W8" s="1">
        <v>10</v>
      </c>
      <c r="X8" s="1">
        <v>3</v>
      </c>
      <c r="Y8" s="1">
        <v>4</v>
      </c>
      <c r="Z8" s="1" t="s">
        <v>34</v>
      </c>
      <c r="AA8" s="1">
        <v>4</v>
      </c>
      <c r="AB8" s="1">
        <v>6</v>
      </c>
    </row>
    <row r="9" spans="1:28" x14ac:dyDescent="0.3">
      <c r="A9" s="201"/>
      <c r="B9" s="68" t="s">
        <v>139</v>
      </c>
      <c r="C9" s="68">
        <v>3500</v>
      </c>
      <c r="I9" s="72"/>
      <c r="J9" s="72"/>
      <c r="K9" s="72"/>
      <c r="L9" s="72"/>
      <c r="M9" s="72" t="s">
        <v>16</v>
      </c>
      <c r="N9" s="72">
        <f>C8+C9+C10+C11+B25+C2581+C25-C17</f>
        <v>3871</v>
      </c>
      <c r="O9" s="51">
        <f>(10^0.7)*((1/N9)^0.4)</f>
        <v>0.18402241739326372</v>
      </c>
      <c r="P9" s="51">
        <f>O9/SUM($O$8:$O$9)</f>
        <v>0.43434473615948616</v>
      </c>
      <c r="Q9" s="72">
        <f>SUM($P$8:P9)</f>
        <v>1</v>
      </c>
      <c r="R9" s="199"/>
      <c r="S9" s="199"/>
      <c r="T9" s="72">
        <v>1</v>
      </c>
      <c r="U9" s="72">
        <v>11</v>
      </c>
      <c r="Y9" s="1">
        <v>5</v>
      </c>
      <c r="Z9" s="1" t="s">
        <v>35</v>
      </c>
      <c r="AA9" s="1">
        <v>3</v>
      </c>
      <c r="AB9" s="1">
        <v>7</v>
      </c>
    </row>
    <row r="10" spans="1:28" x14ac:dyDescent="0.3">
      <c r="A10" s="200" t="s">
        <v>140</v>
      </c>
      <c r="B10" s="68" t="s">
        <v>134</v>
      </c>
      <c r="C10" s="68">
        <v>1500</v>
      </c>
      <c r="I10" s="1"/>
      <c r="J10" s="1">
        <v>3</v>
      </c>
      <c r="K10" s="1">
        <v>2</v>
      </c>
      <c r="L10" s="1">
        <v>2</v>
      </c>
      <c r="M10" s="1" t="s">
        <v>22</v>
      </c>
      <c r="N10" s="3">
        <f>C8+C10</f>
        <v>2000</v>
      </c>
      <c r="O10" s="3">
        <f>(10^0.7)*((1/N10)^0.4)</f>
        <v>0.23965583187114756</v>
      </c>
      <c r="P10" s="3">
        <f>O10/SUM($O$10:$O$14)</f>
        <v>0.24430960090334974</v>
      </c>
      <c r="Q10" s="1">
        <f>SUM($P$10:P10)</f>
        <v>0.24430960090334974</v>
      </c>
      <c r="R10" s="191">
        <v>0.2713411901365117</v>
      </c>
      <c r="S10" s="191" t="s">
        <v>36</v>
      </c>
      <c r="T10" s="1" t="s">
        <v>141</v>
      </c>
      <c r="U10" s="1" t="s">
        <v>142</v>
      </c>
    </row>
    <row r="11" spans="1:28" x14ac:dyDescent="0.3">
      <c r="A11" s="201"/>
      <c r="B11" s="68" t="s">
        <v>139</v>
      </c>
      <c r="C11" s="68">
        <v>300</v>
      </c>
      <c r="I11" s="1"/>
      <c r="J11" s="1"/>
      <c r="K11" s="1"/>
      <c r="L11" s="1"/>
      <c r="M11" s="1" t="s">
        <v>36</v>
      </c>
      <c r="N11" s="4">
        <f>N8+C9+C11+B26+C26-B18</f>
        <v>4825</v>
      </c>
      <c r="O11" s="3">
        <f t="shared" ref="O11:O16" si="1">(10^0.7)*((1/N11)^0.4)</f>
        <v>0.1685004530594186</v>
      </c>
      <c r="P11" s="3">
        <f>O11/SUM($O$10:$O$14)</f>
        <v>0.17177248772779075</v>
      </c>
      <c r="Q11" s="1">
        <f>SUM($P$10:P11)</f>
        <v>0.41608208863114049</v>
      </c>
      <c r="R11" s="191"/>
      <c r="S11" s="191"/>
      <c r="T11" s="1">
        <v>1</v>
      </c>
      <c r="U11" s="1">
        <v>11</v>
      </c>
    </row>
    <row r="12" spans="1:28" x14ac:dyDescent="0.3">
      <c r="A12" s="200" t="s">
        <v>143</v>
      </c>
      <c r="B12" s="68" t="s">
        <v>134</v>
      </c>
      <c r="C12" s="68">
        <v>0</v>
      </c>
      <c r="I12" s="1"/>
      <c r="J12" s="1"/>
      <c r="K12" s="1">
        <v>3</v>
      </c>
      <c r="L12" s="1">
        <v>3</v>
      </c>
      <c r="M12" s="1" t="s">
        <v>24</v>
      </c>
      <c r="N12" s="1">
        <f>C8+C10</f>
        <v>2000</v>
      </c>
      <c r="O12" s="3">
        <f t="shared" si="1"/>
        <v>0.23965583187114756</v>
      </c>
      <c r="P12" s="3">
        <f>O12/SUM($O$10:$O$14)</f>
        <v>0.24430960090334974</v>
      </c>
      <c r="Q12" s="1">
        <f>SUM($P$10:P12)</f>
        <v>0.66039168953449023</v>
      </c>
      <c r="R12" s="191"/>
      <c r="S12" s="191"/>
    </row>
    <row r="13" spans="1:28" x14ac:dyDescent="0.3">
      <c r="A13" s="201"/>
      <c r="B13" s="68" t="s">
        <v>139</v>
      </c>
      <c r="C13" s="68">
        <v>0</v>
      </c>
      <c r="I13" s="1"/>
      <c r="J13" s="1"/>
      <c r="K13" s="1"/>
      <c r="L13" s="1"/>
      <c r="M13" s="1" t="s">
        <v>23</v>
      </c>
      <c r="N13" s="1">
        <f>N8+C9+C11+B27+C27-B19</f>
        <v>6252</v>
      </c>
      <c r="O13" s="3">
        <f t="shared" si="1"/>
        <v>0.15191211570204238</v>
      </c>
      <c r="P13" s="3">
        <f>O13/SUM($O$10:$O$14)</f>
        <v>0.15486202889276576</v>
      </c>
      <c r="Q13" s="1">
        <f>SUM($P$10:P13)</f>
        <v>0.81525371842725602</v>
      </c>
      <c r="R13" s="191"/>
      <c r="S13" s="191"/>
    </row>
    <row r="14" spans="1:28" x14ac:dyDescent="0.3">
      <c r="I14" s="1"/>
      <c r="J14" s="1"/>
      <c r="K14" s="1"/>
      <c r="L14" s="1"/>
      <c r="M14" s="1" t="s">
        <v>48</v>
      </c>
      <c r="N14" s="1">
        <f>C8+C9+C10+C11+B25+C25+C2582-C19</f>
        <v>4022</v>
      </c>
      <c r="O14" s="3">
        <f t="shared" si="1"/>
        <v>0.18122711359564164</v>
      </c>
      <c r="P14" s="3">
        <f>O14/SUM($O$10:$O$14)</f>
        <v>0.18474628157274406</v>
      </c>
      <c r="Q14" s="1">
        <f>SUM($P$10:P14)</f>
        <v>1</v>
      </c>
      <c r="R14" s="191"/>
      <c r="S14" s="191"/>
    </row>
    <row r="15" spans="1:28" x14ac:dyDescent="0.3">
      <c r="A15" s="70"/>
      <c r="B15" s="198" t="s">
        <v>144</v>
      </c>
      <c r="C15" s="198"/>
      <c r="D15" s="198" t="s">
        <v>145</v>
      </c>
      <c r="E15" s="198"/>
      <c r="I15" s="72"/>
      <c r="J15" s="72">
        <v>4</v>
      </c>
      <c r="K15" s="72">
        <v>3</v>
      </c>
      <c r="L15" s="72">
        <v>3</v>
      </c>
      <c r="M15" s="72" t="s">
        <v>24</v>
      </c>
      <c r="N15" s="77">
        <f>C8+C10</f>
        <v>2000</v>
      </c>
      <c r="O15" s="51">
        <f t="shared" si="1"/>
        <v>0.23965583187114756</v>
      </c>
      <c r="P15" s="51">
        <f>O15/SUM($O$15:$O$16)</f>
        <v>0.61204149460254864</v>
      </c>
      <c r="Q15" s="72">
        <f>SUM($P$15:P15)</f>
        <v>0.61204149460254864</v>
      </c>
      <c r="R15" s="199">
        <v>0.55436004102568259</v>
      </c>
      <c r="S15" s="199" t="s">
        <v>24</v>
      </c>
      <c r="T15" s="72" t="s">
        <v>146</v>
      </c>
      <c r="U15" s="72" t="s">
        <v>147</v>
      </c>
    </row>
    <row r="16" spans="1:28" x14ac:dyDescent="0.3">
      <c r="A16" s="70"/>
      <c r="B16" s="71" t="s">
        <v>148</v>
      </c>
      <c r="C16" s="71" t="s">
        <v>149</v>
      </c>
      <c r="D16" s="71" t="s">
        <v>150</v>
      </c>
      <c r="E16" s="71" t="s">
        <v>151</v>
      </c>
      <c r="I16" s="51"/>
      <c r="J16" s="51"/>
      <c r="K16" s="51"/>
      <c r="L16" s="51"/>
      <c r="M16" s="72" t="s">
        <v>23</v>
      </c>
      <c r="N16" s="72">
        <f>N8+C9+C11+B27+C27-B19</f>
        <v>6252</v>
      </c>
      <c r="O16" s="51">
        <f t="shared" si="1"/>
        <v>0.15191211570204238</v>
      </c>
      <c r="P16" s="51">
        <f>O16/SUM($O$15:$O$16)</f>
        <v>0.38795850539745147</v>
      </c>
      <c r="Q16" s="72">
        <f>SUM($P$15:P16)</f>
        <v>1</v>
      </c>
      <c r="R16" s="199"/>
      <c r="S16" s="199"/>
      <c r="T16" s="72">
        <v>1</v>
      </c>
      <c r="U16" s="72">
        <v>11</v>
      </c>
    </row>
    <row r="17" spans="1:21" x14ac:dyDescent="0.3">
      <c r="A17" s="69">
        <v>1</v>
      </c>
      <c r="B17" s="69">
        <v>0</v>
      </c>
      <c r="C17" s="69">
        <v>2279</v>
      </c>
      <c r="D17" s="69">
        <v>0</v>
      </c>
      <c r="E17" s="69">
        <v>2</v>
      </c>
      <c r="I17" s="3"/>
      <c r="J17" s="3">
        <v>5</v>
      </c>
      <c r="K17" s="1">
        <v>4</v>
      </c>
      <c r="L17" s="1" t="s">
        <v>131</v>
      </c>
      <c r="M17" s="4" t="s">
        <v>132</v>
      </c>
    </row>
    <row r="18" spans="1:21" x14ac:dyDescent="0.3">
      <c r="A18" s="69">
        <v>2</v>
      </c>
      <c r="B18" s="69">
        <v>1775</v>
      </c>
      <c r="C18" s="69">
        <v>0</v>
      </c>
      <c r="D18" s="69">
        <v>2</v>
      </c>
      <c r="E18" s="69">
        <v>0</v>
      </c>
      <c r="I18" s="3"/>
      <c r="J18" s="3">
        <v>5</v>
      </c>
      <c r="K18" s="3">
        <v>4</v>
      </c>
      <c r="L18" s="3">
        <v>4</v>
      </c>
      <c r="M18" s="1" t="s">
        <v>37</v>
      </c>
      <c r="N18" s="4">
        <f>C9+C11+B26+C26-B20</f>
        <v>3355</v>
      </c>
      <c r="O18" s="3">
        <f>(10^0.7)*((1/N18)^0.4)</f>
        <v>0.19486013100801924</v>
      </c>
      <c r="P18" s="3">
        <f>O18/SUM($O$18:$O$18)</f>
        <v>1</v>
      </c>
      <c r="Q18" s="3">
        <f>P18</f>
        <v>1</v>
      </c>
      <c r="R18" s="3">
        <v>5.2447606368263955E-2</v>
      </c>
      <c r="S18" s="3" t="s">
        <v>37</v>
      </c>
      <c r="T18" s="1" t="s">
        <v>152</v>
      </c>
      <c r="U18" s="1" t="s">
        <v>153</v>
      </c>
    </row>
    <row r="19" spans="1:21" x14ac:dyDescent="0.3">
      <c r="A19" s="69">
        <v>3</v>
      </c>
      <c r="B19" s="69">
        <v>1648</v>
      </c>
      <c r="C19" s="69">
        <v>2128</v>
      </c>
      <c r="D19" s="69">
        <v>3</v>
      </c>
      <c r="E19" s="69">
        <v>1</v>
      </c>
      <c r="I19" s="3"/>
      <c r="J19" s="3"/>
      <c r="K19" s="3"/>
      <c r="L19" s="3"/>
      <c r="M19" s="3"/>
      <c r="N19" s="3"/>
      <c r="O19" s="3"/>
      <c r="P19" s="3"/>
      <c r="Q19" s="3"/>
      <c r="T19" s="1">
        <v>1</v>
      </c>
      <c r="U19" s="1">
        <v>11</v>
      </c>
    </row>
    <row r="20" spans="1:21" x14ac:dyDescent="0.3">
      <c r="A20" s="69">
        <v>4</v>
      </c>
      <c r="B20" s="69">
        <v>1245</v>
      </c>
      <c r="C20" s="69">
        <v>2200</v>
      </c>
      <c r="D20" s="69">
        <v>2</v>
      </c>
      <c r="E20" s="69">
        <v>3</v>
      </c>
      <c r="I20" s="51"/>
      <c r="J20" s="51">
        <v>6</v>
      </c>
      <c r="K20" s="51">
        <v>5</v>
      </c>
      <c r="L20" s="51">
        <v>5</v>
      </c>
      <c r="M20" s="51" t="s">
        <v>39</v>
      </c>
      <c r="N20" s="73">
        <v>2000</v>
      </c>
      <c r="O20" s="51">
        <f>(10^0.7)*((1/N20)^0.4)</f>
        <v>0.23965583187114756</v>
      </c>
      <c r="P20" s="51">
        <f>O20/SUM($O$20:$O$20)</f>
        <v>1</v>
      </c>
      <c r="Q20" s="51">
        <f>P20</f>
        <v>1</v>
      </c>
      <c r="R20" s="51">
        <v>0.65442660955867016</v>
      </c>
      <c r="S20" s="51" t="s">
        <v>39</v>
      </c>
      <c r="T20" s="72" t="s">
        <v>154</v>
      </c>
      <c r="U20" s="72" t="s">
        <v>155</v>
      </c>
    </row>
    <row r="21" spans="1:21" x14ac:dyDescent="0.3">
      <c r="A21" s="69">
        <v>5</v>
      </c>
      <c r="B21" s="69">
        <v>1894</v>
      </c>
      <c r="C21" s="69">
        <v>0</v>
      </c>
      <c r="D21" s="69">
        <v>3</v>
      </c>
      <c r="E21" s="69">
        <v>0</v>
      </c>
      <c r="I21" s="78"/>
      <c r="J21" s="78"/>
      <c r="K21" s="78"/>
      <c r="L21" s="78"/>
      <c r="M21" s="78"/>
      <c r="N21" s="78"/>
      <c r="O21" s="78"/>
      <c r="P21" s="78"/>
      <c r="Q21" s="78"/>
      <c r="R21" s="51"/>
      <c r="S21" s="51"/>
      <c r="T21" s="72">
        <v>1</v>
      </c>
      <c r="U21" s="72">
        <v>11</v>
      </c>
    </row>
    <row r="22" spans="1:21" x14ac:dyDescent="0.3">
      <c r="A22" s="69">
        <v>6</v>
      </c>
      <c r="B22" s="69">
        <v>0</v>
      </c>
      <c r="C22" s="69">
        <v>2163</v>
      </c>
      <c r="D22" s="69">
        <v>0</v>
      </c>
      <c r="E22" s="69">
        <v>1</v>
      </c>
      <c r="I22" s="74"/>
      <c r="J22" s="74"/>
      <c r="K22" s="74"/>
      <c r="L22" s="74"/>
      <c r="M22" s="74"/>
      <c r="N22" s="74"/>
      <c r="O22" s="74"/>
      <c r="P22" s="74"/>
      <c r="Q22" s="74"/>
      <c r="R22" s="75"/>
      <c r="S22" s="75"/>
      <c r="T22" s="76"/>
      <c r="U22" s="76"/>
    </row>
    <row r="23" spans="1:21" x14ac:dyDescent="0.3">
      <c r="I23">
        <v>2</v>
      </c>
      <c r="J23">
        <v>1</v>
      </c>
      <c r="N23">
        <v>4000</v>
      </c>
      <c r="U23" s="1" t="s">
        <v>129</v>
      </c>
    </row>
    <row r="24" spans="1:21" x14ac:dyDescent="0.3">
      <c r="A24" s="71" t="s">
        <v>145</v>
      </c>
      <c r="B24" s="71" t="s">
        <v>133</v>
      </c>
      <c r="C24" s="71" t="s">
        <v>140</v>
      </c>
      <c r="D24" s="71" t="s">
        <v>156</v>
      </c>
      <c r="U24" s="1">
        <v>11</v>
      </c>
    </row>
    <row r="25" spans="1:21" x14ac:dyDescent="0.3">
      <c r="A25" s="69">
        <v>1</v>
      </c>
      <c r="B25" s="69">
        <v>200</v>
      </c>
      <c r="C25" s="69">
        <v>150</v>
      </c>
      <c r="D25" s="69">
        <v>0</v>
      </c>
    </row>
    <row r="26" spans="1:21" x14ac:dyDescent="0.3">
      <c r="A26" s="69">
        <v>2</v>
      </c>
      <c r="B26" s="69">
        <v>500</v>
      </c>
      <c r="C26" s="69">
        <v>300</v>
      </c>
      <c r="D26" s="69">
        <v>0</v>
      </c>
    </row>
    <row r="27" spans="1:21" x14ac:dyDescent="0.3">
      <c r="A27" s="69">
        <v>3</v>
      </c>
      <c r="B27" s="69">
        <v>1500</v>
      </c>
      <c r="C27" s="69">
        <v>600</v>
      </c>
      <c r="D27" s="69">
        <v>0</v>
      </c>
      <c r="U27" s="72"/>
    </row>
    <row r="28" spans="1:21" x14ac:dyDescent="0.3">
      <c r="A28" s="69">
        <v>4</v>
      </c>
      <c r="B28" s="69">
        <v>1000</v>
      </c>
      <c r="C28" s="69">
        <v>800</v>
      </c>
      <c r="D28" s="69">
        <v>0</v>
      </c>
      <c r="U28" s="72" t="s">
        <v>138</v>
      </c>
    </row>
    <row r="29" spans="1:21" x14ac:dyDescent="0.3">
      <c r="U29" s="72">
        <v>12</v>
      </c>
    </row>
    <row r="30" spans="1:21" x14ac:dyDescent="0.3">
      <c r="U30" s="1" t="s">
        <v>142</v>
      </c>
    </row>
    <row r="31" spans="1:21" x14ac:dyDescent="0.3">
      <c r="U31" s="1">
        <v>12</v>
      </c>
    </row>
    <row r="32" spans="1:21" x14ac:dyDescent="0.3">
      <c r="A32" t="s">
        <v>157</v>
      </c>
      <c r="B32">
        <v>10</v>
      </c>
    </row>
    <row r="34" spans="1:21" x14ac:dyDescent="0.3">
      <c r="A34" t="s">
        <v>158</v>
      </c>
      <c r="B34">
        <v>0.7</v>
      </c>
    </row>
    <row r="35" spans="1:21" x14ac:dyDescent="0.3">
      <c r="A35" t="s">
        <v>159</v>
      </c>
      <c r="B35">
        <v>0.4</v>
      </c>
      <c r="U35" s="72" t="s">
        <v>147</v>
      </c>
    </row>
    <row r="36" spans="1:21" x14ac:dyDescent="0.3">
      <c r="U36" s="72">
        <v>12</v>
      </c>
    </row>
    <row r="38" spans="1:21" x14ac:dyDescent="0.3">
      <c r="U38" s="1" t="s">
        <v>153</v>
      </c>
    </row>
    <row r="39" spans="1:21" x14ac:dyDescent="0.3">
      <c r="U39" s="1">
        <v>12</v>
      </c>
    </row>
    <row r="40" spans="1:21" x14ac:dyDescent="0.3">
      <c r="U40" s="1" t="s">
        <v>155</v>
      </c>
    </row>
    <row r="41" spans="1:21" x14ac:dyDescent="0.3">
      <c r="U41" s="1">
        <v>12</v>
      </c>
    </row>
  </sheetData>
  <mergeCells count="13">
    <mergeCell ref="A8:A9"/>
    <mergeCell ref="A10:A11"/>
    <mergeCell ref="A12:A13"/>
    <mergeCell ref="R8:R9"/>
    <mergeCell ref="S8:S9"/>
    <mergeCell ref="R10:R14"/>
    <mergeCell ref="S10:S14"/>
    <mergeCell ref="B15:C15"/>
    <mergeCell ref="D15:E15"/>
    <mergeCell ref="R3:R6"/>
    <mergeCell ref="S3:S6"/>
    <mergeCell ref="R15:R16"/>
    <mergeCell ref="S15:S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5DD3-90CD-4C15-9E3F-27CBCB270761}">
  <dimension ref="B2:M30"/>
  <sheetViews>
    <sheetView zoomScaleNormal="100" workbookViewId="0">
      <selection activeCell="G12" sqref="G12:H12"/>
    </sheetView>
  </sheetViews>
  <sheetFormatPr defaultRowHeight="14.4" x14ac:dyDescent="0.3"/>
  <cols>
    <col min="7" max="7" width="10.33203125" bestFit="1" customWidth="1"/>
    <col min="11" max="11" width="22.88671875" bestFit="1" customWidth="1"/>
    <col min="12" max="12" width="22.88671875" customWidth="1"/>
  </cols>
  <sheetData>
    <row r="2" spans="2:13" x14ac:dyDescent="0.3">
      <c r="B2" t="s">
        <v>2</v>
      </c>
      <c r="C2" t="s">
        <v>163</v>
      </c>
      <c r="D2" t="s">
        <v>164</v>
      </c>
    </row>
    <row r="3" spans="2:13" x14ac:dyDescent="0.3">
      <c r="B3" s="82" t="s">
        <v>169</v>
      </c>
      <c r="C3" s="83"/>
      <c r="D3" s="82" t="s">
        <v>170</v>
      </c>
      <c r="E3" s="83"/>
      <c r="G3" t="s">
        <v>160</v>
      </c>
      <c r="M3" t="s">
        <v>162</v>
      </c>
    </row>
    <row r="4" spans="2:13" x14ac:dyDescent="0.3">
      <c r="B4" s="84"/>
      <c r="C4" s="85" t="s">
        <v>14</v>
      </c>
      <c r="D4" s="84"/>
      <c r="E4" s="87"/>
      <c r="F4" s="79"/>
      <c r="G4" s="80" t="s">
        <v>167</v>
      </c>
      <c r="H4">
        <v>1</v>
      </c>
      <c r="I4">
        <v>2</v>
      </c>
      <c r="M4">
        <v>314</v>
      </c>
    </row>
    <row r="5" spans="2:13" x14ac:dyDescent="0.3">
      <c r="B5" s="86" t="s">
        <v>18</v>
      </c>
      <c r="C5" s="87"/>
      <c r="D5" s="86" t="s">
        <v>19</v>
      </c>
      <c r="E5" s="85" t="s">
        <v>20</v>
      </c>
      <c r="F5" s="81"/>
      <c r="G5" s="81" t="s">
        <v>168</v>
      </c>
      <c r="H5">
        <v>3</v>
      </c>
      <c r="I5">
        <v>4</v>
      </c>
      <c r="K5">
        <v>5</v>
      </c>
    </row>
    <row r="6" spans="2:13" x14ac:dyDescent="0.3">
      <c r="B6" s="84"/>
      <c r="C6" s="85" t="s">
        <v>21</v>
      </c>
      <c r="D6" s="84"/>
      <c r="E6" s="87"/>
      <c r="F6" s="79"/>
      <c r="G6" t="s">
        <v>11</v>
      </c>
      <c r="H6" t="s">
        <v>11</v>
      </c>
    </row>
    <row r="7" spans="2:13" x14ac:dyDescent="0.3">
      <c r="B7" s="88"/>
      <c r="C7" s="89"/>
      <c r="D7" s="90"/>
      <c r="E7" s="89"/>
      <c r="G7" t="s">
        <v>165</v>
      </c>
      <c r="H7" t="s">
        <v>166</v>
      </c>
      <c r="K7" t="s">
        <v>178</v>
      </c>
    </row>
    <row r="8" spans="2:13" x14ac:dyDescent="0.3">
      <c r="G8" t="s">
        <v>172</v>
      </c>
      <c r="H8" t="s">
        <v>173</v>
      </c>
      <c r="I8" t="s">
        <v>167</v>
      </c>
      <c r="J8" t="s">
        <v>168</v>
      </c>
      <c r="K8" t="s">
        <v>174</v>
      </c>
      <c r="L8" t="s">
        <v>175</v>
      </c>
      <c r="M8" t="s">
        <v>177</v>
      </c>
    </row>
    <row r="9" spans="2:13" x14ac:dyDescent="0.3">
      <c r="B9" t="s">
        <v>28</v>
      </c>
      <c r="G9" s="93">
        <v>1</v>
      </c>
      <c r="H9" s="93">
        <v>3</v>
      </c>
      <c r="I9" s="92">
        <v>23</v>
      </c>
      <c r="J9" s="92">
        <v>145</v>
      </c>
      <c r="K9" s="92">
        <v>10</v>
      </c>
      <c r="L9" s="92">
        <v>16</v>
      </c>
      <c r="M9" t="s">
        <v>180</v>
      </c>
    </row>
    <row r="10" spans="2:13" x14ac:dyDescent="0.3">
      <c r="B10">
        <v>1</v>
      </c>
      <c r="C10" t="s">
        <v>35</v>
      </c>
      <c r="D10">
        <v>3</v>
      </c>
      <c r="E10" s="92">
        <f>SUM(D10:D11)</f>
        <v>9</v>
      </c>
      <c r="G10" s="93">
        <v>1</v>
      </c>
      <c r="H10" s="93">
        <v>4</v>
      </c>
      <c r="I10" s="92"/>
      <c r="J10" s="92"/>
      <c r="M10" t="s">
        <v>179</v>
      </c>
    </row>
    <row r="11" spans="2:13" x14ac:dyDescent="0.3">
      <c r="B11">
        <v>2</v>
      </c>
      <c r="C11" t="s">
        <v>34</v>
      </c>
      <c r="D11">
        <v>6</v>
      </c>
      <c r="G11" s="102">
        <v>1</v>
      </c>
      <c r="H11" s="102">
        <v>5</v>
      </c>
      <c r="I11" s="92"/>
      <c r="J11" s="92"/>
      <c r="M11" t="s">
        <v>179</v>
      </c>
    </row>
    <row r="12" spans="2:13" x14ac:dyDescent="0.3">
      <c r="B12">
        <v>3</v>
      </c>
      <c r="C12" t="s">
        <v>31</v>
      </c>
      <c r="D12">
        <v>4</v>
      </c>
      <c r="E12" s="91">
        <f>SUM(D12:D14)</f>
        <v>17</v>
      </c>
      <c r="G12" s="91">
        <v>2</v>
      </c>
      <c r="H12" s="91">
        <v>3</v>
      </c>
      <c r="I12" s="92">
        <v>13</v>
      </c>
      <c r="J12" s="92">
        <v>245</v>
      </c>
      <c r="K12" s="92">
        <v>7</v>
      </c>
      <c r="L12" s="91">
        <v>19</v>
      </c>
      <c r="M12" t="s">
        <v>182</v>
      </c>
    </row>
    <row r="13" spans="2:13" x14ac:dyDescent="0.3">
      <c r="B13">
        <v>4</v>
      </c>
      <c r="C13" t="s">
        <v>34</v>
      </c>
      <c r="D13">
        <v>4</v>
      </c>
      <c r="G13" s="93">
        <v>2</v>
      </c>
      <c r="H13" s="93">
        <v>3</v>
      </c>
      <c r="I13" s="92"/>
      <c r="J13" s="92"/>
      <c r="M13" t="s">
        <v>180</v>
      </c>
    </row>
    <row r="14" spans="2:13" x14ac:dyDescent="0.3">
      <c r="B14">
        <v>5</v>
      </c>
      <c r="C14" t="s">
        <v>34</v>
      </c>
      <c r="D14">
        <v>9</v>
      </c>
      <c r="G14" s="93">
        <v>2</v>
      </c>
      <c r="H14" s="93">
        <v>4</v>
      </c>
      <c r="I14" s="92"/>
      <c r="J14" s="92"/>
      <c r="M14" t="s">
        <v>180</v>
      </c>
    </row>
    <row r="15" spans="2:13" x14ac:dyDescent="0.3">
      <c r="G15" s="93">
        <v>2</v>
      </c>
      <c r="H15" s="93">
        <v>5</v>
      </c>
      <c r="I15" s="92"/>
      <c r="J15" s="92"/>
      <c r="M15" t="s">
        <v>179</v>
      </c>
    </row>
    <row r="16" spans="2:13" x14ac:dyDescent="0.3">
      <c r="B16" t="s">
        <v>171</v>
      </c>
      <c r="C16" s="91">
        <v>15</v>
      </c>
    </row>
    <row r="17" spans="2:13" x14ac:dyDescent="0.3">
      <c r="G17" t="s">
        <v>161</v>
      </c>
      <c r="H17" t="s">
        <v>181</v>
      </c>
    </row>
    <row r="18" spans="2:13" x14ac:dyDescent="0.3">
      <c r="B18" t="s">
        <v>188</v>
      </c>
      <c r="C18" t="s">
        <v>160</v>
      </c>
      <c r="G18" t="s">
        <v>183</v>
      </c>
      <c r="H18" t="s">
        <v>186</v>
      </c>
    </row>
    <row r="19" spans="2:13" x14ac:dyDescent="0.3">
      <c r="B19" t="s">
        <v>190</v>
      </c>
      <c r="C19" t="s">
        <v>193</v>
      </c>
      <c r="G19" t="s">
        <v>184</v>
      </c>
      <c r="H19" t="s">
        <v>185</v>
      </c>
    </row>
    <row r="20" spans="2:13" x14ac:dyDescent="0.3">
      <c r="B20" t="s">
        <v>191</v>
      </c>
      <c r="C20" t="s">
        <v>192</v>
      </c>
      <c r="G20" s="91" t="s">
        <v>187</v>
      </c>
      <c r="H20" s="91" t="s">
        <v>189</v>
      </c>
      <c r="I20" t="s">
        <v>195</v>
      </c>
    </row>
    <row r="22" spans="2:13" x14ac:dyDescent="0.3">
      <c r="G22" t="s">
        <v>194</v>
      </c>
      <c r="H22" t="s">
        <v>196</v>
      </c>
    </row>
    <row r="23" spans="2:13" x14ac:dyDescent="0.3">
      <c r="G23" t="s">
        <v>172</v>
      </c>
      <c r="H23" t="s">
        <v>173</v>
      </c>
      <c r="I23" t="s">
        <v>167</v>
      </c>
      <c r="J23" t="s">
        <v>168</v>
      </c>
      <c r="K23" t="s">
        <v>174</v>
      </c>
      <c r="L23" t="s">
        <v>175</v>
      </c>
      <c r="M23" t="s">
        <v>177</v>
      </c>
    </row>
    <row r="24" spans="2:13" x14ac:dyDescent="0.3">
      <c r="B24" t="s">
        <v>203</v>
      </c>
      <c r="G24" s="93">
        <v>1</v>
      </c>
      <c r="H24" s="93">
        <v>2</v>
      </c>
      <c r="M24" t="s">
        <v>197</v>
      </c>
    </row>
    <row r="25" spans="2:13" x14ac:dyDescent="0.3">
      <c r="B25" t="s">
        <v>204</v>
      </c>
      <c r="G25">
        <v>1</v>
      </c>
      <c r="H25">
        <v>3</v>
      </c>
      <c r="I25">
        <v>23</v>
      </c>
      <c r="J25">
        <v>145</v>
      </c>
      <c r="K25">
        <v>10</v>
      </c>
      <c r="L25" s="91">
        <v>16</v>
      </c>
      <c r="M25" t="s">
        <v>176</v>
      </c>
    </row>
    <row r="27" spans="2:13" x14ac:dyDescent="0.3">
      <c r="G27" t="s">
        <v>161</v>
      </c>
    </row>
    <row r="28" spans="2:13" x14ac:dyDescent="0.3">
      <c r="G28" s="91" t="s">
        <v>198</v>
      </c>
      <c r="H28" s="91" t="s">
        <v>199</v>
      </c>
      <c r="I28" t="s">
        <v>200</v>
      </c>
      <c r="L28" t="s">
        <v>205</v>
      </c>
    </row>
    <row r="30" spans="2:13" x14ac:dyDescent="0.3">
      <c r="G30" t="s">
        <v>201</v>
      </c>
      <c r="H30" t="s">
        <v>202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3A41-D361-497F-899E-34E951783EB8}">
  <dimension ref="A1:AQ73"/>
  <sheetViews>
    <sheetView topLeftCell="AA1" zoomScaleNormal="100" workbookViewId="0">
      <selection activeCell="AJ22" sqref="AJ22"/>
    </sheetView>
  </sheetViews>
  <sheetFormatPr defaultColWidth="8.77734375" defaultRowHeight="14.4" x14ac:dyDescent="0.3"/>
  <cols>
    <col min="4" max="4" width="11.77734375" customWidth="1"/>
    <col min="5" max="5" width="12.77734375" customWidth="1"/>
    <col min="6" max="6" width="11.44140625" customWidth="1"/>
    <col min="7" max="7" width="14.44140625" customWidth="1"/>
    <col min="13" max="14" width="18" customWidth="1"/>
    <col min="22" max="22" width="15.77734375" customWidth="1"/>
    <col min="23" max="23" width="15" customWidth="1"/>
    <col min="27" max="27" width="8.77734375" style="103"/>
    <col min="28" max="28" width="3.21875" style="114" customWidth="1"/>
    <col min="29" max="29" width="8.77734375" style="113"/>
    <col min="34" max="34" width="8.77734375" style="113"/>
    <col min="40" max="40" width="8.77734375" style="113"/>
  </cols>
  <sheetData>
    <row r="1" spans="1:43" x14ac:dyDescent="0.3">
      <c r="O1" s="15"/>
      <c r="AH1" s="116"/>
      <c r="AM1" s="116"/>
      <c r="AN1" s="116"/>
    </row>
    <row r="2" spans="1:43" x14ac:dyDescent="0.3">
      <c r="A2" s="13" t="s">
        <v>0</v>
      </c>
      <c r="B2" s="13" t="s">
        <v>1</v>
      </c>
      <c r="D2" s="12" t="s">
        <v>2</v>
      </c>
      <c r="E2" t="s">
        <v>40</v>
      </c>
      <c r="O2" s="15"/>
      <c r="AH2" s="116"/>
      <c r="AM2" s="116"/>
      <c r="AN2" s="116"/>
    </row>
    <row r="3" spans="1:43" x14ac:dyDescent="0.3">
      <c r="A3" s="13" t="s">
        <v>3</v>
      </c>
      <c r="B3" s="13" t="s">
        <v>13</v>
      </c>
      <c r="D3" s="96"/>
      <c r="E3" s="98"/>
      <c r="F3" s="97"/>
      <c r="G3" s="97"/>
      <c r="H3" s="97"/>
      <c r="I3" s="97"/>
      <c r="J3" s="97"/>
      <c r="O3" s="15"/>
      <c r="U3" s="96"/>
      <c r="AH3" s="116"/>
      <c r="AM3" s="116"/>
      <c r="AN3" s="116"/>
    </row>
    <row r="4" spans="1:43" x14ac:dyDescent="0.3">
      <c r="A4" s="13" t="s">
        <v>4</v>
      </c>
      <c r="B4" s="13" t="s">
        <v>17</v>
      </c>
      <c r="D4" s="94"/>
      <c r="E4" s="97"/>
      <c r="F4" s="98"/>
      <c r="G4" s="98"/>
      <c r="H4" s="98"/>
      <c r="I4" s="98"/>
      <c r="J4" s="98"/>
      <c r="O4" s="15"/>
      <c r="AH4" s="116"/>
      <c r="AM4" s="116"/>
      <c r="AN4" s="116"/>
    </row>
    <row r="5" spans="1:43" x14ac:dyDescent="0.3">
      <c r="D5" s="96"/>
      <c r="E5" s="98"/>
      <c r="F5" s="97"/>
      <c r="G5" s="97"/>
      <c r="H5" s="97"/>
      <c r="I5" s="97"/>
      <c r="J5" s="97"/>
      <c r="O5" s="15"/>
      <c r="AD5" s="124" t="s">
        <v>206</v>
      </c>
      <c r="AE5" s="62">
        <v>1</v>
      </c>
      <c r="AF5" s="62">
        <v>2</v>
      </c>
      <c r="AG5" s="125"/>
      <c r="AH5" s="116"/>
      <c r="AM5" s="116"/>
      <c r="AN5" s="116"/>
    </row>
    <row r="6" spans="1:43" ht="43.2" x14ac:dyDescent="0.3">
      <c r="D6" s="17"/>
      <c r="E6" s="48" t="s">
        <v>41</v>
      </c>
      <c r="F6" s="49" t="s">
        <v>51</v>
      </c>
      <c r="G6" s="97"/>
      <c r="H6" s="97"/>
      <c r="I6" s="97"/>
      <c r="J6" s="97"/>
      <c r="O6" s="15"/>
      <c r="AD6" s="202" t="s">
        <v>208</v>
      </c>
      <c r="AE6" s="104">
        <v>1</v>
      </c>
      <c r="AF6" s="104">
        <v>5</v>
      </c>
      <c r="AG6" s="125"/>
      <c r="AH6" s="117"/>
      <c r="AM6" s="116"/>
      <c r="AN6" s="116"/>
    </row>
    <row r="7" spans="1:43" ht="15" customHeight="1" x14ac:dyDescent="0.3">
      <c r="D7" s="181" t="s">
        <v>52</v>
      </c>
      <c r="E7" s="97"/>
      <c r="F7" s="97"/>
      <c r="G7" s="177" t="s">
        <v>53</v>
      </c>
      <c r="H7" s="98"/>
      <c r="I7" s="98"/>
      <c r="J7" s="97"/>
      <c r="O7" s="15"/>
      <c r="AD7" s="202"/>
      <c r="AE7" s="104">
        <v>2</v>
      </c>
      <c r="AF7" s="104">
        <v>6</v>
      </c>
      <c r="AG7" s="125"/>
      <c r="AH7" s="116"/>
      <c r="AM7" s="116"/>
      <c r="AN7" s="116"/>
    </row>
    <row r="8" spans="1:43" ht="66" customHeight="1" x14ac:dyDescent="0.3">
      <c r="D8" s="181"/>
      <c r="E8" s="95" t="s">
        <v>45</v>
      </c>
      <c r="F8" s="17"/>
      <c r="G8" s="177"/>
      <c r="H8" s="97"/>
      <c r="I8" s="97"/>
      <c r="J8" s="97"/>
      <c r="O8" s="15"/>
      <c r="AD8" s="202"/>
      <c r="AE8" s="104">
        <v>3</v>
      </c>
      <c r="AF8" s="104">
        <v>7</v>
      </c>
      <c r="AG8" s="125"/>
      <c r="AH8" s="116"/>
      <c r="AM8" s="116"/>
      <c r="AN8" s="116"/>
    </row>
    <row r="9" spans="1:43" ht="43.2" x14ac:dyDescent="0.3">
      <c r="D9" s="181"/>
      <c r="E9" s="97"/>
      <c r="F9" s="49" t="s">
        <v>44</v>
      </c>
      <c r="G9" s="97"/>
      <c r="H9" s="97"/>
      <c r="I9" s="97"/>
      <c r="J9" s="97"/>
      <c r="O9" s="15"/>
      <c r="AD9" s="202"/>
      <c r="AE9" s="120">
        <v>4</v>
      </c>
      <c r="AF9" s="126"/>
      <c r="AH9" s="116"/>
      <c r="AM9" s="116"/>
      <c r="AN9" s="116"/>
    </row>
    <row r="10" spans="1:43" ht="43.2" x14ac:dyDescent="0.3">
      <c r="D10" s="17"/>
      <c r="E10" s="48" t="s">
        <v>43</v>
      </c>
      <c r="F10" s="17"/>
      <c r="G10" s="97"/>
      <c r="H10" s="97"/>
      <c r="I10" s="97"/>
      <c r="J10" s="97"/>
      <c r="O10" s="15"/>
      <c r="AH10" s="116"/>
      <c r="AM10" s="116"/>
      <c r="AN10" s="116"/>
    </row>
    <row r="11" spans="1:43" x14ac:dyDescent="0.3">
      <c r="D11" s="96"/>
      <c r="E11" s="98"/>
      <c r="F11" s="97"/>
      <c r="G11" s="97"/>
      <c r="H11" s="97"/>
      <c r="I11" s="97"/>
      <c r="J11" s="97"/>
      <c r="K11">
        <f ca="1">RAND()</f>
        <v>0.39824043912184171</v>
      </c>
      <c r="O11" s="15"/>
      <c r="AD11" t="s">
        <v>246</v>
      </c>
      <c r="AH11" s="116"/>
      <c r="AM11" s="116"/>
      <c r="AO11" s="116" t="s">
        <v>247</v>
      </c>
    </row>
    <row r="12" spans="1:43" x14ac:dyDescent="0.3">
      <c r="D12" s="96"/>
      <c r="E12" s="98"/>
      <c r="F12" s="97"/>
      <c r="G12" s="97"/>
      <c r="H12" s="97"/>
      <c r="I12" s="97"/>
      <c r="J12" s="97"/>
      <c r="O12" s="15"/>
      <c r="U12" t="s">
        <v>77</v>
      </c>
      <c r="AD12" s="12" t="s">
        <v>165</v>
      </c>
      <c r="AO12" s="121" t="s">
        <v>165</v>
      </c>
    </row>
    <row r="13" spans="1:43" x14ac:dyDescent="0.3">
      <c r="B13" s="97"/>
      <c r="C13" s="97"/>
      <c r="D13" s="97"/>
      <c r="E13" s="97"/>
      <c r="F13" s="97"/>
      <c r="G13" s="96"/>
      <c r="H13" s="96"/>
      <c r="I13" s="96"/>
      <c r="J13" s="96"/>
      <c r="O13" s="15"/>
      <c r="P13" s="183"/>
      <c r="Q13" s="183"/>
      <c r="R13" s="183"/>
      <c r="S13" s="183"/>
      <c r="T13" s="183"/>
      <c r="U13" s="183"/>
      <c r="V13" s="183"/>
      <c r="AD13" s="17">
        <f ca="1">RANDBETWEEN(1, 4)</f>
        <v>2</v>
      </c>
      <c r="AO13" s="122">
        <f ca="1">RANDBETWEEN(5, 7)</f>
        <v>6</v>
      </c>
    </row>
    <row r="14" spans="1:43" ht="29.4" thickBot="1" x14ac:dyDescent="0.35">
      <c r="B14" s="101" t="s">
        <v>3</v>
      </c>
      <c r="C14" s="101" t="s">
        <v>4</v>
      </c>
      <c r="D14" s="101" t="s">
        <v>5</v>
      </c>
      <c r="E14" s="101" t="s">
        <v>6</v>
      </c>
      <c r="F14" s="22"/>
      <c r="G14" s="101" t="s">
        <v>9</v>
      </c>
      <c r="H14" s="22" t="s">
        <v>78</v>
      </c>
      <c r="I14" s="101" t="s">
        <v>9</v>
      </c>
      <c r="J14" s="101" t="s">
        <v>10</v>
      </c>
      <c r="K14" s="101" t="s">
        <v>11</v>
      </c>
      <c r="L14" s="101" t="s">
        <v>12</v>
      </c>
      <c r="M14" s="101" t="s">
        <v>55</v>
      </c>
      <c r="N14" s="22" t="s">
        <v>79</v>
      </c>
      <c r="O14" s="15"/>
      <c r="P14" s="29" t="s">
        <v>25</v>
      </c>
      <c r="Q14" s="67" t="s">
        <v>26</v>
      </c>
      <c r="R14" s="30" t="s">
        <v>27</v>
      </c>
      <c r="S14" s="30" t="s">
        <v>46</v>
      </c>
      <c r="T14" s="30" t="s">
        <v>28</v>
      </c>
      <c r="U14" s="30" t="s">
        <v>29</v>
      </c>
      <c r="V14" s="30" t="s">
        <v>30</v>
      </c>
      <c r="W14" s="31" t="s">
        <v>80</v>
      </c>
      <c r="X14" t="s">
        <v>81</v>
      </c>
      <c r="AD14" s="200">
        <v>3</v>
      </c>
      <c r="AE14" s="107">
        <v>1</v>
      </c>
      <c r="AF14" s="107" t="s">
        <v>235</v>
      </c>
      <c r="AJ14" s="203">
        <v>1</v>
      </c>
      <c r="AK14" s="68">
        <v>2</v>
      </c>
      <c r="AL14" s="68" t="s">
        <v>207</v>
      </c>
      <c r="AM14">
        <v>81</v>
      </c>
      <c r="AO14" s="68">
        <v>7</v>
      </c>
      <c r="AP14" s="123">
        <v>6</v>
      </c>
      <c r="AQ14" s="68" t="s">
        <v>235</v>
      </c>
    </row>
    <row r="15" spans="1:43" ht="14.25" customHeight="1" x14ac:dyDescent="0.3">
      <c r="B15" s="96">
        <v>1</v>
      </c>
      <c r="C15" s="60">
        <v>1</v>
      </c>
      <c r="D15" s="60">
        <v>1</v>
      </c>
      <c r="E15" s="60">
        <v>1</v>
      </c>
      <c r="F15" s="60"/>
      <c r="G15" s="60"/>
      <c r="H15" s="60"/>
      <c r="I15" s="60"/>
      <c r="J15" s="60">
        <v>1</v>
      </c>
      <c r="K15" s="60">
        <v>0.29790843276238343</v>
      </c>
      <c r="L15" s="60">
        <v>1</v>
      </c>
      <c r="M15" s="60"/>
      <c r="N15" s="54"/>
      <c r="O15" s="15"/>
      <c r="P15" s="184">
        <v>10</v>
      </c>
      <c r="Q15" s="185">
        <v>1</v>
      </c>
      <c r="R15" s="99">
        <v>1</v>
      </c>
      <c r="S15" s="33" t="s">
        <v>47</v>
      </c>
      <c r="T15" s="61" t="s">
        <v>35</v>
      </c>
      <c r="U15" s="99">
        <v>3</v>
      </c>
      <c r="V15" s="99">
        <v>7</v>
      </c>
      <c r="W15" s="194" t="s">
        <v>82</v>
      </c>
      <c r="X15" s="197"/>
      <c r="AD15" s="204"/>
      <c r="AE15" s="108">
        <v>2</v>
      </c>
      <c r="AF15" s="108" t="s">
        <v>233</v>
      </c>
      <c r="AG15" s="92">
        <v>95</v>
      </c>
      <c r="AJ15" s="203"/>
      <c r="AK15" s="68">
        <v>4</v>
      </c>
      <c r="AL15" s="68" t="s">
        <v>207</v>
      </c>
      <c r="AM15">
        <v>80</v>
      </c>
      <c r="AO15" s="203">
        <v>6</v>
      </c>
      <c r="AP15" s="68">
        <v>5</v>
      </c>
      <c r="AQ15" s="68" t="s">
        <v>255</v>
      </c>
    </row>
    <row r="16" spans="1:43" ht="14.25" customHeight="1" x14ac:dyDescent="0.3">
      <c r="B16" s="96"/>
      <c r="C16" s="97"/>
      <c r="D16" s="97"/>
      <c r="E16" s="97"/>
      <c r="F16" s="97"/>
      <c r="G16" s="97"/>
      <c r="H16" s="23" t="s">
        <v>83</v>
      </c>
      <c r="I16" s="23">
        <f>1/2</f>
        <v>0.5</v>
      </c>
      <c r="J16" s="23">
        <v>0.5</v>
      </c>
      <c r="K16" s="23">
        <v>0.15674669816738906</v>
      </c>
      <c r="L16" s="23" t="s">
        <v>83</v>
      </c>
      <c r="M16" s="23" t="s">
        <v>84</v>
      </c>
      <c r="N16" s="188" t="s">
        <v>85</v>
      </c>
      <c r="O16" s="15"/>
      <c r="P16" s="169"/>
      <c r="Q16" s="172"/>
      <c r="R16" s="97"/>
      <c r="S16" s="23" t="s">
        <v>49</v>
      </c>
      <c r="T16" s="96" t="s">
        <v>34</v>
      </c>
      <c r="U16" s="97">
        <v>5</v>
      </c>
      <c r="V16" s="97">
        <f>10-U16</f>
        <v>5</v>
      </c>
      <c r="W16" s="195"/>
      <c r="X16" s="197"/>
      <c r="Y16">
        <v>90</v>
      </c>
      <c r="AD16" s="201"/>
      <c r="AE16" s="68">
        <v>4</v>
      </c>
      <c r="AF16" s="68" t="s">
        <v>207</v>
      </c>
      <c r="AG16">
        <v>85</v>
      </c>
      <c r="AJ16" s="115"/>
      <c r="AK16" s="116"/>
      <c r="AL16" s="116"/>
      <c r="AO16" s="203"/>
      <c r="AP16" s="68">
        <v>7</v>
      </c>
      <c r="AQ16" s="68" t="s">
        <v>255</v>
      </c>
    </row>
    <row r="17" spans="2:39" x14ac:dyDescent="0.3">
      <c r="B17" s="96"/>
      <c r="C17" s="97"/>
      <c r="D17" s="97"/>
      <c r="E17" s="97"/>
      <c r="F17" s="97"/>
      <c r="G17" s="97"/>
      <c r="H17" s="23" t="s">
        <v>87</v>
      </c>
      <c r="I17" s="23">
        <f>1/2</f>
        <v>0.5</v>
      </c>
      <c r="J17" s="23">
        <v>1</v>
      </c>
      <c r="K17" s="23"/>
      <c r="L17" s="23"/>
      <c r="M17" s="23"/>
      <c r="N17" s="188"/>
      <c r="O17" s="15"/>
      <c r="P17" s="169"/>
      <c r="Q17" s="172"/>
      <c r="R17" s="97">
        <v>4</v>
      </c>
      <c r="S17" s="18" t="s">
        <v>47</v>
      </c>
      <c r="T17" s="96" t="s">
        <v>34</v>
      </c>
      <c r="U17" s="97">
        <v>4</v>
      </c>
      <c r="V17" s="97">
        <f>V15-U17</f>
        <v>3</v>
      </c>
      <c r="W17" s="195"/>
      <c r="X17" s="197"/>
      <c r="AJ17" s="91" t="s">
        <v>236</v>
      </c>
      <c r="AK17" s="68" t="s">
        <v>239</v>
      </c>
      <c r="AL17" s="68">
        <v>1</v>
      </c>
    </row>
    <row r="18" spans="2:39" ht="14.25" customHeight="1" x14ac:dyDescent="0.3">
      <c r="B18" s="96"/>
      <c r="C18" s="97"/>
      <c r="D18" s="97"/>
      <c r="E18" s="97"/>
      <c r="F18" s="97"/>
      <c r="G18" s="97"/>
      <c r="H18" s="64" t="s">
        <v>89</v>
      </c>
      <c r="I18" s="64">
        <f>1/2</f>
        <v>0.5</v>
      </c>
      <c r="J18" s="64">
        <v>0.5</v>
      </c>
      <c r="K18" s="64">
        <v>0.65003931399858084</v>
      </c>
      <c r="L18" s="64" t="s">
        <v>90</v>
      </c>
      <c r="M18" s="64" t="s">
        <v>84</v>
      </c>
      <c r="N18" s="188"/>
      <c r="O18" s="15"/>
      <c r="P18" s="170"/>
      <c r="Q18" s="174"/>
      <c r="R18" s="100"/>
      <c r="S18" s="20" t="s">
        <v>49</v>
      </c>
      <c r="T18" s="39" t="s">
        <v>34</v>
      </c>
      <c r="U18" s="100">
        <v>5</v>
      </c>
      <c r="V18" s="100">
        <f>V16-U18</f>
        <v>0</v>
      </c>
      <c r="W18" s="196"/>
      <c r="X18" s="197"/>
      <c r="AD18" s="106" t="s">
        <v>234</v>
      </c>
      <c r="AE18" s="109" t="s">
        <v>210</v>
      </c>
      <c r="AF18" s="110">
        <v>4</v>
      </c>
      <c r="AK18" t="s">
        <v>237</v>
      </c>
      <c r="AL18" t="s">
        <v>238</v>
      </c>
    </row>
    <row r="19" spans="2:39" x14ac:dyDescent="0.3">
      <c r="B19" s="96"/>
      <c r="C19" s="97"/>
      <c r="D19" s="97"/>
      <c r="E19" s="97"/>
      <c r="F19" s="97"/>
      <c r="G19" s="97"/>
      <c r="H19" s="64" t="s">
        <v>90</v>
      </c>
      <c r="I19" s="64">
        <f>1/2</f>
        <v>0.5</v>
      </c>
      <c r="J19" s="64">
        <v>1</v>
      </c>
      <c r="K19" s="64"/>
      <c r="L19" s="64"/>
      <c r="M19" s="64"/>
      <c r="N19" s="188"/>
      <c r="O19" s="15"/>
      <c r="P19" s="184">
        <v>10</v>
      </c>
      <c r="Q19" s="185">
        <v>2</v>
      </c>
      <c r="R19" s="43">
        <v>3</v>
      </c>
      <c r="S19" s="33" t="s">
        <v>47</v>
      </c>
      <c r="T19" s="96" t="s">
        <v>31</v>
      </c>
      <c r="U19" s="97">
        <v>7</v>
      </c>
      <c r="V19" s="97">
        <f t="shared" ref="V19:V26" si="0">10-U19</f>
        <v>3</v>
      </c>
      <c r="W19" s="195" t="s">
        <v>86</v>
      </c>
      <c r="X19" s="197"/>
      <c r="AE19" t="s">
        <v>211</v>
      </c>
      <c r="AF19" t="s">
        <v>212</v>
      </c>
    </row>
    <row r="20" spans="2:39" ht="14.25" customHeight="1" x14ac:dyDescent="0.3">
      <c r="B20" s="96"/>
      <c r="C20" s="60">
        <v>2</v>
      </c>
      <c r="D20" s="60">
        <v>2</v>
      </c>
      <c r="E20" s="60">
        <v>2</v>
      </c>
      <c r="F20" s="60"/>
      <c r="G20" s="60">
        <f>1/3</f>
        <v>0.33333333333333331</v>
      </c>
      <c r="H20" s="60"/>
      <c r="I20" s="60"/>
      <c r="J20" s="60">
        <f>G20</f>
        <v>0.33333333333333331</v>
      </c>
      <c r="K20" s="60">
        <v>0.70305187551989068</v>
      </c>
      <c r="L20" s="60">
        <v>4</v>
      </c>
      <c r="M20" s="60"/>
      <c r="N20" s="54"/>
      <c r="O20" s="15"/>
      <c r="P20" s="170"/>
      <c r="Q20" s="174"/>
      <c r="R20" s="100"/>
      <c r="S20" s="20" t="s">
        <v>49</v>
      </c>
      <c r="T20" s="39" t="s">
        <v>31</v>
      </c>
      <c r="U20" s="39">
        <v>8</v>
      </c>
      <c r="V20" s="39">
        <f t="shared" si="0"/>
        <v>2</v>
      </c>
      <c r="W20" s="196"/>
      <c r="X20" s="197"/>
    </row>
    <row r="21" spans="2:39" x14ac:dyDescent="0.3">
      <c r="B21" s="96"/>
      <c r="C21" s="60"/>
      <c r="D21" s="60">
        <v>3</v>
      </c>
      <c r="E21" s="60">
        <v>3</v>
      </c>
      <c r="F21" s="60"/>
      <c r="G21" s="60">
        <f>1/3</f>
        <v>0.33333333333333331</v>
      </c>
      <c r="H21" s="60"/>
      <c r="I21" s="60"/>
      <c r="J21" s="60">
        <f>J20+G21</f>
        <v>0.66666666666666663</v>
      </c>
      <c r="K21" s="60"/>
      <c r="L21" s="60"/>
      <c r="M21" s="60"/>
      <c r="N21" s="54"/>
      <c r="O21" s="15"/>
      <c r="P21" s="184">
        <v>10</v>
      </c>
      <c r="Q21" s="185">
        <v>3</v>
      </c>
      <c r="R21" s="97">
        <v>2</v>
      </c>
      <c r="S21" s="18" t="s">
        <v>47</v>
      </c>
      <c r="T21" s="96" t="s">
        <v>35</v>
      </c>
      <c r="U21" s="97">
        <v>4</v>
      </c>
      <c r="V21" s="97">
        <f t="shared" si="0"/>
        <v>6</v>
      </c>
      <c r="W21" s="195" t="s">
        <v>88</v>
      </c>
      <c r="X21" s="197"/>
      <c r="AD21" s="12" t="s">
        <v>209</v>
      </c>
      <c r="AF21" t="s">
        <v>213</v>
      </c>
      <c r="AL21" t="s">
        <v>213</v>
      </c>
    </row>
    <row r="22" spans="2:39" ht="14.25" customHeight="1" x14ac:dyDescent="0.3">
      <c r="B22" s="96"/>
      <c r="C22" s="60"/>
      <c r="D22" s="60">
        <v>4</v>
      </c>
      <c r="E22" s="60">
        <v>4</v>
      </c>
      <c r="F22" s="60"/>
      <c r="G22" s="60">
        <f>1/3</f>
        <v>0.33333333333333331</v>
      </c>
      <c r="H22" s="60"/>
      <c r="I22" s="60"/>
      <c r="J22" s="60">
        <f>J21+G22</f>
        <v>1</v>
      </c>
      <c r="K22" s="60"/>
      <c r="L22" s="60"/>
      <c r="M22" s="60"/>
      <c r="N22" s="54"/>
      <c r="O22" s="15"/>
      <c r="P22" s="180"/>
      <c r="Q22" s="173"/>
      <c r="R22" s="97"/>
      <c r="S22" s="23" t="s">
        <v>49</v>
      </c>
      <c r="T22" s="39" t="s">
        <v>31</v>
      </c>
      <c r="U22" s="97">
        <v>0</v>
      </c>
      <c r="V22" s="97">
        <f t="shared" si="0"/>
        <v>10</v>
      </c>
      <c r="W22" s="196"/>
      <c r="X22" s="197"/>
      <c r="AD22" s="105">
        <f ca="1">RANDBETWEEN(3, 4)</f>
        <v>3</v>
      </c>
      <c r="AE22" t="s">
        <v>240</v>
      </c>
      <c r="AJ22">
        <f ca="1">RANDBETWEEN(3, 4)</f>
        <v>4</v>
      </c>
      <c r="AK22" t="s">
        <v>241</v>
      </c>
    </row>
    <row r="23" spans="2:39" ht="15" customHeight="1" x14ac:dyDescent="0.3">
      <c r="B23" s="96"/>
      <c r="C23" s="97"/>
      <c r="D23" s="97"/>
      <c r="E23" s="97"/>
      <c r="F23" s="97"/>
      <c r="G23" s="97"/>
      <c r="H23" s="23" t="s">
        <v>92</v>
      </c>
      <c r="I23" s="23">
        <f>1/2</f>
        <v>0.5</v>
      </c>
      <c r="J23" s="23">
        <v>0.5</v>
      </c>
      <c r="K23" s="23">
        <v>0.14189897554948683</v>
      </c>
      <c r="L23" s="23" t="s">
        <v>92</v>
      </c>
      <c r="M23" s="23" t="s">
        <v>84</v>
      </c>
      <c r="N23" s="188" t="s">
        <v>85</v>
      </c>
      <c r="O23" s="16"/>
      <c r="P23" s="179">
        <v>10</v>
      </c>
      <c r="Q23" s="171">
        <v>4</v>
      </c>
      <c r="R23" s="43">
        <v>6</v>
      </c>
      <c r="S23" s="46" t="s">
        <v>47</v>
      </c>
      <c r="T23" s="96" t="s">
        <v>34</v>
      </c>
      <c r="U23" s="43">
        <v>8</v>
      </c>
      <c r="V23" s="43">
        <f t="shared" si="0"/>
        <v>2</v>
      </c>
      <c r="W23" s="195" t="s">
        <v>91</v>
      </c>
      <c r="X23" s="197"/>
      <c r="AD23" s="200">
        <v>3</v>
      </c>
      <c r="AE23" s="118">
        <v>4</v>
      </c>
      <c r="AF23" s="83" t="s">
        <v>245</v>
      </c>
      <c r="AJ23" s="205">
        <v>4</v>
      </c>
      <c r="AK23" s="118">
        <v>5</v>
      </c>
      <c r="AL23" s="83" t="s">
        <v>242</v>
      </c>
    </row>
    <row r="24" spans="2:39" ht="14.25" customHeight="1" x14ac:dyDescent="0.3">
      <c r="B24" s="96"/>
      <c r="C24" s="97"/>
      <c r="D24" s="97"/>
      <c r="E24" s="97"/>
      <c r="F24" s="97"/>
      <c r="G24" s="97"/>
      <c r="H24" s="23" t="s">
        <v>93</v>
      </c>
      <c r="I24" s="23">
        <f>1/2</f>
        <v>0.5</v>
      </c>
      <c r="J24" s="23">
        <v>1</v>
      </c>
      <c r="K24" s="23"/>
      <c r="L24" s="23"/>
      <c r="M24" s="23"/>
      <c r="N24" s="188"/>
      <c r="O24" s="15"/>
      <c r="P24" s="169"/>
      <c r="Q24" s="172"/>
      <c r="R24" s="97"/>
      <c r="S24" s="23" t="s">
        <v>49</v>
      </c>
      <c r="T24" s="96" t="s">
        <v>31</v>
      </c>
      <c r="U24" s="97">
        <v>3</v>
      </c>
      <c r="V24" s="97">
        <f t="shared" si="0"/>
        <v>7</v>
      </c>
      <c r="W24" s="196"/>
      <c r="X24" s="197"/>
      <c r="AD24" s="204"/>
      <c r="AE24" s="102">
        <v>2</v>
      </c>
      <c r="AF24" s="89" t="s">
        <v>244</v>
      </c>
      <c r="AJ24" s="206"/>
      <c r="AK24" s="102">
        <v>3</v>
      </c>
      <c r="AL24" s="89" t="s">
        <v>245</v>
      </c>
    </row>
    <row r="25" spans="2:39" x14ac:dyDescent="0.3">
      <c r="B25" s="96"/>
      <c r="C25" s="97"/>
      <c r="D25" s="97"/>
      <c r="E25" s="97"/>
      <c r="F25" s="97"/>
      <c r="G25" s="97"/>
      <c r="H25" s="64" t="s">
        <v>94</v>
      </c>
      <c r="I25" s="64">
        <f>1/3</f>
        <v>0.33333333333333331</v>
      </c>
      <c r="J25" s="64">
        <f>I25</f>
        <v>0.33333333333333331</v>
      </c>
      <c r="K25" s="64">
        <v>0.46033289995253557</v>
      </c>
      <c r="L25" s="64" t="s">
        <v>95</v>
      </c>
      <c r="M25" s="64" t="s">
        <v>84</v>
      </c>
      <c r="N25" s="188"/>
      <c r="O25" s="15"/>
      <c r="P25" s="184">
        <v>10</v>
      </c>
      <c r="Q25" s="185">
        <v>5</v>
      </c>
      <c r="R25" s="192">
        <v>5</v>
      </c>
      <c r="S25" s="33" t="s">
        <v>47</v>
      </c>
      <c r="T25" s="61" t="s">
        <v>35</v>
      </c>
      <c r="U25" s="99">
        <v>3</v>
      </c>
      <c r="V25" s="99">
        <f t="shared" si="0"/>
        <v>7</v>
      </c>
      <c r="W25" s="195" t="s">
        <v>96</v>
      </c>
      <c r="X25" s="197"/>
      <c r="AD25" s="204"/>
      <c r="AE25" s="119">
        <v>1</v>
      </c>
      <c r="AF25" s="103" t="s">
        <v>243</v>
      </c>
      <c r="AJ25" s="206"/>
      <c r="AK25" s="119">
        <v>6</v>
      </c>
      <c r="AL25" s="103" t="s">
        <v>242</v>
      </c>
    </row>
    <row r="26" spans="2:39" ht="14.25" customHeight="1" x14ac:dyDescent="0.3">
      <c r="B26" s="96"/>
      <c r="C26" s="97"/>
      <c r="D26" s="97"/>
      <c r="E26" s="97"/>
      <c r="F26" s="97"/>
      <c r="G26" s="97"/>
      <c r="H26" s="64" t="s">
        <v>95</v>
      </c>
      <c r="I26" s="64">
        <f>1/3</f>
        <v>0.33333333333333331</v>
      </c>
      <c r="J26" s="64">
        <f>J25+I26</f>
        <v>0.66666666666666663</v>
      </c>
      <c r="K26" s="64"/>
      <c r="L26" s="64"/>
      <c r="M26" s="64"/>
      <c r="N26" s="188"/>
      <c r="O26" s="15"/>
      <c r="P26" s="169"/>
      <c r="Q26" s="172"/>
      <c r="R26" s="191"/>
      <c r="S26" s="23" t="s">
        <v>49</v>
      </c>
      <c r="T26" s="96" t="s">
        <v>31</v>
      </c>
      <c r="U26" s="97">
        <v>5</v>
      </c>
      <c r="V26" s="97">
        <f t="shared" si="0"/>
        <v>5</v>
      </c>
      <c r="W26" s="195"/>
      <c r="X26" s="197"/>
      <c r="AD26" s="201"/>
      <c r="AE26" s="102">
        <v>5</v>
      </c>
      <c r="AF26" s="89" t="s">
        <v>242</v>
      </c>
      <c r="AJ26" s="207"/>
      <c r="AK26" s="102">
        <v>2</v>
      </c>
      <c r="AL26" s="89" t="s">
        <v>244</v>
      </c>
    </row>
    <row r="27" spans="2:39" x14ac:dyDescent="0.3">
      <c r="B27" s="96"/>
      <c r="C27" s="97"/>
      <c r="D27" s="97"/>
      <c r="E27" s="97"/>
      <c r="F27" s="97"/>
      <c r="G27" s="97"/>
      <c r="H27" s="64" t="s">
        <v>38</v>
      </c>
      <c r="I27" s="64">
        <f>1/3</f>
        <v>0.33333333333333331</v>
      </c>
      <c r="J27" s="64">
        <f>J26+I27</f>
        <v>1</v>
      </c>
      <c r="K27" s="64"/>
      <c r="L27" s="64"/>
      <c r="M27" s="64"/>
      <c r="N27" s="188"/>
      <c r="O27" s="15"/>
      <c r="P27" s="169"/>
      <c r="Q27" s="172"/>
      <c r="R27" s="191">
        <v>7</v>
      </c>
      <c r="S27" s="18" t="s">
        <v>47</v>
      </c>
      <c r="T27" s="96" t="s">
        <v>34</v>
      </c>
      <c r="U27" s="97">
        <v>5</v>
      </c>
      <c r="V27" s="97">
        <f>V25-U27</f>
        <v>2</v>
      </c>
      <c r="W27" s="195"/>
      <c r="X27" s="197"/>
    </row>
    <row r="28" spans="2:39" ht="14.25" customHeight="1" x14ac:dyDescent="0.3">
      <c r="C28" s="60">
        <v>3</v>
      </c>
      <c r="D28" s="60">
        <v>2</v>
      </c>
      <c r="E28" s="60">
        <v>2</v>
      </c>
      <c r="F28" s="60"/>
      <c r="G28" s="60">
        <f>1/2</f>
        <v>0.5</v>
      </c>
      <c r="H28" s="60"/>
      <c r="I28" s="60"/>
      <c r="J28" s="60">
        <f>G28</f>
        <v>0.5</v>
      </c>
      <c r="K28" s="60">
        <v>0.94428669103134766</v>
      </c>
      <c r="L28" s="60">
        <v>3</v>
      </c>
      <c r="M28" s="60"/>
      <c r="N28" s="58"/>
      <c r="O28" s="15"/>
      <c r="P28" s="170"/>
      <c r="Q28" s="174"/>
      <c r="R28" s="193"/>
      <c r="S28" s="20" t="s">
        <v>49</v>
      </c>
      <c r="T28" s="39" t="s">
        <v>35</v>
      </c>
      <c r="U28" s="39">
        <v>5</v>
      </c>
      <c r="V28" s="39">
        <f>V26-U28</f>
        <v>0</v>
      </c>
      <c r="W28" s="196"/>
      <c r="X28" s="197"/>
      <c r="AD28" s="106" t="s">
        <v>234</v>
      </c>
      <c r="AE28" s="109" t="s">
        <v>210</v>
      </c>
      <c r="AF28" s="110">
        <v>4</v>
      </c>
      <c r="AJ28" s="91" t="s">
        <v>236</v>
      </c>
      <c r="AK28" s="68" t="s">
        <v>239</v>
      </c>
      <c r="AL28" s="68">
        <v>1</v>
      </c>
    </row>
    <row r="29" spans="2:39" x14ac:dyDescent="0.3">
      <c r="C29" s="60"/>
      <c r="D29" s="60">
        <v>3</v>
      </c>
      <c r="E29" s="60">
        <v>3</v>
      </c>
      <c r="F29" s="60"/>
      <c r="G29" s="60">
        <f>1/2</f>
        <v>0.5</v>
      </c>
      <c r="H29" s="60"/>
      <c r="I29" s="60"/>
      <c r="J29" s="60">
        <f>J28+G29</f>
        <v>1</v>
      </c>
      <c r="K29" s="60"/>
      <c r="L29" s="60"/>
      <c r="M29" s="60"/>
      <c r="N29" s="58"/>
      <c r="O29" s="15"/>
      <c r="AE29" t="s">
        <v>211</v>
      </c>
      <c r="AF29" t="s">
        <v>212</v>
      </c>
      <c r="AK29" t="s">
        <v>237</v>
      </c>
      <c r="AL29" t="s">
        <v>238</v>
      </c>
    </row>
    <row r="30" spans="2:39" x14ac:dyDescent="0.3">
      <c r="C30" s="97"/>
      <c r="D30" s="97"/>
      <c r="E30" s="97"/>
      <c r="F30" s="97"/>
      <c r="G30" s="97"/>
      <c r="H30" s="23" t="s">
        <v>97</v>
      </c>
      <c r="I30" s="23">
        <f>1/2</f>
        <v>0.5</v>
      </c>
      <c r="J30" s="23">
        <v>0.5</v>
      </c>
      <c r="K30" s="23">
        <v>0.88446775348048312</v>
      </c>
      <c r="L30" s="23" t="s">
        <v>98</v>
      </c>
      <c r="M30" s="23" t="s">
        <v>57</v>
      </c>
      <c r="N30" s="191" t="s">
        <v>99</v>
      </c>
      <c r="O30" s="15"/>
      <c r="Y30" s="175" t="s">
        <v>58</v>
      </c>
      <c r="Z30" s="176"/>
    </row>
    <row r="31" spans="2:39" x14ac:dyDescent="0.3">
      <c r="C31" s="97"/>
      <c r="D31" s="97"/>
      <c r="E31" s="97"/>
      <c r="F31" s="97"/>
      <c r="G31" s="97"/>
      <c r="H31" s="23" t="s">
        <v>98</v>
      </c>
      <c r="I31" s="23">
        <f>1/2</f>
        <v>0.5</v>
      </c>
      <c r="J31" s="23">
        <v>1</v>
      </c>
      <c r="K31" s="23"/>
      <c r="L31" s="23"/>
      <c r="M31" s="23"/>
      <c r="N31" s="191"/>
      <c r="O31" s="15"/>
      <c r="Y31" s="175"/>
      <c r="Z31" s="176"/>
      <c r="AD31" s="12" t="s">
        <v>28</v>
      </c>
    </row>
    <row r="32" spans="2:39" x14ac:dyDescent="0.3">
      <c r="C32" s="97"/>
      <c r="D32" s="97"/>
      <c r="E32" s="97"/>
      <c r="F32" s="97"/>
      <c r="G32" s="97"/>
      <c r="H32" s="64" t="s">
        <v>100</v>
      </c>
      <c r="I32" s="64">
        <f>1/3</f>
        <v>0.33333333333333331</v>
      </c>
      <c r="J32" s="64">
        <f>I32</f>
        <v>0.33333333333333331</v>
      </c>
      <c r="K32" s="64">
        <v>0.69237169745355198</v>
      </c>
      <c r="L32" s="64" t="s">
        <v>100</v>
      </c>
      <c r="M32" s="64" t="s">
        <v>57</v>
      </c>
      <c r="N32" s="191"/>
      <c r="O32" s="15"/>
      <c r="Y32" s="175"/>
      <c r="Z32" s="176"/>
      <c r="AD32">
        <v>1</v>
      </c>
      <c r="AE32">
        <v>2</v>
      </c>
      <c r="AF32">
        <v>3</v>
      </c>
      <c r="AG32">
        <v>4</v>
      </c>
      <c r="AJ32">
        <v>1</v>
      </c>
      <c r="AK32">
        <v>2</v>
      </c>
      <c r="AL32">
        <v>3</v>
      </c>
      <c r="AM32">
        <v>4</v>
      </c>
    </row>
    <row r="33" spans="3:38" x14ac:dyDescent="0.3">
      <c r="C33" s="97"/>
      <c r="D33" s="96"/>
      <c r="E33" s="96"/>
      <c r="F33" s="96"/>
      <c r="G33" s="96"/>
      <c r="H33" s="57" t="s">
        <v>101</v>
      </c>
      <c r="I33" s="64">
        <f>1/3</f>
        <v>0.33333333333333331</v>
      </c>
      <c r="J33" s="57">
        <f>J32+I33</f>
        <v>0.66666666666666663</v>
      </c>
      <c r="K33" s="57"/>
      <c r="L33" s="57"/>
      <c r="M33" s="57"/>
      <c r="N33" s="191"/>
      <c r="O33" s="15"/>
      <c r="S33">
        <v>11</v>
      </c>
      <c r="T33">
        <v>11</v>
      </c>
      <c r="U33" t="s">
        <v>62</v>
      </c>
      <c r="V33">
        <v>4</v>
      </c>
      <c r="Y33" s="175"/>
      <c r="Z33" s="176"/>
      <c r="AD33" t="s">
        <v>214</v>
      </c>
      <c r="AE33" t="s">
        <v>215</v>
      </c>
      <c r="AJ33" t="s">
        <v>214</v>
      </c>
      <c r="AK33" t="s">
        <v>215</v>
      </c>
    </row>
    <row r="34" spans="3:38" x14ac:dyDescent="0.3">
      <c r="C34" s="96"/>
      <c r="D34" s="96"/>
      <c r="E34" s="96"/>
      <c r="F34" s="96"/>
      <c r="G34" s="96"/>
      <c r="H34" s="57" t="s">
        <v>100</v>
      </c>
      <c r="I34" s="64">
        <f>1/3</f>
        <v>0.33333333333333331</v>
      </c>
      <c r="J34" s="57">
        <f>J33+I34</f>
        <v>1</v>
      </c>
      <c r="K34" s="57"/>
      <c r="L34" s="57"/>
      <c r="M34" s="57"/>
      <c r="N34" s="191"/>
      <c r="O34" s="15"/>
      <c r="S34">
        <v>19</v>
      </c>
      <c r="T34">
        <v>19</v>
      </c>
      <c r="U34" t="s">
        <v>65</v>
      </c>
      <c r="V34">
        <v>3</v>
      </c>
      <c r="AD34" s="68" t="s">
        <v>46</v>
      </c>
      <c r="AE34" s="68" t="s">
        <v>28</v>
      </c>
      <c r="AJ34" s="68" t="s">
        <v>46</v>
      </c>
      <c r="AK34" s="68" t="s">
        <v>28</v>
      </c>
    </row>
    <row r="35" spans="3:38" x14ac:dyDescent="0.3">
      <c r="C35" s="58">
        <v>4</v>
      </c>
      <c r="D35" s="58">
        <v>2</v>
      </c>
      <c r="E35" s="58">
        <v>2</v>
      </c>
      <c r="F35" s="58"/>
      <c r="G35" s="58">
        <f>1/2</f>
        <v>0.5</v>
      </c>
      <c r="H35" s="58"/>
      <c r="I35" s="58"/>
      <c r="J35" s="58">
        <f>G35</f>
        <v>0.5</v>
      </c>
      <c r="K35" s="58">
        <v>0.18617563014015337</v>
      </c>
      <c r="L35" s="58">
        <v>2</v>
      </c>
      <c r="M35" s="58"/>
      <c r="N35" s="58"/>
      <c r="O35" s="15"/>
      <c r="AD35" s="68">
        <f ca="1">RANDBETWEEN(1,2)</f>
        <v>2</v>
      </c>
      <c r="AE35" s="68">
        <f ca="1">RANDBETWEEN(1, 3)</f>
        <v>2</v>
      </c>
      <c r="AJ35" s="68">
        <f ca="1">RANDBETWEEN(1, 2)</f>
        <v>1</v>
      </c>
      <c r="AK35" s="68">
        <f ca="1">RANDBETWEEN(1,3)</f>
        <v>1</v>
      </c>
    </row>
    <row r="36" spans="3:38" x14ac:dyDescent="0.3">
      <c r="C36" s="58"/>
      <c r="D36" s="58">
        <v>5</v>
      </c>
      <c r="E36" s="58">
        <v>5</v>
      </c>
      <c r="F36" s="58"/>
      <c r="G36" s="58">
        <f>1/2</f>
        <v>0.5</v>
      </c>
      <c r="H36" s="58"/>
      <c r="I36" s="58"/>
      <c r="J36" s="58">
        <f>G36+J35</f>
        <v>1</v>
      </c>
      <c r="K36" s="58"/>
      <c r="L36" s="58"/>
      <c r="M36" s="58"/>
      <c r="N36" s="58"/>
      <c r="O36" s="15"/>
      <c r="AD36" t="s">
        <v>216</v>
      </c>
      <c r="AJ36" t="s">
        <v>218</v>
      </c>
    </row>
    <row r="37" spans="3:38" x14ac:dyDescent="0.3">
      <c r="C37" s="96"/>
      <c r="D37" s="96"/>
      <c r="E37" s="96"/>
      <c r="F37" s="96"/>
      <c r="G37" s="96"/>
      <c r="H37" s="65" t="s">
        <v>102</v>
      </c>
      <c r="I37" s="65">
        <f>1/2</f>
        <v>0.5</v>
      </c>
      <c r="J37" s="65">
        <f>I37</f>
        <v>0.5</v>
      </c>
      <c r="K37" s="65">
        <v>0.20062329673125123</v>
      </c>
      <c r="L37" s="65" t="s">
        <v>102</v>
      </c>
      <c r="M37" s="65" t="s">
        <v>57</v>
      </c>
      <c r="N37" s="191" t="s">
        <v>99</v>
      </c>
      <c r="O37" s="15"/>
      <c r="AD37" s="93">
        <v>3</v>
      </c>
      <c r="AE37" s="93" t="s">
        <v>31</v>
      </c>
      <c r="AF37" t="s">
        <v>217</v>
      </c>
      <c r="AJ37">
        <v>1</v>
      </c>
      <c r="AK37" t="s">
        <v>35</v>
      </c>
      <c r="AL37" t="s">
        <v>231</v>
      </c>
    </row>
    <row r="38" spans="3:38" x14ac:dyDescent="0.3">
      <c r="C38" s="96"/>
      <c r="D38" s="96"/>
      <c r="E38" s="96"/>
      <c r="F38" s="96"/>
      <c r="G38" s="96"/>
      <c r="H38" s="65" t="s">
        <v>103</v>
      </c>
      <c r="I38" s="65">
        <f>1/2</f>
        <v>0.5</v>
      </c>
      <c r="J38" s="65">
        <f>J37+I38</f>
        <v>1</v>
      </c>
      <c r="K38" s="65"/>
      <c r="L38" s="65"/>
      <c r="M38" s="65"/>
      <c r="N38" s="191"/>
      <c r="O38" s="15"/>
      <c r="AD38" t="s">
        <v>218</v>
      </c>
      <c r="AJ38" t="s">
        <v>216</v>
      </c>
    </row>
    <row r="39" spans="3:38" x14ac:dyDescent="0.3">
      <c r="C39" s="96"/>
      <c r="D39" s="96"/>
      <c r="E39" s="96"/>
      <c r="F39" s="96"/>
      <c r="G39" s="96"/>
      <c r="H39" s="57" t="s">
        <v>104</v>
      </c>
      <c r="I39" s="57">
        <f>1/3</f>
        <v>0.33333333333333331</v>
      </c>
      <c r="J39" s="57">
        <f>I39</f>
        <v>0.33333333333333331</v>
      </c>
      <c r="K39" s="57">
        <v>0.93463402968109976</v>
      </c>
      <c r="L39" s="57" t="s">
        <v>105</v>
      </c>
      <c r="M39" s="57" t="s">
        <v>84</v>
      </c>
      <c r="N39" s="191"/>
      <c r="O39" s="15"/>
      <c r="AD39">
        <v>1</v>
      </c>
      <c r="AE39" t="s">
        <v>35</v>
      </c>
      <c r="AF39" t="s">
        <v>228</v>
      </c>
      <c r="AJ39" s="93">
        <v>2</v>
      </c>
      <c r="AK39" s="93" t="s">
        <v>34</v>
      </c>
    </row>
    <row r="40" spans="3:38" x14ac:dyDescent="0.3">
      <c r="C40" s="96"/>
      <c r="D40" s="96"/>
      <c r="E40" s="96"/>
      <c r="F40" s="96"/>
      <c r="G40" s="96"/>
      <c r="H40" s="57" t="s">
        <v>106</v>
      </c>
      <c r="I40" s="57">
        <f>1/3</f>
        <v>0.33333333333333331</v>
      </c>
      <c r="J40" s="57">
        <f>J39+I40</f>
        <v>0.66666666666666663</v>
      </c>
      <c r="K40" s="57"/>
      <c r="L40" s="57"/>
      <c r="M40" s="57"/>
      <c r="N40" s="191"/>
      <c r="O40" s="15"/>
      <c r="AD40" s="111" t="s">
        <v>219</v>
      </c>
      <c r="AE40" s="111" t="s">
        <v>224</v>
      </c>
      <c r="AF40" s="111" t="s">
        <v>35</v>
      </c>
      <c r="AJ40" t="s">
        <v>220</v>
      </c>
    </row>
    <row r="41" spans="3:38" x14ac:dyDescent="0.3">
      <c r="C41" s="96"/>
      <c r="D41" s="96"/>
      <c r="E41" s="96"/>
      <c r="F41" s="96"/>
      <c r="G41" s="96"/>
      <c r="H41" s="57" t="s">
        <v>105</v>
      </c>
      <c r="I41" s="57">
        <f>1/3</f>
        <v>0.33333333333333331</v>
      </c>
      <c r="J41" s="57">
        <f>J40+I41</f>
        <v>1</v>
      </c>
      <c r="K41" s="57"/>
      <c r="L41" s="57"/>
      <c r="M41" s="57"/>
      <c r="N41" s="191"/>
      <c r="O41" s="15"/>
      <c r="AD41" t="s">
        <v>220</v>
      </c>
      <c r="AJ41">
        <v>2</v>
      </c>
      <c r="AK41" t="s">
        <v>34</v>
      </c>
    </row>
    <row r="42" spans="3:38" x14ac:dyDescent="0.3">
      <c r="C42" s="58">
        <v>5</v>
      </c>
      <c r="D42" s="58">
        <v>5</v>
      </c>
      <c r="E42" s="58">
        <v>5</v>
      </c>
      <c r="F42" s="58"/>
      <c r="G42" s="58">
        <f>1/2</f>
        <v>0.5</v>
      </c>
      <c r="H42" s="58"/>
      <c r="I42" s="58"/>
      <c r="J42" s="58">
        <f>G42</f>
        <v>0.5</v>
      </c>
      <c r="K42" s="58">
        <v>0.96632231235100086</v>
      </c>
      <c r="L42" s="58">
        <v>6</v>
      </c>
      <c r="M42" s="58"/>
      <c r="N42" s="58"/>
      <c r="O42" s="15"/>
      <c r="AD42" s="92">
        <v>2</v>
      </c>
      <c r="AE42" s="92" t="s">
        <v>34</v>
      </c>
      <c r="AF42" t="s">
        <v>221</v>
      </c>
      <c r="AJ42" t="s">
        <v>222</v>
      </c>
    </row>
    <row r="43" spans="3:38" x14ac:dyDescent="0.3">
      <c r="C43" s="58"/>
      <c r="D43" s="58">
        <v>6</v>
      </c>
      <c r="E43" s="58">
        <v>6</v>
      </c>
      <c r="F43" s="58"/>
      <c r="G43" s="58">
        <f>1/2</f>
        <v>0.5</v>
      </c>
      <c r="H43" s="58"/>
      <c r="I43" s="58"/>
      <c r="J43" s="58">
        <f>G43+J42</f>
        <v>1</v>
      </c>
      <c r="K43" s="58"/>
      <c r="L43" s="58"/>
      <c r="M43" s="58"/>
      <c r="N43" s="58"/>
      <c r="O43" s="15"/>
      <c r="AD43" t="s">
        <v>222</v>
      </c>
      <c r="AJ43">
        <v>1</v>
      </c>
      <c r="AK43" t="s">
        <v>35</v>
      </c>
      <c r="AL43" t="s">
        <v>221</v>
      </c>
    </row>
    <row r="44" spans="3:38" x14ac:dyDescent="0.3">
      <c r="C44" s="96"/>
      <c r="D44" s="96"/>
      <c r="E44" s="96"/>
      <c r="F44" s="96"/>
      <c r="G44" s="96"/>
      <c r="H44" s="65" t="s">
        <v>107</v>
      </c>
      <c r="I44" s="65">
        <f t="shared" ref="I44:I49" si="1">1/3</f>
        <v>0.33333333333333331</v>
      </c>
      <c r="J44" s="65">
        <f>I44</f>
        <v>0.33333333333333331</v>
      </c>
      <c r="K44" s="65">
        <v>0.368861746760063</v>
      </c>
      <c r="L44" s="65" t="s">
        <v>108</v>
      </c>
      <c r="M44" s="65" t="s">
        <v>57</v>
      </c>
      <c r="N44" s="191" t="s">
        <v>99</v>
      </c>
      <c r="O44" s="15"/>
      <c r="AD44" s="92">
        <v>1</v>
      </c>
      <c r="AE44" s="92" t="s">
        <v>35</v>
      </c>
      <c r="AF44" t="s">
        <v>221</v>
      </c>
      <c r="AJ44" t="s">
        <v>230</v>
      </c>
    </row>
    <row r="45" spans="3:38" ht="28.8" x14ac:dyDescent="0.3">
      <c r="C45" s="96"/>
      <c r="D45" s="96"/>
      <c r="E45" s="96"/>
      <c r="F45" s="96"/>
      <c r="G45" s="96"/>
      <c r="H45" s="65" t="s">
        <v>108</v>
      </c>
      <c r="I45" s="65">
        <f t="shared" si="1"/>
        <v>0.33333333333333331</v>
      </c>
      <c r="J45" s="65">
        <f>I45+J44</f>
        <v>0.66666666666666663</v>
      </c>
      <c r="K45" s="65"/>
      <c r="L45" s="65"/>
      <c r="M45" s="65"/>
      <c r="N45" s="191"/>
      <c r="O45" s="15"/>
      <c r="AD45" s="111" t="s">
        <v>223</v>
      </c>
      <c r="AE45" s="112" t="s">
        <v>225</v>
      </c>
      <c r="AF45" s="111" t="s">
        <v>226</v>
      </c>
      <c r="AJ45">
        <v>2</v>
      </c>
      <c r="AK45" t="s">
        <v>34</v>
      </c>
    </row>
    <row r="46" spans="3:38" x14ac:dyDescent="0.3">
      <c r="C46" s="96"/>
      <c r="D46" s="96"/>
      <c r="E46" s="96"/>
      <c r="F46" s="96"/>
      <c r="G46" s="96"/>
      <c r="H46" s="65" t="s">
        <v>109</v>
      </c>
      <c r="I46" s="65">
        <f t="shared" si="1"/>
        <v>0.33333333333333331</v>
      </c>
      <c r="J46" s="65">
        <f>I46+J45</f>
        <v>1</v>
      </c>
      <c r="K46" s="65"/>
      <c r="L46" s="65"/>
      <c r="M46" s="65"/>
      <c r="N46" s="191"/>
      <c r="O46" s="15"/>
      <c r="AD46" s="92" t="s">
        <v>227</v>
      </c>
      <c r="AJ46" t="s">
        <v>227</v>
      </c>
    </row>
    <row r="47" spans="3:38" x14ac:dyDescent="0.3">
      <c r="C47" s="96"/>
      <c r="D47" s="96"/>
      <c r="E47" s="96"/>
      <c r="F47" s="96"/>
      <c r="G47" s="96"/>
      <c r="H47" s="57" t="s">
        <v>110</v>
      </c>
      <c r="I47" s="57">
        <f t="shared" si="1"/>
        <v>0.33333333333333331</v>
      </c>
      <c r="J47" s="57">
        <f>I47</f>
        <v>0.33333333333333331</v>
      </c>
      <c r="K47" s="57">
        <v>0.79822493725399635</v>
      </c>
      <c r="L47" s="57" t="s">
        <v>111</v>
      </c>
      <c r="M47" s="57" t="s">
        <v>56</v>
      </c>
      <c r="N47" s="191"/>
      <c r="O47" s="15"/>
      <c r="AD47">
        <v>2</v>
      </c>
      <c r="AE47" t="s">
        <v>34</v>
      </c>
      <c r="AF47" t="s">
        <v>229</v>
      </c>
      <c r="AJ47" s="93">
        <v>1</v>
      </c>
      <c r="AK47" s="93" t="s">
        <v>35</v>
      </c>
    </row>
    <row r="48" spans="3:38" x14ac:dyDescent="0.3">
      <c r="C48" s="96"/>
      <c r="D48" s="96"/>
      <c r="E48" s="96"/>
      <c r="F48" s="96"/>
      <c r="G48" s="96"/>
      <c r="H48" s="57" t="s">
        <v>112</v>
      </c>
      <c r="I48" s="57">
        <f t="shared" si="1"/>
        <v>0.33333333333333331</v>
      </c>
      <c r="J48" s="57">
        <f>I48+J47</f>
        <v>0.66666666666666663</v>
      </c>
      <c r="K48" s="57"/>
      <c r="L48" s="57"/>
      <c r="M48" s="57"/>
      <c r="N48" s="191"/>
      <c r="O48" s="15"/>
      <c r="AD48" s="92" t="s">
        <v>230</v>
      </c>
      <c r="AJ48" t="s">
        <v>252</v>
      </c>
    </row>
    <row r="49" spans="3:38" x14ac:dyDescent="0.3">
      <c r="C49" s="96"/>
      <c r="D49" s="96"/>
      <c r="E49" s="96"/>
      <c r="F49" s="96"/>
      <c r="G49" s="96"/>
      <c r="H49" s="57" t="s">
        <v>111</v>
      </c>
      <c r="I49" s="57">
        <f t="shared" si="1"/>
        <v>0.33333333333333331</v>
      </c>
      <c r="J49" s="57">
        <f>I49+J48</f>
        <v>1</v>
      </c>
      <c r="K49" s="57"/>
      <c r="L49" s="57"/>
      <c r="M49" s="57"/>
      <c r="N49" s="191"/>
      <c r="O49" s="15"/>
      <c r="AD49">
        <v>2</v>
      </c>
      <c r="AE49" t="s">
        <v>34</v>
      </c>
      <c r="AF49" t="s">
        <v>231</v>
      </c>
      <c r="AJ49">
        <v>3</v>
      </c>
      <c r="AK49" t="s">
        <v>31</v>
      </c>
      <c r="AL49" t="s">
        <v>253</v>
      </c>
    </row>
    <row r="50" spans="3:38" ht="28.8" x14ac:dyDescent="0.3">
      <c r="C50" s="58">
        <v>6</v>
      </c>
      <c r="D50" s="58">
        <v>5</v>
      </c>
      <c r="E50" s="58">
        <v>5</v>
      </c>
      <c r="F50" s="58"/>
      <c r="G50" s="58">
        <v>1</v>
      </c>
      <c r="H50" s="58"/>
      <c r="I50" s="58"/>
      <c r="J50" s="58">
        <v>1</v>
      </c>
      <c r="K50" s="58">
        <v>0.31086787032702101</v>
      </c>
      <c r="L50" s="58">
        <v>5</v>
      </c>
      <c r="M50" s="58"/>
      <c r="N50" s="58"/>
      <c r="O50" s="15"/>
      <c r="AD50" s="111" t="s">
        <v>232</v>
      </c>
      <c r="AE50" s="112" t="s">
        <v>225</v>
      </c>
      <c r="AF50" s="111" t="s">
        <v>34</v>
      </c>
      <c r="AJ50" t="s">
        <v>254</v>
      </c>
    </row>
    <row r="51" spans="3:38" x14ac:dyDescent="0.3">
      <c r="C51" s="96"/>
      <c r="D51" s="96"/>
      <c r="E51" s="96"/>
      <c r="F51" s="96"/>
      <c r="G51" s="96"/>
      <c r="H51" s="65" t="s">
        <v>113</v>
      </c>
      <c r="I51" s="65">
        <f>1/2</f>
        <v>0.5</v>
      </c>
      <c r="J51" s="65">
        <f>I51</f>
        <v>0.5</v>
      </c>
      <c r="K51" s="65">
        <v>0.35296358062504918</v>
      </c>
      <c r="L51" s="65" t="s">
        <v>113</v>
      </c>
      <c r="M51" s="65" t="s">
        <v>56</v>
      </c>
      <c r="N51" s="191" t="s">
        <v>99</v>
      </c>
      <c r="O51" s="15"/>
      <c r="AD51" t="s">
        <v>248</v>
      </c>
      <c r="AJ51">
        <v>2</v>
      </c>
      <c r="AK51" t="s">
        <v>34</v>
      </c>
    </row>
    <row r="52" spans="3:38" x14ac:dyDescent="0.3">
      <c r="C52" s="96"/>
      <c r="D52" s="96"/>
      <c r="E52" s="96"/>
      <c r="F52" s="96"/>
      <c r="G52" s="96"/>
      <c r="H52" s="65" t="s">
        <v>114</v>
      </c>
      <c r="I52" s="65">
        <f>1/2</f>
        <v>0.5</v>
      </c>
      <c r="J52" s="65">
        <f>J51+I52</f>
        <v>1</v>
      </c>
      <c r="K52" s="65"/>
      <c r="L52" s="65"/>
      <c r="M52" s="65"/>
      <c r="N52" s="191"/>
      <c r="O52" s="15"/>
      <c r="AD52" s="92">
        <v>1</v>
      </c>
      <c r="AE52" s="92" t="s">
        <v>35</v>
      </c>
      <c r="AF52" t="s">
        <v>250</v>
      </c>
      <c r="AJ52" s="111" t="s">
        <v>251</v>
      </c>
      <c r="AK52" s="111" t="s">
        <v>224</v>
      </c>
      <c r="AL52" s="111" t="s">
        <v>31</v>
      </c>
    </row>
    <row r="53" spans="3:38" x14ac:dyDescent="0.3">
      <c r="C53" s="96"/>
      <c r="D53" s="96"/>
      <c r="E53" s="96"/>
      <c r="F53" s="96"/>
      <c r="G53" s="96"/>
      <c r="H53" s="57" t="s">
        <v>115</v>
      </c>
      <c r="I53" s="57">
        <f>1/2</f>
        <v>0.5</v>
      </c>
      <c r="J53" s="57">
        <f>I53</f>
        <v>0.5</v>
      </c>
      <c r="K53" s="57">
        <v>0.24975013658149425</v>
      </c>
      <c r="L53" s="57" t="s">
        <v>115</v>
      </c>
      <c r="M53" s="57" t="s">
        <v>57</v>
      </c>
      <c r="N53" s="191"/>
      <c r="O53" s="15"/>
      <c r="AD53" t="s">
        <v>249</v>
      </c>
    </row>
    <row r="54" spans="3:38" x14ac:dyDescent="0.3">
      <c r="C54" s="96"/>
      <c r="D54" s="96"/>
      <c r="E54" s="96"/>
      <c r="F54" s="96"/>
      <c r="G54" s="96"/>
      <c r="H54" s="57" t="s">
        <v>116</v>
      </c>
      <c r="I54" s="57">
        <f>1/2</f>
        <v>0.5</v>
      </c>
      <c r="J54" s="57">
        <f>J53+I54</f>
        <v>1</v>
      </c>
      <c r="K54" s="57"/>
      <c r="L54" s="57"/>
      <c r="M54" s="57"/>
      <c r="N54" s="191"/>
      <c r="O54" s="15"/>
      <c r="AD54" s="93">
        <v>1</v>
      </c>
      <c r="AE54" s="93" t="s">
        <v>35</v>
      </c>
      <c r="AJ54">
        <v>80</v>
      </c>
    </row>
    <row r="55" spans="3:38" x14ac:dyDescent="0.3">
      <c r="C55" s="58">
        <v>7</v>
      </c>
      <c r="D55" s="58">
        <v>7</v>
      </c>
      <c r="E55" s="58">
        <v>7</v>
      </c>
      <c r="F55" s="58"/>
      <c r="G55" s="58">
        <v>1</v>
      </c>
      <c r="H55" s="58"/>
      <c r="I55" s="58"/>
      <c r="J55" s="58">
        <v>1</v>
      </c>
      <c r="K55" s="58">
        <v>0.45091418820532625</v>
      </c>
      <c r="L55" s="58">
        <v>7</v>
      </c>
      <c r="M55" s="58"/>
      <c r="N55" s="66"/>
      <c r="O55" s="15"/>
      <c r="AD55" s="111" t="s">
        <v>251</v>
      </c>
      <c r="AE55" s="111" t="s">
        <v>224</v>
      </c>
      <c r="AF55" s="111" t="s">
        <v>35</v>
      </c>
    </row>
    <row r="56" spans="3:38" x14ac:dyDescent="0.3">
      <c r="C56" s="96"/>
      <c r="D56" s="96"/>
      <c r="E56" s="96"/>
      <c r="F56" s="96"/>
      <c r="G56" s="96"/>
      <c r="H56" s="65" t="s">
        <v>117</v>
      </c>
      <c r="I56" s="65">
        <f>1/3</f>
        <v>0.33333333333333331</v>
      </c>
      <c r="J56" s="65">
        <f>I56</f>
        <v>0.33333333333333331</v>
      </c>
      <c r="K56" s="189">
        <v>0.41342200960233044</v>
      </c>
      <c r="L56" s="65" t="s">
        <v>118</v>
      </c>
      <c r="M56" s="65" t="s">
        <v>84</v>
      </c>
      <c r="N56" s="188" t="s">
        <v>85</v>
      </c>
      <c r="O56" s="15"/>
    </row>
    <row r="57" spans="3:38" x14ac:dyDescent="0.3">
      <c r="C57" s="96"/>
      <c r="D57" s="96"/>
      <c r="E57" s="96"/>
      <c r="F57" s="96"/>
      <c r="G57" s="96"/>
      <c r="H57" s="65" t="s">
        <v>118</v>
      </c>
      <c r="I57" s="65">
        <f>1/3</f>
        <v>0.33333333333333331</v>
      </c>
      <c r="J57" s="65">
        <f>I57+J56</f>
        <v>0.66666666666666663</v>
      </c>
      <c r="K57" s="189"/>
      <c r="L57" s="65"/>
      <c r="M57" s="65"/>
      <c r="N57" s="188"/>
      <c r="O57" s="15"/>
      <c r="AD57">
        <v>82</v>
      </c>
    </row>
    <row r="58" spans="3:38" x14ac:dyDescent="0.3">
      <c r="C58" s="96"/>
      <c r="D58" s="96"/>
      <c r="E58" s="96"/>
      <c r="F58" s="96"/>
      <c r="G58" s="96"/>
      <c r="H58" s="65" t="s">
        <v>119</v>
      </c>
      <c r="I58" s="65">
        <f>1/3</f>
        <v>0.33333333333333331</v>
      </c>
      <c r="J58" s="65">
        <f>I58+J57</f>
        <v>1</v>
      </c>
      <c r="K58" s="189"/>
      <c r="L58" s="65"/>
      <c r="M58" s="65"/>
      <c r="N58" s="188"/>
      <c r="O58" s="15"/>
    </row>
    <row r="59" spans="3:38" x14ac:dyDescent="0.3">
      <c r="C59" s="96"/>
      <c r="D59" s="96"/>
      <c r="E59" s="96"/>
      <c r="F59" s="96"/>
      <c r="G59" s="96"/>
      <c r="H59" s="57" t="s">
        <v>120</v>
      </c>
      <c r="I59" s="57">
        <f>1/2</f>
        <v>0.5</v>
      </c>
      <c r="J59" s="57">
        <f>I59</f>
        <v>0.5</v>
      </c>
      <c r="K59" s="190">
        <v>0.48278633028041062</v>
      </c>
      <c r="L59" s="57" t="s">
        <v>120</v>
      </c>
      <c r="M59" s="57" t="s">
        <v>84</v>
      </c>
      <c r="N59" s="188"/>
      <c r="O59" s="15"/>
    </row>
    <row r="60" spans="3:38" x14ac:dyDescent="0.3">
      <c r="C60" s="96"/>
      <c r="D60" s="96"/>
      <c r="E60" s="96"/>
      <c r="F60" s="96"/>
      <c r="G60" s="96"/>
      <c r="H60" s="57" t="s">
        <v>121</v>
      </c>
      <c r="I60" s="57">
        <f>1/2</f>
        <v>0.5</v>
      </c>
      <c r="J60" s="57">
        <f>J59+I60</f>
        <v>1</v>
      </c>
      <c r="K60" s="190"/>
      <c r="L60" s="57"/>
      <c r="M60" s="57"/>
      <c r="N60" s="188"/>
      <c r="O60" s="15"/>
    </row>
    <row r="61" spans="3:38" x14ac:dyDescent="0.3"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</row>
    <row r="62" spans="3:38" x14ac:dyDescent="0.3"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</row>
    <row r="63" spans="3:38" x14ac:dyDescent="0.3"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</row>
    <row r="64" spans="3:38" x14ac:dyDescent="0.3"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</row>
    <row r="65" spans="3:14" x14ac:dyDescent="0.3"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</row>
    <row r="66" spans="3:14" x14ac:dyDescent="0.3"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</row>
    <row r="67" spans="3:14" x14ac:dyDescent="0.3"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</row>
    <row r="68" spans="3:14" x14ac:dyDescent="0.3"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</row>
    <row r="69" spans="3:14" x14ac:dyDescent="0.3"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</row>
    <row r="70" spans="3:14" x14ac:dyDescent="0.3"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</row>
    <row r="71" spans="3:14" x14ac:dyDescent="0.3"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</row>
    <row r="72" spans="3:14" x14ac:dyDescent="0.3"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</row>
    <row r="73" spans="3:14" x14ac:dyDescent="0.3"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</row>
  </sheetData>
  <mergeCells count="44">
    <mergeCell ref="D7:D9"/>
    <mergeCell ref="G7:G8"/>
    <mergeCell ref="P13:V13"/>
    <mergeCell ref="P15:P18"/>
    <mergeCell ref="Q15:Q16"/>
    <mergeCell ref="N16:N19"/>
    <mergeCell ref="Q17:Q18"/>
    <mergeCell ref="P19:P20"/>
    <mergeCell ref="Q19:Q20"/>
    <mergeCell ref="N51:N54"/>
    <mergeCell ref="K56:K58"/>
    <mergeCell ref="N56:N60"/>
    <mergeCell ref="K59:K60"/>
    <mergeCell ref="Q23:Q24"/>
    <mergeCell ref="N37:N41"/>
    <mergeCell ref="N44:N49"/>
    <mergeCell ref="P25:P28"/>
    <mergeCell ref="Q25:Q28"/>
    <mergeCell ref="P23:P24"/>
    <mergeCell ref="N30:N34"/>
    <mergeCell ref="W25:W28"/>
    <mergeCell ref="Y30:Z33"/>
    <mergeCell ref="W23:W24"/>
    <mergeCell ref="X23:X24"/>
    <mergeCell ref="R25:R26"/>
    <mergeCell ref="X25:X26"/>
    <mergeCell ref="R27:R28"/>
    <mergeCell ref="X27:X28"/>
    <mergeCell ref="AD6:AD9"/>
    <mergeCell ref="AO15:AO16"/>
    <mergeCell ref="AD23:AD26"/>
    <mergeCell ref="AJ23:AJ26"/>
    <mergeCell ref="N23:N27"/>
    <mergeCell ref="X15:X16"/>
    <mergeCell ref="Q21:Q22"/>
    <mergeCell ref="W21:W22"/>
    <mergeCell ref="X21:X22"/>
    <mergeCell ref="P21:P22"/>
    <mergeCell ref="AJ14:AJ15"/>
    <mergeCell ref="X17:X18"/>
    <mergeCell ref="W19:W20"/>
    <mergeCell ref="X19:X20"/>
    <mergeCell ref="W15:W18"/>
    <mergeCell ref="AD14:AD1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9B32-47FF-4CB3-AF7E-F07A722D315E}">
  <dimension ref="A1:N64"/>
  <sheetViews>
    <sheetView tabSelected="1" workbookViewId="0">
      <selection activeCell="F8" sqref="F8"/>
    </sheetView>
  </sheetViews>
  <sheetFormatPr defaultRowHeight="14.4" x14ac:dyDescent="0.3"/>
  <cols>
    <col min="2" max="2" width="9.77734375" customWidth="1"/>
    <col min="5" max="5" width="14.33203125" customWidth="1"/>
    <col min="6" max="6" width="14.44140625" customWidth="1"/>
    <col min="7" max="7" width="11.21875" customWidth="1"/>
  </cols>
  <sheetData>
    <row r="1" spans="1:14" x14ac:dyDescent="0.3">
      <c r="E1" s="128" t="s">
        <v>258</v>
      </c>
      <c r="F1">
        <v>2000</v>
      </c>
      <c r="G1" s="147" t="s">
        <v>70</v>
      </c>
      <c r="H1" s="147" t="s">
        <v>294</v>
      </c>
      <c r="I1" s="147" t="s">
        <v>295</v>
      </c>
    </row>
    <row r="2" spans="1:14" x14ac:dyDescent="0.3">
      <c r="E2" s="128" t="s">
        <v>259</v>
      </c>
      <c r="F2">
        <v>10</v>
      </c>
      <c r="G2" s="68">
        <v>1</v>
      </c>
      <c r="H2" s="123">
        <v>0</v>
      </c>
      <c r="I2" s="123">
        <v>3000</v>
      </c>
    </row>
    <row r="3" spans="1:14" x14ac:dyDescent="0.3">
      <c r="E3" s="128" t="s">
        <v>260</v>
      </c>
      <c r="F3">
        <v>10</v>
      </c>
      <c r="G3" s="68">
        <v>2</v>
      </c>
      <c r="H3" s="123">
        <v>0</v>
      </c>
      <c r="I3" s="123">
        <v>0</v>
      </c>
    </row>
    <row r="4" spans="1:14" x14ac:dyDescent="0.3">
      <c r="E4" s="128" t="s">
        <v>261</v>
      </c>
      <c r="F4">
        <v>100</v>
      </c>
      <c r="G4" s="68">
        <v>3</v>
      </c>
      <c r="H4" s="123">
        <v>0</v>
      </c>
      <c r="I4" s="123">
        <v>0</v>
      </c>
    </row>
    <row r="5" spans="1:14" x14ac:dyDescent="0.3">
      <c r="E5" s="128" t="s">
        <v>262</v>
      </c>
      <c r="F5">
        <v>1</v>
      </c>
      <c r="G5" s="68">
        <v>4</v>
      </c>
      <c r="H5" s="123">
        <v>0</v>
      </c>
      <c r="I5" s="123">
        <v>0</v>
      </c>
    </row>
    <row r="6" spans="1:14" x14ac:dyDescent="0.3">
      <c r="E6" s="128" t="s">
        <v>263</v>
      </c>
      <c r="F6">
        <v>10</v>
      </c>
      <c r="G6" s="68">
        <v>5</v>
      </c>
      <c r="H6" s="123">
        <v>0</v>
      </c>
      <c r="I6" s="123">
        <v>0</v>
      </c>
    </row>
    <row r="7" spans="1:14" x14ac:dyDescent="0.3">
      <c r="E7" s="128" t="s">
        <v>264</v>
      </c>
      <c r="F7">
        <f>1600</f>
        <v>1600</v>
      </c>
      <c r="G7" s="68">
        <v>6</v>
      </c>
      <c r="H7" s="148">
        <v>1600</v>
      </c>
      <c r="I7" s="123">
        <v>2452</v>
      </c>
    </row>
    <row r="8" spans="1:14" x14ac:dyDescent="0.3">
      <c r="E8" s="128" t="s">
        <v>265</v>
      </c>
      <c r="F8">
        <v>0</v>
      </c>
      <c r="G8" s="68">
        <v>7</v>
      </c>
      <c r="H8" s="123">
        <v>0</v>
      </c>
      <c r="I8" s="123">
        <v>0</v>
      </c>
    </row>
    <row r="9" spans="1:14" x14ac:dyDescent="0.3">
      <c r="A9" t="s">
        <v>317</v>
      </c>
      <c r="E9" s="128" t="s">
        <v>266</v>
      </c>
      <c r="F9">
        <v>5</v>
      </c>
      <c r="G9" s="68">
        <v>8</v>
      </c>
      <c r="H9" s="123">
        <v>0</v>
      </c>
      <c r="I9" s="123">
        <v>0</v>
      </c>
    </row>
    <row r="10" spans="1:14" x14ac:dyDescent="0.3">
      <c r="A10" s="228" t="s">
        <v>354</v>
      </c>
      <c r="B10" s="223">
        <v>472426</v>
      </c>
      <c r="C10" s="223"/>
      <c r="E10" s="128" t="s">
        <v>267</v>
      </c>
      <c r="F10">
        <v>1</v>
      </c>
      <c r="G10" s="68">
        <v>9</v>
      </c>
      <c r="H10" s="123">
        <v>2307</v>
      </c>
      <c r="I10" s="123">
        <v>0</v>
      </c>
    </row>
    <row r="11" spans="1:14" x14ac:dyDescent="0.3">
      <c r="A11" s="229"/>
      <c r="B11" s="223"/>
      <c r="C11" s="223"/>
      <c r="E11" s="128" t="s">
        <v>268</v>
      </c>
      <c r="F11" s="129">
        <f>(F3*F9)+(F4*F10)+(F5*F9+F6*F10)*F1*F2-((F7*2)+(F8*1))</f>
        <v>296950</v>
      </c>
    </row>
    <row r="12" spans="1:14" x14ac:dyDescent="0.3">
      <c r="E12" s="128"/>
      <c r="F12" s="129"/>
    </row>
    <row r="13" spans="1:14" x14ac:dyDescent="0.3">
      <c r="A13" s="267" t="s">
        <v>256</v>
      </c>
      <c r="B13" s="267"/>
      <c r="C13" s="267"/>
      <c r="D13" s="267"/>
      <c r="E13" s="267"/>
      <c r="F13" s="267" t="s">
        <v>314</v>
      </c>
      <c r="G13" s="267"/>
      <c r="H13" s="267"/>
      <c r="I13" s="267"/>
      <c r="J13" s="267"/>
      <c r="K13" s="267"/>
      <c r="L13" s="267"/>
      <c r="M13" s="267"/>
      <c r="N13" s="267"/>
    </row>
    <row r="14" spans="1:14" x14ac:dyDescent="0.3">
      <c r="A14" s="12" t="s">
        <v>165</v>
      </c>
      <c r="F14" s="121" t="s">
        <v>165</v>
      </c>
      <c r="K14" s="230" t="s">
        <v>165</v>
      </c>
    </row>
    <row r="15" spans="1:14" x14ac:dyDescent="0.3">
      <c r="A15" s="127">
        <f ca="1">RANDBETWEEN(1, 4)</f>
        <v>2</v>
      </c>
      <c r="F15" s="113">
        <f ca="1">RANDBETWEEN(5, 9)</f>
        <v>6</v>
      </c>
      <c r="K15" s="116">
        <f ca="1">RANDBETWEEN(5, 9)</f>
        <v>5</v>
      </c>
    </row>
    <row r="16" spans="1:14" x14ac:dyDescent="0.3">
      <c r="A16" t="s">
        <v>270</v>
      </c>
      <c r="B16" t="s">
        <v>271</v>
      </c>
      <c r="C16" t="s">
        <v>269</v>
      </c>
      <c r="D16" t="s">
        <v>272</v>
      </c>
      <c r="F16" s="113" t="s">
        <v>270</v>
      </c>
      <c r="G16" t="s">
        <v>271</v>
      </c>
      <c r="H16" t="s">
        <v>269</v>
      </c>
      <c r="I16" t="s">
        <v>272</v>
      </c>
      <c r="K16" s="116" t="s">
        <v>270</v>
      </c>
      <c r="L16" t="s">
        <v>271</v>
      </c>
      <c r="M16" t="s">
        <v>269</v>
      </c>
      <c r="N16" t="s">
        <v>272</v>
      </c>
    </row>
    <row r="17" spans="1:14" x14ac:dyDescent="0.3">
      <c r="A17" s="203">
        <v>1</v>
      </c>
      <c r="B17" s="68">
        <v>4</v>
      </c>
      <c r="C17" s="108" t="s">
        <v>47</v>
      </c>
      <c r="D17" s="108" t="s">
        <v>257</v>
      </c>
      <c r="F17" s="206">
        <v>9</v>
      </c>
      <c r="G17" s="116">
        <v>5</v>
      </c>
      <c r="H17" s="116" t="s">
        <v>47</v>
      </c>
      <c r="I17" s="116" t="s">
        <v>257</v>
      </c>
      <c r="K17" s="165">
        <v>5</v>
      </c>
      <c r="L17" s="165">
        <v>9</v>
      </c>
      <c r="M17" s="165" t="s">
        <v>47</v>
      </c>
      <c r="N17" s="165" t="s">
        <v>257</v>
      </c>
    </row>
    <row r="18" spans="1:14" x14ac:dyDescent="0.3">
      <c r="A18" s="203"/>
      <c r="B18" s="68">
        <v>3</v>
      </c>
      <c r="C18" s="68" t="s">
        <v>207</v>
      </c>
      <c r="D18" s="68"/>
      <c r="E18" s="225">
        <v>472426</v>
      </c>
      <c r="F18" s="206"/>
      <c r="G18" s="116">
        <v>6</v>
      </c>
      <c r="H18" s="116" t="s">
        <v>47</v>
      </c>
      <c r="I18" s="116" t="s">
        <v>257</v>
      </c>
      <c r="K18">
        <v>9</v>
      </c>
      <c r="L18" s="116">
        <v>5</v>
      </c>
      <c r="M18" s="116" t="s">
        <v>47</v>
      </c>
      <c r="N18" s="116" t="s">
        <v>257</v>
      </c>
    </row>
    <row r="19" spans="1:14" x14ac:dyDescent="0.3">
      <c r="A19" t="s">
        <v>283</v>
      </c>
      <c r="F19" s="206"/>
      <c r="G19" s="116">
        <v>7</v>
      </c>
      <c r="H19" s="116" t="s">
        <v>47</v>
      </c>
      <c r="I19" s="116" t="s">
        <v>257</v>
      </c>
      <c r="L19" s="116">
        <v>6</v>
      </c>
      <c r="M19" s="116" t="s">
        <v>47</v>
      </c>
      <c r="N19" s="116" t="s">
        <v>257</v>
      </c>
    </row>
    <row r="20" spans="1:14" x14ac:dyDescent="0.3">
      <c r="F20" s="207"/>
      <c r="G20" s="165">
        <v>8</v>
      </c>
      <c r="H20" s="165" t="s">
        <v>47</v>
      </c>
      <c r="I20" s="165" t="s">
        <v>299</v>
      </c>
      <c r="L20" s="116">
        <v>7</v>
      </c>
      <c r="M20" s="116" t="s">
        <v>47</v>
      </c>
      <c r="N20" s="116" t="s">
        <v>257</v>
      </c>
    </row>
    <row r="21" spans="1:14" x14ac:dyDescent="0.3">
      <c r="A21" s="12" t="s">
        <v>194</v>
      </c>
      <c r="C21" t="s">
        <v>356</v>
      </c>
      <c r="F21" s="268">
        <v>7</v>
      </c>
      <c r="G21" s="261">
        <v>9</v>
      </c>
      <c r="H21" s="261" t="s">
        <v>47</v>
      </c>
      <c r="I21" s="261" t="s">
        <v>257</v>
      </c>
      <c r="K21" s="116"/>
      <c r="L21" s="165">
        <v>8</v>
      </c>
      <c r="M21" s="165" t="s">
        <v>47</v>
      </c>
      <c r="N21" s="165" t="s">
        <v>299</v>
      </c>
    </row>
    <row r="22" spans="1:14" x14ac:dyDescent="0.3">
      <c r="A22" s="127">
        <f ca="1">RANDBETWEEN(1, 3)</f>
        <v>1</v>
      </c>
      <c r="B22" t="s">
        <v>286</v>
      </c>
      <c r="F22" s="268">
        <v>8</v>
      </c>
      <c r="G22" s="261">
        <v>9</v>
      </c>
      <c r="H22" s="261" t="s">
        <v>47</v>
      </c>
      <c r="I22" s="261" t="s">
        <v>257</v>
      </c>
      <c r="K22" s="275">
        <v>8</v>
      </c>
      <c r="L22" s="261">
        <v>9</v>
      </c>
      <c r="M22" s="261" t="s">
        <v>47</v>
      </c>
      <c r="N22" s="261" t="s">
        <v>257</v>
      </c>
    </row>
    <row r="23" spans="1:14" x14ac:dyDescent="0.3">
      <c r="A23" s="203">
        <v>3</v>
      </c>
      <c r="B23" s="68">
        <v>2</v>
      </c>
      <c r="C23" s="68" t="s">
        <v>284</v>
      </c>
      <c r="F23" s="113"/>
    </row>
    <row r="24" spans="1:14" x14ac:dyDescent="0.3">
      <c r="A24" s="203"/>
      <c r="B24" s="68">
        <v>3</v>
      </c>
      <c r="C24" s="68" t="s">
        <v>285</v>
      </c>
      <c r="F24" s="269" t="s">
        <v>273</v>
      </c>
      <c r="K24" s="230" t="s">
        <v>273</v>
      </c>
    </row>
    <row r="25" spans="1:14" x14ac:dyDescent="0.3">
      <c r="A25" s="203"/>
      <c r="B25" s="68">
        <v>4</v>
      </c>
      <c r="C25" s="68" t="s">
        <v>355</v>
      </c>
      <c r="F25" s="131" t="s">
        <v>28</v>
      </c>
      <c r="G25" s="113"/>
      <c r="K25" s="277" t="s">
        <v>28</v>
      </c>
    </row>
    <row r="26" spans="1:14" x14ac:dyDescent="0.3">
      <c r="A26" t="s">
        <v>357</v>
      </c>
      <c r="F26" s="130">
        <f ca="1">RANDBETWEEN(1,3)</f>
        <v>3</v>
      </c>
      <c r="G26" s="113"/>
      <c r="K26" s="130">
        <f ca="1">RANDBETWEEN(1,3)</f>
        <v>3</v>
      </c>
    </row>
    <row r="27" spans="1:14" x14ac:dyDescent="0.3">
      <c r="F27" s="113" t="s">
        <v>304</v>
      </c>
      <c r="K27" s="116" t="s">
        <v>304</v>
      </c>
    </row>
    <row r="28" spans="1:14" x14ac:dyDescent="0.3">
      <c r="A28" s="12" t="s">
        <v>273</v>
      </c>
      <c r="F28" s="113" t="s">
        <v>321</v>
      </c>
      <c r="K28" s="116" t="s">
        <v>321</v>
      </c>
    </row>
    <row r="29" spans="1:14" x14ac:dyDescent="0.3">
      <c r="A29" s="131" t="s">
        <v>28</v>
      </c>
      <c r="B29" s="113"/>
      <c r="F29" s="113">
        <v>3</v>
      </c>
      <c r="G29" t="s">
        <v>31</v>
      </c>
      <c r="H29" t="s">
        <v>47</v>
      </c>
      <c r="K29" s="116">
        <v>3</v>
      </c>
      <c r="L29" t="s">
        <v>31</v>
      </c>
      <c r="M29" t="s">
        <v>47</v>
      </c>
    </row>
    <row r="30" spans="1:14" x14ac:dyDescent="0.3">
      <c r="A30" s="130">
        <f ca="1">RANDBETWEEN(1,3)</f>
        <v>2</v>
      </c>
      <c r="B30" s="113"/>
      <c r="F30" s="113">
        <v>1</v>
      </c>
      <c r="G30" t="s">
        <v>35</v>
      </c>
      <c r="H30" t="s">
        <v>47</v>
      </c>
      <c r="K30" s="116">
        <v>1</v>
      </c>
      <c r="L30" t="s">
        <v>35</v>
      </c>
      <c r="M30" t="s">
        <v>47</v>
      </c>
    </row>
    <row r="31" spans="1:14" x14ac:dyDescent="0.3">
      <c r="A31" s="117" t="s">
        <v>277</v>
      </c>
      <c r="F31" s="113" t="s">
        <v>324</v>
      </c>
      <c r="K31" s="116" t="s">
        <v>324</v>
      </c>
    </row>
    <row r="32" spans="1:14" x14ac:dyDescent="0.3">
      <c r="A32" s="93">
        <v>2</v>
      </c>
      <c r="B32" s="93" t="s">
        <v>139</v>
      </c>
      <c r="C32" t="s">
        <v>47</v>
      </c>
      <c r="D32" t="s">
        <v>274</v>
      </c>
      <c r="F32" s="113" t="s">
        <v>327</v>
      </c>
      <c r="K32" s="116" t="s">
        <v>327</v>
      </c>
    </row>
    <row r="33" spans="1:14" x14ac:dyDescent="0.3">
      <c r="A33">
        <v>3</v>
      </c>
      <c r="B33" t="s">
        <v>31</v>
      </c>
      <c r="C33" t="s">
        <v>207</v>
      </c>
      <c r="D33" t="s">
        <v>275</v>
      </c>
      <c r="F33" s="113" t="s">
        <v>330</v>
      </c>
      <c r="K33" s="116" t="s">
        <v>330</v>
      </c>
    </row>
    <row r="34" spans="1:14" x14ac:dyDescent="0.3">
      <c r="A34" s="132" t="s">
        <v>276</v>
      </c>
      <c r="F34" s="113">
        <v>1</v>
      </c>
      <c r="G34" t="s">
        <v>35</v>
      </c>
      <c r="H34" t="s">
        <v>207</v>
      </c>
      <c r="I34" t="s">
        <v>361</v>
      </c>
      <c r="K34">
        <v>2</v>
      </c>
      <c r="L34" t="s">
        <v>34</v>
      </c>
      <c r="M34" t="s">
        <v>207</v>
      </c>
      <c r="N34" t="s">
        <v>366</v>
      </c>
    </row>
    <row r="35" spans="1:14" x14ac:dyDescent="0.3">
      <c r="F35" s="274" t="s">
        <v>365</v>
      </c>
      <c r="K35" t="s">
        <v>367</v>
      </c>
    </row>
    <row r="36" spans="1:14" x14ac:dyDescent="0.3">
      <c r="A36" t="s">
        <v>278</v>
      </c>
      <c r="F36" s="270" t="s">
        <v>191</v>
      </c>
      <c r="G36" s="271">
        <v>296950</v>
      </c>
      <c r="H36" s="271"/>
      <c r="K36" s="276" t="s">
        <v>191</v>
      </c>
      <c r="L36" s="271">
        <v>472426</v>
      </c>
      <c r="M36" s="271"/>
    </row>
    <row r="37" spans="1:14" x14ac:dyDescent="0.3">
      <c r="A37">
        <v>3</v>
      </c>
      <c r="B37" t="s">
        <v>31</v>
      </c>
      <c r="C37" t="s">
        <v>47</v>
      </c>
      <c r="D37" t="s">
        <v>275</v>
      </c>
      <c r="F37" s="113"/>
    </row>
    <row r="38" spans="1:14" x14ac:dyDescent="0.3">
      <c r="A38">
        <v>2</v>
      </c>
      <c r="B38" t="s">
        <v>139</v>
      </c>
      <c r="C38" t="s">
        <v>47</v>
      </c>
      <c r="D38" t="s">
        <v>275</v>
      </c>
      <c r="F38" s="121" t="s">
        <v>281</v>
      </c>
      <c r="K38" s="121" t="s">
        <v>281</v>
      </c>
    </row>
    <row r="39" spans="1:14" x14ac:dyDescent="0.3">
      <c r="F39" s="159" t="s">
        <v>282</v>
      </c>
      <c r="G39" s="272" t="s">
        <v>306</v>
      </c>
      <c r="H39" s="273"/>
      <c r="I39" s="159" t="s">
        <v>309</v>
      </c>
      <c r="K39" s="159" t="s">
        <v>282</v>
      </c>
      <c r="L39" s="272" t="s">
        <v>306</v>
      </c>
      <c r="M39" s="273"/>
      <c r="N39" s="159" t="s">
        <v>309</v>
      </c>
    </row>
    <row r="40" spans="1:14" x14ac:dyDescent="0.3">
      <c r="A40" t="s">
        <v>232</v>
      </c>
      <c r="F40" s="159"/>
      <c r="G40" s="159" t="s">
        <v>47</v>
      </c>
      <c r="H40" s="159" t="s">
        <v>49</v>
      </c>
      <c r="I40" s="159"/>
      <c r="K40" s="159"/>
      <c r="L40" s="159" t="s">
        <v>47</v>
      </c>
      <c r="M40" s="159" t="s">
        <v>49</v>
      </c>
      <c r="N40" s="159"/>
    </row>
    <row r="41" spans="1:14" x14ac:dyDescent="0.3">
      <c r="A41">
        <v>3</v>
      </c>
      <c r="B41" t="s">
        <v>31</v>
      </c>
      <c r="C41" t="s">
        <v>47</v>
      </c>
      <c r="D41" t="s">
        <v>358</v>
      </c>
      <c r="F41" s="68">
        <v>4</v>
      </c>
      <c r="G41" s="68" t="s">
        <v>362</v>
      </c>
      <c r="H41" s="68" t="s">
        <v>363</v>
      </c>
      <c r="I41" s="68">
        <v>1</v>
      </c>
      <c r="K41" s="68">
        <v>4</v>
      </c>
      <c r="L41" s="68" t="s">
        <v>362</v>
      </c>
      <c r="M41" s="68" t="s">
        <v>363</v>
      </c>
      <c r="N41" s="68">
        <v>2</v>
      </c>
    </row>
    <row r="42" spans="1:14" x14ac:dyDescent="0.3">
      <c r="A42">
        <v>2</v>
      </c>
      <c r="B42" t="s">
        <v>139</v>
      </c>
      <c r="C42" t="s">
        <v>47</v>
      </c>
      <c r="D42" t="s">
        <v>358</v>
      </c>
      <c r="F42" s="68">
        <v>5</v>
      </c>
      <c r="G42" s="68">
        <v>4</v>
      </c>
      <c r="H42" s="68">
        <v>5</v>
      </c>
      <c r="I42" s="68">
        <v>2</v>
      </c>
      <c r="K42" s="68">
        <v>5</v>
      </c>
      <c r="L42" s="68">
        <v>2.5</v>
      </c>
      <c r="M42" s="68">
        <v>3.7</v>
      </c>
      <c r="N42" s="68">
        <v>1</v>
      </c>
    </row>
    <row r="43" spans="1:14" x14ac:dyDescent="0.3">
      <c r="F43" s="113"/>
    </row>
    <row r="44" spans="1:14" x14ac:dyDescent="0.3">
      <c r="A44" t="s">
        <v>251</v>
      </c>
      <c r="F44" s="113" t="s">
        <v>364</v>
      </c>
      <c r="K44" s="12" t="s">
        <v>339</v>
      </c>
    </row>
    <row r="45" spans="1:14" x14ac:dyDescent="0.3">
      <c r="A45">
        <v>3</v>
      </c>
      <c r="B45" t="s">
        <v>31</v>
      </c>
      <c r="C45" t="s">
        <v>47</v>
      </c>
      <c r="D45" t="s">
        <v>359</v>
      </c>
      <c r="F45" s="113"/>
      <c r="K45" t="s">
        <v>368</v>
      </c>
    </row>
    <row r="46" spans="1:14" x14ac:dyDescent="0.3">
      <c r="A46">
        <v>2</v>
      </c>
      <c r="B46" t="s">
        <v>139</v>
      </c>
      <c r="C46" t="s">
        <v>47</v>
      </c>
      <c r="D46" t="s">
        <v>359</v>
      </c>
      <c r="F46" s="113" t="s">
        <v>341</v>
      </c>
    </row>
    <row r="47" spans="1:14" x14ac:dyDescent="0.3">
      <c r="A47" t="s">
        <v>279</v>
      </c>
      <c r="B47" s="208">
        <v>669526</v>
      </c>
      <c r="C47" s="208"/>
      <c r="F47" s="113"/>
      <c r="K47" s="224" t="s">
        <v>369</v>
      </c>
    </row>
    <row r="48" spans="1:14" x14ac:dyDescent="0.3">
      <c r="A48" s="12" t="s">
        <v>280</v>
      </c>
      <c r="F48" s="113"/>
    </row>
    <row r="49" spans="1:6" x14ac:dyDescent="0.3">
      <c r="F49" s="113"/>
    </row>
    <row r="50" spans="1:6" x14ac:dyDescent="0.3">
      <c r="A50" s="12" t="s">
        <v>281</v>
      </c>
      <c r="F50" s="113"/>
    </row>
    <row r="51" spans="1:6" x14ac:dyDescent="0.3">
      <c r="A51" s="250" t="s">
        <v>282</v>
      </c>
      <c r="B51" s="221" t="s">
        <v>306</v>
      </c>
      <c r="C51" s="221"/>
      <c r="D51" s="221" t="s">
        <v>309</v>
      </c>
      <c r="F51" s="113"/>
    </row>
    <row r="52" spans="1:6" x14ac:dyDescent="0.3">
      <c r="A52" s="250"/>
      <c r="B52" s="159" t="s">
        <v>47</v>
      </c>
      <c r="C52" s="159" t="s">
        <v>49</v>
      </c>
      <c r="D52" s="221"/>
      <c r="F52" s="113"/>
    </row>
    <row r="53" spans="1:6" x14ac:dyDescent="0.3">
      <c r="A53" s="135">
        <v>1</v>
      </c>
      <c r="B53" s="68">
        <v>2.6</v>
      </c>
      <c r="C53" s="68">
        <v>0.7</v>
      </c>
      <c r="D53" s="68">
        <v>1</v>
      </c>
      <c r="F53" s="113"/>
    </row>
    <row r="54" spans="1:6" x14ac:dyDescent="0.3">
      <c r="A54" s="133">
        <v>2</v>
      </c>
      <c r="B54" s="68">
        <v>6</v>
      </c>
      <c r="C54" s="68">
        <v>4</v>
      </c>
      <c r="D54" s="68">
        <v>3</v>
      </c>
      <c r="F54" s="113"/>
    </row>
    <row r="55" spans="1:6" x14ac:dyDescent="0.3">
      <c r="A55" s="134">
        <v>3</v>
      </c>
      <c r="B55" s="68">
        <v>5</v>
      </c>
      <c r="C55" s="68">
        <v>3</v>
      </c>
      <c r="D55" s="68">
        <v>2</v>
      </c>
      <c r="F55" s="113"/>
    </row>
    <row r="56" spans="1:6" x14ac:dyDescent="0.3">
      <c r="F56" s="113"/>
    </row>
    <row r="57" spans="1:6" x14ac:dyDescent="0.3">
      <c r="A57" s="12" t="s">
        <v>310</v>
      </c>
      <c r="F57" s="113"/>
    </row>
    <row r="58" spans="1:6" x14ac:dyDescent="0.3">
      <c r="A58" t="s">
        <v>360</v>
      </c>
      <c r="F58" s="113"/>
    </row>
    <row r="59" spans="1:6" x14ac:dyDescent="0.3">
      <c r="A59" s="12" t="s">
        <v>338</v>
      </c>
      <c r="F59" s="113"/>
    </row>
    <row r="60" spans="1:6" x14ac:dyDescent="0.3">
      <c r="A60" t="s">
        <v>360</v>
      </c>
      <c r="F60" s="113"/>
    </row>
    <row r="61" spans="1:6" x14ac:dyDescent="0.3">
      <c r="A61" s="12" t="s">
        <v>336</v>
      </c>
      <c r="F61" s="113"/>
    </row>
    <row r="62" spans="1:6" x14ac:dyDescent="0.3">
      <c r="A62" t="s">
        <v>360</v>
      </c>
      <c r="F62" s="113"/>
    </row>
    <row r="63" spans="1:6" x14ac:dyDescent="0.3">
      <c r="F63" s="113"/>
    </row>
    <row r="64" spans="1:6" x14ac:dyDescent="0.3">
      <c r="A64" s="224" t="s">
        <v>369</v>
      </c>
      <c r="F64" s="113"/>
    </row>
  </sheetData>
  <mergeCells count="15">
    <mergeCell ref="L36:M36"/>
    <mergeCell ref="L39:M39"/>
    <mergeCell ref="F13:N13"/>
    <mergeCell ref="A51:A52"/>
    <mergeCell ref="B51:C51"/>
    <mergeCell ref="D51:D52"/>
    <mergeCell ref="A13:E13"/>
    <mergeCell ref="F17:F20"/>
    <mergeCell ref="G36:H36"/>
    <mergeCell ref="G39:H39"/>
    <mergeCell ref="A17:A18"/>
    <mergeCell ref="B47:C47"/>
    <mergeCell ref="A10:A11"/>
    <mergeCell ref="B10:C11"/>
    <mergeCell ref="A23:A2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B3C1-05C8-413B-8364-A53A01D49D42}">
  <sheetPr>
    <tabColor rgb="FF00B050"/>
  </sheetPr>
  <dimension ref="A1:T50"/>
  <sheetViews>
    <sheetView workbookViewId="0">
      <selection activeCell="L50" sqref="L50"/>
    </sheetView>
  </sheetViews>
  <sheetFormatPr defaultRowHeight="14.4" x14ac:dyDescent="0.3"/>
  <cols>
    <col min="5" max="5" width="15.77734375" customWidth="1"/>
    <col min="7" max="7" width="10.77734375" customWidth="1"/>
    <col min="9" max="9" width="10.109375" customWidth="1"/>
    <col min="10" max="10" width="11" customWidth="1"/>
    <col min="12" max="12" width="16.6640625" customWidth="1"/>
    <col min="13" max="13" width="11.77734375" bestFit="1" customWidth="1"/>
    <col min="14" max="14" width="7.21875" bestFit="1" customWidth="1"/>
    <col min="15" max="15" width="8.6640625" bestFit="1" customWidth="1"/>
    <col min="16" max="16" width="6.44140625" bestFit="1" customWidth="1"/>
    <col min="17" max="17" width="9.109375" bestFit="1" customWidth="1"/>
    <col min="18" max="18" width="12.5546875" bestFit="1" customWidth="1"/>
  </cols>
  <sheetData>
    <row r="1" spans="1:20" x14ac:dyDescent="0.3">
      <c r="H1" s="147" t="s">
        <v>70</v>
      </c>
      <c r="I1" s="147" t="s">
        <v>294</v>
      </c>
      <c r="J1" s="147" t="s">
        <v>295</v>
      </c>
      <c r="K1" s="128" t="s">
        <v>258</v>
      </c>
      <c r="L1">
        <v>20</v>
      </c>
    </row>
    <row r="2" spans="1:20" x14ac:dyDescent="0.3">
      <c r="H2" s="68">
        <v>1</v>
      </c>
      <c r="I2" s="68">
        <v>10000000</v>
      </c>
      <c r="J2" s="68">
        <v>20000000</v>
      </c>
      <c r="K2" s="128" t="s">
        <v>259</v>
      </c>
      <c r="L2">
        <v>20</v>
      </c>
    </row>
    <row r="3" spans="1:20" x14ac:dyDescent="0.3">
      <c r="H3" s="68">
        <v>2</v>
      </c>
      <c r="I3" s="68">
        <v>10000000</v>
      </c>
      <c r="J3" s="68">
        <v>20000000</v>
      </c>
      <c r="K3" s="128" t="s">
        <v>260</v>
      </c>
      <c r="L3">
        <v>10000000</v>
      </c>
    </row>
    <row r="4" spans="1:20" x14ac:dyDescent="0.3">
      <c r="H4" s="68">
        <v>3</v>
      </c>
      <c r="I4" s="68">
        <v>10000000</v>
      </c>
      <c r="J4" s="148">
        <v>20000000</v>
      </c>
      <c r="K4" s="128" t="s">
        <v>261</v>
      </c>
      <c r="L4">
        <v>1000000000</v>
      </c>
    </row>
    <row r="5" spans="1:20" x14ac:dyDescent="0.3">
      <c r="H5" s="68">
        <v>4</v>
      </c>
      <c r="I5" s="68">
        <v>10000000</v>
      </c>
      <c r="J5" s="148">
        <v>20000000</v>
      </c>
      <c r="K5" s="128" t="s">
        <v>262</v>
      </c>
      <c r="L5">
        <v>4</v>
      </c>
    </row>
    <row r="6" spans="1:20" x14ac:dyDescent="0.3">
      <c r="H6" s="68">
        <v>5</v>
      </c>
      <c r="I6" s="68">
        <v>10000000</v>
      </c>
      <c r="J6" s="68">
        <v>20000000</v>
      </c>
      <c r="K6" s="128" t="s">
        <v>263</v>
      </c>
      <c r="L6">
        <v>1</v>
      </c>
    </row>
    <row r="7" spans="1:20" x14ac:dyDescent="0.3">
      <c r="H7" s="68">
        <v>6</v>
      </c>
      <c r="I7" s="68">
        <v>10000000</v>
      </c>
      <c r="J7" s="148">
        <v>20000000</v>
      </c>
      <c r="K7" s="128" t="s">
        <v>264</v>
      </c>
      <c r="L7">
        <f>I8*2</f>
        <v>20000000</v>
      </c>
    </row>
    <row r="8" spans="1:20" x14ac:dyDescent="0.3">
      <c r="H8" s="68">
        <v>7</v>
      </c>
      <c r="I8" s="148">
        <v>10000000</v>
      </c>
      <c r="J8" s="68">
        <v>20000000</v>
      </c>
      <c r="K8" s="128" t="s">
        <v>265</v>
      </c>
      <c r="L8">
        <f>J4*4</f>
        <v>80000000</v>
      </c>
    </row>
    <row r="9" spans="1:20" x14ac:dyDescent="0.3">
      <c r="H9" s="68">
        <v>8</v>
      </c>
      <c r="I9" s="148">
        <v>10000000</v>
      </c>
      <c r="J9" s="68">
        <v>20000000</v>
      </c>
      <c r="K9" s="128" t="s">
        <v>266</v>
      </c>
      <c r="L9">
        <v>6</v>
      </c>
    </row>
    <row r="10" spans="1:20" x14ac:dyDescent="0.3">
      <c r="H10" s="68">
        <v>9</v>
      </c>
      <c r="I10" s="68">
        <v>10000000</v>
      </c>
      <c r="J10" s="68">
        <v>20000000</v>
      </c>
      <c r="K10" s="128" t="s">
        <v>267</v>
      </c>
      <c r="L10">
        <v>5</v>
      </c>
    </row>
    <row r="11" spans="1:20" x14ac:dyDescent="0.3">
      <c r="B11">
        <f ca="1">RAND()</f>
        <v>0.30585813828035047</v>
      </c>
      <c r="H11" s="68">
        <v>10</v>
      </c>
      <c r="I11" s="68">
        <v>10000000</v>
      </c>
      <c r="J11" s="148">
        <v>20000000</v>
      </c>
      <c r="K11" s="152" t="s">
        <v>268</v>
      </c>
      <c r="L11" s="153">
        <f>(L3*L9)+(L4*L10)+((L5*L9+L6*L10)*L1*L2)-((L7*2)+(L8*1))</f>
        <v>4940011600</v>
      </c>
    </row>
    <row r="14" spans="1:20" ht="28.8" customHeight="1" thickBot="1" x14ac:dyDescent="0.35">
      <c r="A14" s="22" t="s">
        <v>3</v>
      </c>
      <c r="B14" s="22" t="s">
        <v>4</v>
      </c>
      <c r="C14" s="22" t="s">
        <v>5</v>
      </c>
      <c r="D14" s="22" t="s">
        <v>6</v>
      </c>
      <c r="E14" s="22" t="s">
        <v>7</v>
      </c>
      <c r="F14" s="22" t="s">
        <v>9</v>
      </c>
      <c r="G14" s="22" t="s">
        <v>287</v>
      </c>
      <c r="H14" s="22" t="s">
        <v>11</v>
      </c>
      <c r="I14" s="22" t="s">
        <v>12</v>
      </c>
      <c r="J14" s="22" t="s">
        <v>55</v>
      </c>
      <c r="L14" s="138" t="s">
        <v>25</v>
      </c>
      <c r="M14" s="50" t="s">
        <v>26</v>
      </c>
      <c r="N14" s="50" t="s">
        <v>27</v>
      </c>
      <c r="O14" s="50" t="s">
        <v>28</v>
      </c>
      <c r="P14" s="50" t="s">
        <v>46</v>
      </c>
      <c r="Q14" s="50" t="s">
        <v>29</v>
      </c>
      <c r="R14" s="50" t="s">
        <v>30</v>
      </c>
      <c r="S14" s="149" t="s">
        <v>296</v>
      </c>
      <c r="T14" s="150" t="s">
        <v>297</v>
      </c>
    </row>
    <row r="15" spans="1:20" x14ac:dyDescent="0.3">
      <c r="A15" s="137">
        <v>1</v>
      </c>
      <c r="B15" s="137">
        <v>1</v>
      </c>
      <c r="C15" s="137">
        <v>1</v>
      </c>
      <c r="D15" s="137"/>
      <c r="E15" s="137"/>
      <c r="F15" s="137">
        <f>1/2</f>
        <v>0.5</v>
      </c>
      <c r="G15" s="137">
        <f>F15</f>
        <v>0.5</v>
      </c>
      <c r="H15" s="137">
        <v>0.80227904962720809</v>
      </c>
      <c r="I15" s="137">
        <v>3</v>
      </c>
      <c r="J15" s="137"/>
      <c r="L15" s="209">
        <v>20</v>
      </c>
      <c r="M15" s="211">
        <v>1</v>
      </c>
      <c r="N15" s="137">
        <v>3</v>
      </c>
      <c r="O15" s="137" t="s">
        <v>31</v>
      </c>
      <c r="P15" s="137" t="s">
        <v>47</v>
      </c>
      <c r="Q15" s="137">
        <v>2</v>
      </c>
      <c r="R15" s="137">
        <v>18</v>
      </c>
      <c r="S15" s="205">
        <v>17</v>
      </c>
      <c r="T15" s="209">
        <v>16</v>
      </c>
    </row>
    <row r="16" spans="1:20" x14ac:dyDescent="0.3">
      <c r="A16" s="137"/>
      <c r="B16" s="137"/>
      <c r="C16" s="137">
        <v>3</v>
      </c>
      <c r="D16" s="137"/>
      <c r="E16" s="137"/>
      <c r="F16" s="137">
        <f>1/2</f>
        <v>0.5</v>
      </c>
      <c r="G16" s="137">
        <f>G15+F16</f>
        <v>1</v>
      </c>
      <c r="H16" s="137"/>
      <c r="I16" s="137"/>
      <c r="J16" s="137"/>
      <c r="L16" s="191"/>
      <c r="M16" s="214"/>
      <c r="N16" s="137"/>
      <c r="O16" s="137"/>
      <c r="P16" s="137" t="s">
        <v>49</v>
      </c>
      <c r="Q16" s="137">
        <v>2</v>
      </c>
      <c r="R16" s="137">
        <v>18</v>
      </c>
      <c r="S16" s="206"/>
      <c r="T16" s="213"/>
    </row>
    <row r="17" spans="1:20" x14ac:dyDescent="0.3">
      <c r="A17" s="139"/>
      <c r="B17" s="139"/>
      <c r="C17" s="139">
        <v>3</v>
      </c>
      <c r="D17" s="139">
        <v>3</v>
      </c>
      <c r="E17" s="139" t="s">
        <v>48</v>
      </c>
      <c r="F17" s="139">
        <v>1</v>
      </c>
      <c r="G17" s="139">
        <v>1</v>
      </c>
      <c r="H17" s="139">
        <v>0.81445816937985971</v>
      </c>
      <c r="I17" s="139" t="s">
        <v>48</v>
      </c>
      <c r="J17" s="139" t="s">
        <v>56</v>
      </c>
      <c r="L17" s="191"/>
      <c r="M17" s="214"/>
      <c r="N17" s="137">
        <v>1</v>
      </c>
      <c r="O17" s="137" t="s">
        <v>35</v>
      </c>
      <c r="P17" s="137" t="s">
        <v>47</v>
      </c>
      <c r="Q17" s="137">
        <v>15</v>
      </c>
      <c r="R17" s="137">
        <v>3</v>
      </c>
      <c r="S17" s="206"/>
      <c r="T17" s="213"/>
    </row>
    <row r="18" spans="1:20" x14ac:dyDescent="0.3">
      <c r="A18" s="139"/>
      <c r="B18" s="139"/>
      <c r="C18" s="139">
        <v>1</v>
      </c>
      <c r="D18" s="139">
        <v>1</v>
      </c>
      <c r="E18" s="139" t="s">
        <v>15</v>
      </c>
      <c r="F18" s="139">
        <f>1/3</f>
        <v>0.33333333333333331</v>
      </c>
      <c r="G18" s="139">
        <f>F18</f>
        <v>0.33333333333333331</v>
      </c>
      <c r="H18" s="139">
        <v>0.26566228325002894</v>
      </c>
      <c r="I18" s="139" t="s">
        <v>15</v>
      </c>
      <c r="J18" s="139" t="s">
        <v>56</v>
      </c>
      <c r="L18" s="191"/>
      <c r="M18" s="214"/>
      <c r="N18" s="137"/>
      <c r="O18" s="137"/>
      <c r="P18" s="137" t="s">
        <v>49</v>
      </c>
      <c r="Q18" s="137">
        <v>12</v>
      </c>
      <c r="R18" s="137">
        <v>6</v>
      </c>
      <c r="S18" s="206"/>
      <c r="T18" s="213"/>
    </row>
    <row r="19" spans="1:20" x14ac:dyDescent="0.3">
      <c r="A19" s="125"/>
      <c r="B19" s="125"/>
      <c r="C19" s="125"/>
      <c r="D19" s="125"/>
      <c r="E19" s="125" t="s">
        <v>288</v>
      </c>
      <c r="F19" s="125">
        <f t="shared" ref="F19:F20" si="0">1/3</f>
        <v>0.33333333333333331</v>
      </c>
      <c r="G19" s="125">
        <f>G18+F19</f>
        <v>0.66666666666666663</v>
      </c>
      <c r="H19" s="125"/>
      <c r="I19" s="125"/>
      <c r="J19" s="125"/>
      <c r="L19" s="191"/>
      <c r="M19" s="214"/>
      <c r="N19" s="137">
        <v>4</v>
      </c>
      <c r="O19" s="137" t="s">
        <v>31</v>
      </c>
      <c r="P19" s="137" t="s">
        <v>47</v>
      </c>
      <c r="Q19" s="137">
        <v>0</v>
      </c>
      <c r="R19" s="137">
        <v>3</v>
      </c>
      <c r="S19" s="206"/>
      <c r="T19" s="213"/>
    </row>
    <row r="20" spans="1:20" x14ac:dyDescent="0.3">
      <c r="A20" s="125"/>
      <c r="B20" s="125"/>
      <c r="C20" s="125"/>
      <c r="D20" s="125"/>
      <c r="E20" s="125" t="s">
        <v>16</v>
      </c>
      <c r="F20" s="125">
        <f t="shared" si="0"/>
        <v>0.33333333333333331</v>
      </c>
      <c r="G20" s="125">
        <f>G19+F20</f>
        <v>1</v>
      </c>
      <c r="H20" s="125"/>
      <c r="I20" s="125"/>
      <c r="J20" s="125"/>
      <c r="L20" s="191"/>
      <c r="M20" s="214"/>
      <c r="N20" s="137"/>
      <c r="O20" s="137"/>
      <c r="P20" s="137" t="s">
        <v>49</v>
      </c>
      <c r="Q20" s="137">
        <v>2</v>
      </c>
      <c r="R20" s="137">
        <v>4</v>
      </c>
      <c r="S20" s="207"/>
      <c r="T20" s="210"/>
    </row>
    <row r="21" spans="1:20" x14ac:dyDescent="0.3">
      <c r="A21" s="140"/>
      <c r="B21" s="140">
        <v>2</v>
      </c>
      <c r="C21" s="140">
        <v>4</v>
      </c>
      <c r="D21" s="140">
        <v>4</v>
      </c>
      <c r="E21" s="140" t="s">
        <v>38</v>
      </c>
      <c r="F21" s="140">
        <v>1</v>
      </c>
      <c r="G21" s="140">
        <v>1</v>
      </c>
      <c r="H21" s="140">
        <v>1</v>
      </c>
      <c r="I21" s="140" t="s">
        <v>38</v>
      </c>
      <c r="J21" s="140" t="s">
        <v>56</v>
      </c>
      <c r="L21" s="209">
        <v>20</v>
      </c>
      <c r="M21" s="211">
        <v>2</v>
      </c>
      <c r="N21" s="43">
        <v>2</v>
      </c>
      <c r="O21" s="43" t="s">
        <v>35</v>
      </c>
      <c r="P21" s="43" t="s">
        <v>47</v>
      </c>
      <c r="Q21" s="43">
        <v>15</v>
      </c>
      <c r="R21" s="43">
        <v>5</v>
      </c>
      <c r="S21" s="215">
        <v>15</v>
      </c>
      <c r="T21" s="217">
        <v>20</v>
      </c>
    </row>
    <row r="22" spans="1:20" x14ac:dyDescent="0.3">
      <c r="A22" s="137"/>
      <c r="B22" s="137">
        <v>3</v>
      </c>
      <c r="C22" s="125">
        <v>2</v>
      </c>
      <c r="D22" s="137"/>
      <c r="E22" s="137"/>
      <c r="F22" s="137">
        <f>1/2</f>
        <v>0.5</v>
      </c>
      <c r="G22" s="137">
        <f>F22</f>
        <v>0.5</v>
      </c>
      <c r="H22" s="137">
        <v>0.32889622124518947</v>
      </c>
      <c r="I22" s="137">
        <v>2</v>
      </c>
      <c r="J22" s="137"/>
      <c r="L22" s="213"/>
      <c r="M22" s="202"/>
      <c r="N22" s="137"/>
      <c r="O22" s="137"/>
      <c r="P22" s="137" t="s">
        <v>49</v>
      </c>
      <c r="Q22" s="144">
        <v>20</v>
      </c>
      <c r="R22" s="144">
        <v>0</v>
      </c>
      <c r="S22" s="216"/>
      <c r="T22" s="218"/>
    </row>
    <row r="23" spans="1:20" x14ac:dyDescent="0.3">
      <c r="A23" s="137"/>
      <c r="B23" s="137"/>
      <c r="C23" s="125">
        <v>5</v>
      </c>
      <c r="D23" s="137"/>
      <c r="E23" s="137"/>
      <c r="F23" s="137">
        <f>1/2</f>
        <v>0.5</v>
      </c>
      <c r="G23" s="137">
        <f>G22+F23</f>
        <v>1</v>
      </c>
      <c r="H23" s="137"/>
      <c r="I23" s="137"/>
      <c r="J23" s="137"/>
      <c r="L23" s="209">
        <v>20</v>
      </c>
      <c r="M23" s="211">
        <v>3</v>
      </c>
      <c r="N23" s="43">
        <v>7</v>
      </c>
      <c r="O23" s="43" t="s">
        <v>34</v>
      </c>
      <c r="P23" s="43" t="s">
        <v>47</v>
      </c>
      <c r="Q23" s="43">
        <v>3</v>
      </c>
      <c r="R23" s="43">
        <v>17</v>
      </c>
      <c r="S23" s="151">
        <v>3</v>
      </c>
      <c r="T23" s="144">
        <v>2</v>
      </c>
    </row>
    <row r="24" spans="1:20" x14ac:dyDescent="0.3">
      <c r="A24" s="139"/>
      <c r="B24" s="139"/>
      <c r="C24" s="139">
        <v>2</v>
      </c>
      <c r="D24" s="139">
        <v>2</v>
      </c>
      <c r="E24" s="139" t="s">
        <v>22</v>
      </c>
      <c r="F24" s="139">
        <f>1/3</f>
        <v>0.33333333333333331</v>
      </c>
      <c r="G24" s="139">
        <f>F24</f>
        <v>0.33333333333333331</v>
      </c>
      <c r="H24" s="139">
        <v>0.33549179138696639</v>
      </c>
      <c r="I24" s="139" t="s">
        <v>22</v>
      </c>
      <c r="J24" s="139" t="s">
        <v>57</v>
      </c>
      <c r="L24" s="213"/>
      <c r="M24" s="202"/>
      <c r="N24" s="137"/>
      <c r="O24" s="137"/>
      <c r="P24" s="144" t="s">
        <v>49</v>
      </c>
      <c r="Q24" s="144">
        <v>2</v>
      </c>
      <c r="R24" s="144">
        <v>18</v>
      </c>
      <c r="S24" s="206" t="s">
        <v>139</v>
      </c>
      <c r="T24" s="213"/>
    </row>
    <row r="25" spans="1:20" x14ac:dyDescent="0.3">
      <c r="A25" s="137"/>
      <c r="B25" s="137"/>
      <c r="C25" s="137"/>
      <c r="D25" s="137"/>
      <c r="E25" s="125" t="s">
        <v>36</v>
      </c>
      <c r="F25" s="137">
        <f t="shared" ref="F25:F26" si="1">1/3</f>
        <v>0.33333333333333331</v>
      </c>
      <c r="G25" s="137">
        <f>G24+F25</f>
        <v>0.66666666666666663</v>
      </c>
      <c r="H25" s="137"/>
      <c r="I25" s="137"/>
      <c r="J25" s="137"/>
      <c r="L25" s="213"/>
      <c r="M25" s="202"/>
      <c r="N25" s="137">
        <v>5</v>
      </c>
      <c r="O25" s="137" t="s">
        <v>35</v>
      </c>
      <c r="P25" s="144" t="s">
        <v>47</v>
      </c>
      <c r="Q25" s="144">
        <v>4</v>
      </c>
      <c r="R25" s="144">
        <v>16</v>
      </c>
      <c r="S25" s="151">
        <v>4</v>
      </c>
      <c r="T25" s="144">
        <v>2</v>
      </c>
    </row>
    <row r="26" spans="1:20" x14ac:dyDescent="0.3">
      <c r="A26" s="41"/>
      <c r="B26" s="41"/>
      <c r="C26" s="41"/>
      <c r="D26" s="41"/>
      <c r="E26" s="141" t="s">
        <v>71</v>
      </c>
      <c r="F26" s="41">
        <f t="shared" si="1"/>
        <v>0.33333333333333331</v>
      </c>
      <c r="G26" s="41">
        <f>G25+F26</f>
        <v>1</v>
      </c>
      <c r="H26" s="41"/>
      <c r="I26" s="41"/>
      <c r="J26" s="41"/>
      <c r="L26" s="213"/>
      <c r="M26" s="202"/>
      <c r="N26" s="137"/>
      <c r="O26" s="137"/>
      <c r="P26" s="144" t="s">
        <v>49</v>
      </c>
      <c r="Q26" s="144">
        <v>2</v>
      </c>
      <c r="R26" s="144">
        <v>18</v>
      </c>
      <c r="S26" s="207" t="s">
        <v>298</v>
      </c>
      <c r="T26" s="210"/>
    </row>
    <row r="27" spans="1:20" x14ac:dyDescent="0.3">
      <c r="A27" s="125"/>
      <c r="B27" s="125">
        <v>4</v>
      </c>
      <c r="C27" s="125">
        <v>5</v>
      </c>
      <c r="D27" s="125"/>
      <c r="E27" s="125"/>
      <c r="F27" s="137">
        <f>1/2</f>
        <v>0.5</v>
      </c>
      <c r="G27" s="137">
        <f>F27</f>
        <v>0.5</v>
      </c>
      <c r="H27" s="125">
        <v>0.74483879154180588</v>
      </c>
      <c r="I27" s="125">
        <v>7</v>
      </c>
      <c r="J27" s="125"/>
      <c r="L27" s="209">
        <v>20</v>
      </c>
      <c r="M27" s="211">
        <v>4</v>
      </c>
      <c r="N27" s="43">
        <v>6</v>
      </c>
      <c r="O27" s="43" t="s">
        <v>31</v>
      </c>
      <c r="P27" s="43" t="s">
        <v>47</v>
      </c>
      <c r="Q27" s="43">
        <v>20</v>
      </c>
      <c r="R27" s="43">
        <v>0</v>
      </c>
      <c r="S27" s="215">
        <v>20</v>
      </c>
      <c r="T27" s="217">
        <v>20</v>
      </c>
    </row>
    <row r="28" spans="1:20" x14ac:dyDescent="0.3">
      <c r="A28" s="137"/>
      <c r="B28" s="137"/>
      <c r="C28" s="125">
        <v>7</v>
      </c>
      <c r="D28" s="137"/>
      <c r="E28" s="125"/>
      <c r="F28" s="137">
        <f>1/2</f>
        <v>0.5</v>
      </c>
      <c r="G28" s="137">
        <f>G27+F28</f>
        <v>1</v>
      </c>
      <c r="H28" s="137"/>
      <c r="I28" s="137"/>
      <c r="J28" s="137"/>
      <c r="L28" s="210"/>
      <c r="M28" s="212"/>
      <c r="N28" s="137"/>
      <c r="O28" s="137"/>
      <c r="P28" s="144" t="s">
        <v>49</v>
      </c>
      <c r="Q28" s="144">
        <v>20</v>
      </c>
      <c r="R28" s="144">
        <v>0</v>
      </c>
      <c r="S28" s="216"/>
      <c r="T28" s="218"/>
    </row>
    <row r="29" spans="1:20" x14ac:dyDescent="0.3">
      <c r="A29" s="142"/>
      <c r="B29" s="142"/>
      <c r="C29" s="142">
        <v>7</v>
      </c>
      <c r="D29" s="142">
        <v>7</v>
      </c>
      <c r="E29" s="142" t="s">
        <v>63</v>
      </c>
      <c r="F29" s="139">
        <f>1/2</f>
        <v>0.5</v>
      </c>
      <c r="G29" s="139">
        <f>F29</f>
        <v>0.5</v>
      </c>
      <c r="H29" s="142">
        <v>0.99776655132873848</v>
      </c>
      <c r="I29" s="142" t="s">
        <v>72</v>
      </c>
      <c r="J29" s="142" t="s">
        <v>57</v>
      </c>
      <c r="L29" s="209">
        <v>20</v>
      </c>
      <c r="M29" s="211">
        <v>5</v>
      </c>
      <c r="N29" s="43">
        <v>8</v>
      </c>
      <c r="O29" s="43" t="s">
        <v>34</v>
      </c>
      <c r="P29" s="146" t="s">
        <v>47</v>
      </c>
      <c r="Q29" s="146">
        <v>4</v>
      </c>
      <c r="R29" s="146">
        <v>16</v>
      </c>
      <c r="S29" s="215">
        <v>7</v>
      </c>
      <c r="T29" s="217">
        <v>5</v>
      </c>
    </row>
    <row r="30" spans="1:20" x14ac:dyDescent="0.3">
      <c r="A30" s="143"/>
      <c r="B30" s="143"/>
      <c r="C30" s="143"/>
      <c r="D30" s="143"/>
      <c r="E30" s="144" t="s">
        <v>72</v>
      </c>
      <c r="F30" s="143">
        <f>1/2</f>
        <v>0.5</v>
      </c>
      <c r="G30" s="143">
        <f>G29+F30</f>
        <v>1</v>
      </c>
      <c r="H30" s="143"/>
      <c r="I30" s="143"/>
      <c r="J30" s="143"/>
      <c r="L30" s="213"/>
      <c r="M30" s="202"/>
      <c r="N30" s="137"/>
      <c r="O30" s="137"/>
      <c r="P30" s="144" t="s">
        <v>49</v>
      </c>
      <c r="Q30" s="144">
        <v>1</v>
      </c>
      <c r="R30" s="144">
        <v>19</v>
      </c>
      <c r="S30" s="219"/>
      <c r="T30" s="220"/>
    </row>
    <row r="31" spans="1:20" x14ac:dyDescent="0.3">
      <c r="A31" s="139"/>
      <c r="B31" s="139">
        <v>5</v>
      </c>
      <c r="C31" s="142">
        <v>5</v>
      </c>
      <c r="D31" s="139">
        <v>5</v>
      </c>
      <c r="E31" s="142" t="s">
        <v>39</v>
      </c>
      <c r="F31" s="139">
        <f>1/3</f>
        <v>0.33333333333333331</v>
      </c>
      <c r="G31" s="139">
        <f>F31</f>
        <v>0.33333333333333331</v>
      </c>
      <c r="H31" s="139">
        <v>0.1285006995041621</v>
      </c>
      <c r="I31" s="139" t="s">
        <v>39</v>
      </c>
      <c r="J31" s="139" t="s">
        <v>56</v>
      </c>
      <c r="L31" s="213"/>
      <c r="M31" s="202"/>
      <c r="N31" s="137">
        <v>9</v>
      </c>
      <c r="O31" s="137" t="s">
        <v>35</v>
      </c>
      <c r="P31" s="144" t="s">
        <v>47</v>
      </c>
      <c r="Q31" s="144">
        <v>3</v>
      </c>
      <c r="R31" s="144">
        <v>13</v>
      </c>
      <c r="S31" s="219"/>
      <c r="T31" s="220"/>
    </row>
    <row r="32" spans="1:20" x14ac:dyDescent="0.3">
      <c r="A32" s="137"/>
      <c r="B32" s="137"/>
      <c r="C32" s="137"/>
      <c r="D32" s="137"/>
      <c r="E32" s="144" t="s">
        <v>50</v>
      </c>
      <c r="F32" s="137">
        <f t="shared" ref="F32:F33" si="2">1/3</f>
        <v>0.33333333333333331</v>
      </c>
      <c r="G32" s="137">
        <f>G31+F32</f>
        <v>0.66666666666666663</v>
      </c>
      <c r="H32" s="137"/>
      <c r="I32" s="137"/>
      <c r="J32" s="137"/>
      <c r="L32" s="210"/>
      <c r="M32" s="212"/>
      <c r="N32" s="137"/>
      <c r="O32" s="137"/>
      <c r="P32" s="144" t="s">
        <v>49</v>
      </c>
      <c r="Q32" s="144">
        <v>4</v>
      </c>
      <c r="R32" s="144">
        <v>15</v>
      </c>
      <c r="S32" s="216"/>
      <c r="T32" s="218"/>
    </row>
    <row r="33" spans="1:20" x14ac:dyDescent="0.3">
      <c r="A33" s="41"/>
      <c r="B33" s="41"/>
      <c r="C33" s="41"/>
      <c r="D33" s="41"/>
      <c r="E33" s="141" t="s">
        <v>73</v>
      </c>
      <c r="F33" s="41">
        <f t="shared" si="2"/>
        <v>0.33333333333333331</v>
      </c>
      <c r="G33" s="41">
        <f>G32+F33</f>
        <v>1</v>
      </c>
      <c r="H33" s="41"/>
      <c r="I33" s="41"/>
      <c r="J33" s="41"/>
      <c r="L33" s="209">
        <v>20</v>
      </c>
      <c r="M33" s="211">
        <v>6</v>
      </c>
      <c r="N33" s="43">
        <v>10</v>
      </c>
      <c r="O33" s="43" t="s">
        <v>31</v>
      </c>
      <c r="P33" s="146" t="s">
        <v>47</v>
      </c>
      <c r="Q33" s="146">
        <v>15</v>
      </c>
      <c r="R33" s="146">
        <v>5</v>
      </c>
      <c r="S33" s="219">
        <v>15</v>
      </c>
      <c r="T33" s="220">
        <v>10</v>
      </c>
    </row>
    <row r="34" spans="1:20" x14ac:dyDescent="0.3">
      <c r="A34" s="139"/>
      <c r="B34" s="139">
        <v>6</v>
      </c>
      <c r="C34" s="139">
        <v>6</v>
      </c>
      <c r="D34" s="139">
        <v>6</v>
      </c>
      <c r="E34" s="142" t="s">
        <v>59</v>
      </c>
      <c r="F34" s="139">
        <f>1/2</f>
        <v>0.5</v>
      </c>
      <c r="G34" s="139">
        <f>F34</f>
        <v>0.5</v>
      </c>
      <c r="H34" s="139">
        <v>0.87394083282871793</v>
      </c>
      <c r="I34" s="139" t="s">
        <v>61</v>
      </c>
      <c r="J34" s="139" t="s">
        <v>57</v>
      </c>
      <c r="L34" s="213"/>
      <c r="M34" s="202"/>
      <c r="N34" s="137"/>
      <c r="O34" s="137"/>
      <c r="P34" s="144" t="s">
        <v>49</v>
      </c>
      <c r="Q34" s="144">
        <v>10</v>
      </c>
      <c r="R34" s="144">
        <v>10</v>
      </c>
      <c r="S34" s="219"/>
      <c r="T34" s="220"/>
    </row>
    <row r="35" spans="1:20" x14ac:dyDescent="0.3">
      <c r="A35" s="137"/>
      <c r="B35" s="137"/>
      <c r="C35" s="137"/>
      <c r="D35" s="137"/>
      <c r="E35" s="144" t="s">
        <v>61</v>
      </c>
      <c r="F35" s="137">
        <f>1/2</f>
        <v>0.5</v>
      </c>
      <c r="G35" s="137">
        <f>G34+F35</f>
        <v>1</v>
      </c>
      <c r="H35" s="137"/>
      <c r="I35" s="137"/>
      <c r="J35" s="137"/>
    </row>
    <row r="36" spans="1:20" x14ac:dyDescent="0.3">
      <c r="A36" s="145"/>
      <c r="B36" s="145">
        <v>7</v>
      </c>
      <c r="C36" s="145">
        <v>8</v>
      </c>
      <c r="D36" s="145">
        <v>8</v>
      </c>
      <c r="E36" s="145" t="s">
        <v>289</v>
      </c>
      <c r="F36" s="145">
        <f>1/3</f>
        <v>0.33333333333333331</v>
      </c>
      <c r="G36" s="145">
        <f>F36</f>
        <v>0.33333333333333331</v>
      </c>
      <c r="H36" s="145">
        <v>0.44323969286302756</v>
      </c>
      <c r="I36" s="145" t="s">
        <v>290</v>
      </c>
      <c r="J36" s="145" t="s">
        <v>57</v>
      </c>
    </row>
    <row r="37" spans="1:20" x14ac:dyDescent="0.3">
      <c r="A37" s="137"/>
      <c r="B37" s="137"/>
      <c r="C37" s="137"/>
      <c r="D37" s="137"/>
      <c r="E37" s="144" t="s">
        <v>290</v>
      </c>
      <c r="F37" s="137">
        <f t="shared" ref="F37:F38" si="3">1/3</f>
        <v>0.33333333333333331</v>
      </c>
      <c r="G37" s="137">
        <f>G36+F37</f>
        <v>0.66666666666666663</v>
      </c>
      <c r="H37" s="137"/>
      <c r="I37" s="137"/>
      <c r="J37" s="137"/>
    </row>
    <row r="38" spans="1:20" x14ac:dyDescent="0.3">
      <c r="A38" s="137"/>
      <c r="B38" s="137"/>
      <c r="C38" s="137"/>
      <c r="D38" s="137"/>
      <c r="E38" s="144" t="s">
        <v>291</v>
      </c>
      <c r="F38" s="137">
        <f t="shared" si="3"/>
        <v>0.33333333333333331</v>
      </c>
      <c r="G38" s="137">
        <f>G37+F38</f>
        <v>1</v>
      </c>
      <c r="H38" s="137"/>
      <c r="I38" s="137"/>
      <c r="J38" s="137"/>
    </row>
    <row r="39" spans="1:20" x14ac:dyDescent="0.3">
      <c r="A39" s="139"/>
      <c r="B39" s="139">
        <v>8</v>
      </c>
      <c r="C39" s="139">
        <v>9</v>
      </c>
      <c r="D39" s="139">
        <v>9</v>
      </c>
      <c r="E39" s="142" t="s">
        <v>292</v>
      </c>
      <c r="F39" s="139">
        <f>1/2</f>
        <v>0.5</v>
      </c>
      <c r="G39" s="139">
        <f>F39</f>
        <v>0.5</v>
      </c>
      <c r="H39" s="139">
        <v>8.1280814012418601E-2</v>
      </c>
      <c r="I39" s="139" t="s">
        <v>292</v>
      </c>
      <c r="J39" s="139" t="s">
        <v>56</v>
      </c>
    </row>
    <row r="40" spans="1:20" x14ac:dyDescent="0.3">
      <c r="A40" s="137"/>
      <c r="B40" s="137"/>
      <c r="C40" s="137"/>
      <c r="D40" s="137"/>
      <c r="E40" s="144" t="s">
        <v>293</v>
      </c>
      <c r="F40" s="137">
        <f>1/2</f>
        <v>0.5</v>
      </c>
      <c r="G40" s="137">
        <f>G39+F40</f>
        <v>1</v>
      </c>
      <c r="H40" s="137"/>
      <c r="I40" s="137"/>
      <c r="J40" s="137"/>
    </row>
    <row r="41" spans="1:20" x14ac:dyDescent="0.3">
      <c r="A41" s="145"/>
      <c r="B41" s="145">
        <v>9</v>
      </c>
      <c r="C41" s="145">
        <v>10</v>
      </c>
      <c r="D41" s="145">
        <v>10</v>
      </c>
      <c r="E41" s="145" t="s">
        <v>74</v>
      </c>
      <c r="F41" s="145">
        <f>1/3</f>
        <v>0.33333333333333331</v>
      </c>
      <c r="G41" s="145">
        <f>F41</f>
        <v>0.33333333333333331</v>
      </c>
      <c r="H41" s="145">
        <v>0.68826218536993655</v>
      </c>
      <c r="I41" s="145" t="s">
        <v>75</v>
      </c>
      <c r="J41" s="145" t="s">
        <v>57</v>
      </c>
    </row>
    <row r="42" spans="1:20" x14ac:dyDescent="0.3">
      <c r="A42" s="137"/>
      <c r="B42" s="137"/>
      <c r="C42" s="137"/>
      <c r="D42" s="137"/>
      <c r="E42" s="144" t="s">
        <v>76</v>
      </c>
      <c r="F42" s="137">
        <f t="shared" ref="F42:F43" si="4">1/3</f>
        <v>0.33333333333333331</v>
      </c>
      <c r="G42" s="137">
        <f>G41+F42</f>
        <v>0.66666666666666663</v>
      </c>
      <c r="H42" s="137"/>
      <c r="I42" s="137"/>
      <c r="J42" s="137"/>
    </row>
    <row r="43" spans="1:20" x14ac:dyDescent="0.3">
      <c r="A43" s="137"/>
      <c r="B43" s="137"/>
      <c r="C43" s="137"/>
      <c r="D43" s="137"/>
      <c r="E43" s="144" t="s">
        <v>75</v>
      </c>
      <c r="F43" s="137">
        <f t="shared" si="4"/>
        <v>0.33333333333333331</v>
      </c>
      <c r="G43" s="137">
        <f>G42+F43</f>
        <v>1</v>
      </c>
      <c r="H43" s="137"/>
      <c r="I43" s="137"/>
      <c r="J43" s="137"/>
    </row>
    <row r="50" spans="15:15" x14ac:dyDescent="0.3">
      <c r="O50" s="266"/>
    </row>
  </sheetData>
  <mergeCells count="24">
    <mergeCell ref="S33:S34"/>
    <mergeCell ref="T33:T34"/>
    <mergeCell ref="S26:T26"/>
    <mergeCell ref="S27:S28"/>
    <mergeCell ref="T27:T28"/>
    <mergeCell ref="S29:S32"/>
    <mergeCell ref="T29:T32"/>
    <mergeCell ref="S15:S20"/>
    <mergeCell ref="T15:T20"/>
    <mergeCell ref="S21:S22"/>
    <mergeCell ref="T21:T22"/>
    <mergeCell ref="S24:T24"/>
    <mergeCell ref="L15:L20"/>
    <mergeCell ref="M15:M20"/>
    <mergeCell ref="L21:L22"/>
    <mergeCell ref="M21:M22"/>
    <mergeCell ref="L23:L26"/>
    <mergeCell ref="M23:M26"/>
    <mergeCell ref="L27:L28"/>
    <mergeCell ref="M27:M28"/>
    <mergeCell ref="M29:M32"/>
    <mergeCell ref="L29:L32"/>
    <mergeCell ref="L33:L34"/>
    <mergeCell ref="M33:M3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41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685800</xdr:colOff>
                <xdr:row>8</xdr:row>
                <xdr:rowOff>175260</xdr:rowOff>
              </to>
            </anchor>
          </objectPr>
        </oleObject>
      </mc:Choice>
      <mc:Fallback>
        <oleObject progId="Visio.Drawing.15" shapeId="10241" r:id="rId4"/>
      </mc:Fallback>
    </mc:AlternateContent>
    <mc:AlternateContent xmlns:mc="http://schemas.openxmlformats.org/markup-compatibility/2006">
      <mc:Choice Requires="x14">
        <oleObject progId="Visio.Drawing.15" shapeId="10242" r:id="rId6">
          <objectPr defaultSize="0" autoPict="0" r:id="rId5">
            <anchor moveWithCells="1">
              <from>
                <xdr:col>10</xdr:col>
                <xdr:colOff>601980</xdr:colOff>
                <xdr:row>35</xdr:row>
                <xdr:rowOff>30480</xdr:rowOff>
              </from>
              <to>
                <xdr:col>17</xdr:col>
                <xdr:colOff>701040</xdr:colOff>
                <xdr:row>44</xdr:row>
                <xdr:rowOff>22860</xdr:rowOff>
              </to>
            </anchor>
          </objectPr>
        </oleObject>
      </mc:Choice>
      <mc:Fallback>
        <oleObject progId="Visio.Drawing.15" shapeId="10242" r:id="rId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645C-CD39-4FBC-94AE-6B6DA65A7F22}">
  <sheetPr>
    <tabColor rgb="FF00B050"/>
  </sheetPr>
  <dimension ref="A1:S70"/>
  <sheetViews>
    <sheetView workbookViewId="0">
      <selection activeCell="F54" sqref="F54:I55"/>
    </sheetView>
  </sheetViews>
  <sheetFormatPr defaultRowHeight="14.4" x14ac:dyDescent="0.3"/>
  <cols>
    <col min="2" max="2" width="10.21875" customWidth="1"/>
    <col min="7" max="7" width="10" customWidth="1"/>
    <col min="11" max="11" width="10.6640625" customWidth="1"/>
    <col min="12" max="12" width="9" customWidth="1"/>
    <col min="13" max="13" width="16.88671875" customWidth="1"/>
    <col min="17" max="17" width="10.77734375" customWidth="1"/>
  </cols>
  <sheetData>
    <row r="1" spans="1:19" x14ac:dyDescent="0.3">
      <c r="I1" s="147" t="s">
        <v>70</v>
      </c>
      <c r="J1" s="147" t="s">
        <v>294</v>
      </c>
      <c r="K1" s="147" t="s">
        <v>295</v>
      </c>
      <c r="L1" s="128" t="s">
        <v>258</v>
      </c>
      <c r="M1">
        <v>20</v>
      </c>
    </row>
    <row r="2" spans="1:19" x14ac:dyDescent="0.3">
      <c r="I2" s="68">
        <v>1</v>
      </c>
      <c r="J2" s="68">
        <v>10000000</v>
      </c>
      <c r="K2" s="156">
        <v>20000000</v>
      </c>
      <c r="L2" s="128" t="s">
        <v>259</v>
      </c>
      <c r="M2">
        <v>15</v>
      </c>
    </row>
    <row r="3" spans="1:19" x14ac:dyDescent="0.3">
      <c r="I3" s="68">
        <v>2</v>
      </c>
      <c r="J3" s="68">
        <v>10000000</v>
      </c>
      <c r="K3" s="156">
        <v>20000000</v>
      </c>
      <c r="L3" s="128" t="s">
        <v>260</v>
      </c>
      <c r="M3">
        <v>10000000</v>
      </c>
    </row>
    <row r="4" spans="1:19" x14ac:dyDescent="0.3">
      <c r="I4" s="68">
        <v>3</v>
      </c>
      <c r="J4" s="68">
        <v>10000000</v>
      </c>
      <c r="K4" s="148">
        <v>20000000</v>
      </c>
      <c r="L4" s="128" t="s">
        <v>261</v>
      </c>
      <c r="M4">
        <v>1000000000</v>
      </c>
    </row>
    <row r="5" spans="1:19" x14ac:dyDescent="0.3">
      <c r="I5" s="68">
        <v>4</v>
      </c>
      <c r="J5" s="68">
        <v>10000000</v>
      </c>
      <c r="K5" s="148">
        <v>20000000</v>
      </c>
      <c r="L5" s="128" t="s">
        <v>262</v>
      </c>
      <c r="M5">
        <v>4</v>
      </c>
    </row>
    <row r="6" spans="1:19" x14ac:dyDescent="0.3">
      <c r="I6" s="68">
        <v>5</v>
      </c>
      <c r="J6" s="68">
        <v>10000000</v>
      </c>
      <c r="K6" s="123">
        <v>20000000</v>
      </c>
      <c r="L6" s="128" t="s">
        <v>263</v>
      </c>
      <c r="M6">
        <v>1</v>
      </c>
    </row>
    <row r="7" spans="1:19" x14ac:dyDescent="0.3">
      <c r="I7" s="68">
        <v>6</v>
      </c>
      <c r="J7" s="68">
        <v>10000000</v>
      </c>
      <c r="K7" s="156">
        <v>20000000</v>
      </c>
      <c r="L7" s="128" t="s">
        <v>264</v>
      </c>
      <c r="M7">
        <f>J8*2</f>
        <v>20000000</v>
      </c>
    </row>
    <row r="8" spans="1:19" x14ac:dyDescent="0.3">
      <c r="I8" s="68">
        <v>7</v>
      </c>
      <c r="J8" s="156">
        <v>10000000</v>
      </c>
      <c r="K8" s="123">
        <v>20000000</v>
      </c>
      <c r="L8" s="128" t="s">
        <v>265</v>
      </c>
      <c r="M8">
        <f>K2*5</f>
        <v>100000000</v>
      </c>
    </row>
    <row r="9" spans="1:19" x14ac:dyDescent="0.3">
      <c r="I9" s="68">
        <v>8</v>
      </c>
      <c r="J9" s="156">
        <v>10000000</v>
      </c>
      <c r="K9" s="123">
        <v>20000000</v>
      </c>
      <c r="L9" s="128" t="s">
        <v>266</v>
      </c>
      <c r="M9">
        <v>2</v>
      </c>
    </row>
    <row r="10" spans="1:19" x14ac:dyDescent="0.3">
      <c r="I10" s="68">
        <v>9</v>
      </c>
      <c r="J10" s="68">
        <v>10000000</v>
      </c>
      <c r="K10" s="123">
        <v>20000000</v>
      </c>
      <c r="L10" s="128" t="s">
        <v>267</v>
      </c>
      <c r="M10">
        <v>2</v>
      </c>
    </row>
    <row r="11" spans="1:19" x14ac:dyDescent="0.3">
      <c r="A11" t="s">
        <v>317</v>
      </c>
      <c r="G11" s="116"/>
      <c r="I11" s="68">
        <v>10</v>
      </c>
      <c r="J11" s="123">
        <v>10000000</v>
      </c>
      <c r="K11" s="123">
        <v>20000000</v>
      </c>
      <c r="L11" s="152" t="s">
        <v>268</v>
      </c>
      <c r="M11" s="153">
        <f>(M3*M9)+(M4*M10)+((M5*M9+M6*M10)*M1*M2)-((M7*2)+(M8*1))</f>
        <v>1880003000</v>
      </c>
    </row>
    <row r="13" spans="1:19" x14ac:dyDescent="0.3">
      <c r="A13" s="260" t="s">
        <v>256</v>
      </c>
      <c r="B13" s="260"/>
      <c r="C13" s="260"/>
      <c r="D13" s="260"/>
      <c r="E13" s="261"/>
      <c r="F13" s="262" t="s">
        <v>314</v>
      </c>
      <c r="G13" s="260"/>
      <c r="H13" s="260"/>
      <c r="I13" s="260"/>
      <c r="J13" s="260"/>
      <c r="K13" s="260"/>
      <c r="L13" s="260"/>
      <c r="M13" s="260"/>
      <c r="N13" s="260"/>
      <c r="O13" s="260"/>
      <c r="P13" s="260"/>
      <c r="Q13" s="260"/>
      <c r="R13" s="260"/>
      <c r="S13" s="260"/>
    </row>
    <row r="14" spans="1:19" x14ac:dyDescent="0.3">
      <c r="A14" s="12" t="s">
        <v>165</v>
      </c>
      <c r="F14" s="238" t="s">
        <v>165</v>
      </c>
      <c r="G14" s="116"/>
      <c r="H14" s="116"/>
      <c r="I14" s="116"/>
      <c r="J14" s="116"/>
      <c r="K14" s="255" t="s">
        <v>165</v>
      </c>
      <c r="L14" s="256"/>
      <c r="M14" s="256"/>
      <c r="N14" s="256"/>
      <c r="O14" s="116"/>
      <c r="P14" s="255" t="s">
        <v>165</v>
      </c>
      <c r="Q14" s="256"/>
      <c r="R14" s="256"/>
      <c r="S14" s="256"/>
    </row>
    <row r="15" spans="1:19" x14ac:dyDescent="0.3">
      <c r="A15">
        <f ca="1">RANDBETWEEN(1, 5)</f>
        <v>5</v>
      </c>
      <c r="F15" s="239">
        <f ca="1">RANDBETWEEN(6, 10)</f>
        <v>7</v>
      </c>
      <c r="G15" s="116"/>
      <c r="H15" s="116"/>
      <c r="I15" s="116"/>
      <c r="J15" s="116"/>
      <c r="K15" s="113">
        <f ca="1">RANDBETWEEN(6, 10)</f>
        <v>10</v>
      </c>
      <c r="L15" s="116"/>
      <c r="M15" s="116"/>
      <c r="N15" s="116"/>
      <c r="O15" s="116"/>
      <c r="P15" s="113">
        <f ca="1">RANDBETWEEN(6, 10)</f>
        <v>9</v>
      </c>
      <c r="Q15" s="116"/>
      <c r="R15" s="116"/>
      <c r="S15" s="116"/>
    </row>
    <row r="16" spans="1:19" x14ac:dyDescent="0.3">
      <c r="A16" t="s">
        <v>270</v>
      </c>
      <c r="B16" t="s">
        <v>271</v>
      </c>
      <c r="C16" t="s">
        <v>269</v>
      </c>
      <c r="D16" t="s">
        <v>272</v>
      </c>
      <c r="F16" s="239" t="s">
        <v>270</v>
      </c>
      <c r="G16" s="116" t="s">
        <v>271</v>
      </c>
      <c r="H16" s="116" t="s">
        <v>269</v>
      </c>
      <c r="I16" s="116" t="s">
        <v>272</v>
      </c>
      <c r="J16" s="116"/>
      <c r="K16" s="113" t="s">
        <v>270</v>
      </c>
      <c r="L16" s="116" t="s">
        <v>271</v>
      </c>
      <c r="M16" s="116" t="s">
        <v>269</v>
      </c>
      <c r="N16" s="116" t="s">
        <v>272</v>
      </c>
      <c r="O16" s="116"/>
      <c r="P16" s="113" t="s">
        <v>270</v>
      </c>
      <c r="Q16" s="116" t="s">
        <v>271</v>
      </c>
      <c r="R16" s="116" t="s">
        <v>269</v>
      </c>
      <c r="S16" s="116" t="s">
        <v>272</v>
      </c>
    </row>
    <row r="17" spans="1:19" x14ac:dyDescent="0.3">
      <c r="A17">
        <v>3</v>
      </c>
      <c r="B17">
        <v>2</v>
      </c>
      <c r="C17" t="s">
        <v>47</v>
      </c>
      <c r="D17" t="s">
        <v>299</v>
      </c>
      <c r="F17" s="239">
        <v>8</v>
      </c>
      <c r="G17" s="116">
        <v>6</v>
      </c>
      <c r="H17" s="116" t="s">
        <v>47</v>
      </c>
      <c r="I17" s="116" t="s">
        <v>299</v>
      </c>
      <c r="J17" s="116"/>
      <c r="K17" s="113">
        <v>6</v>
      </c>
      <c r="L17" s="116">
        <v>9</v>
      </c>
      <c r="M17" s="116" t="s">
        <v>47</v>
      </c>
      <c r="N17" s="116" t="s">
        <v>299</v>
      </c>
      <c r="O17" s="116"/>
      <c r="P17" s="113">
        <v>10</v>
      </c>
      <c r="Q17" s="116">
        <v>6</v>
      </c>
      <c r="R17" s="116" t="s">
        <v>47</v>
      </c>
      <c r="S17" s="116" t="s">
        <v>257</v>
      </c>
    </row>
    <row r="18" spans="1:19" x14ac:dyDescent="0.3">
      <c r="B18">
        <v>5</v>
      </c>
      <c r="C18" t="s">
        <v>47</v>
      </c>
      <c r="D18" t="s">
        <v>299</v>
      </c>
      <c r="F18" s="239"/>
      <c r="G18" s="116">
        <v>7</v>
      </c>
      <c r="H18" s="116" t="s">
        <v>47</v>
      </c>
      <c r="I18" s="116" t="s">
        <v>299</v>
      </c>
      <c r="J18" s="116"/>
      <c r="K18" s="113"/>
      <c r="L18" s="116">
        <v>10</v>
      </c>
      <c r="M18" s="116" t="s">
        <v>47</v>
      </c>
      <c r="N18" s="116" t="s">
        <v>299</v>
      </c>
      <c r="O18" s="116"/>
      <c r="P18" s="113">
        <v>8</v>
      </c>
      <c r="Q18" s="116">
        <v>6</v>
      </c>
      <c r="R18" s="116" t="s">
        <v>47</v>
      </c>
      <c r="S18" s="116" t="s">
        <v>299</v>
      </c>
    </row>
    <row r="19" spans="1:19" x14ac:dyDescent="0.3">
      <c r="A19">
        <v>4</v>
      </c>
      <c r="B19">
        <v>2</v>
      </c>
      <c r="C19" t="s">
        <v>47</v>
      </c>
      <c r="D19" t="s">
        <v>257</v>
      </c>
      <c r="F19" s="239"/>
      <c r="G19" s="116">
        <v>10</v>
      </c>
      <c r="H19" s="116" t="s">
        <v>207</v>
      </c>
      <c r="I19" s="116"/>
      <c r="J19" s="116"/>
      <c r="K19" s="113">
        <v>7</v>
      </c>
      <c r="L19" s="116">
        <v>9</v>
      </c>
      <c r="M19" s="116" t="s">
        <v>47</v>
      </c>
      <c r="N19" s="116" t="s">
        <v>299</v>
      </c>
      <c r="O19" s="116"/>
      <c r="P19" s="113">
        <v>7</v>
      </c>
      <c r="Q19" s="116">
        <v>6</v>
      </c>
      <c r="R19" s="116" t="s">
        <v>47</v>
      </c>
      <c r="S19" s="116" t="s">
        <v>257</v>
      </c>
    </row>
    <row r="20" spans="1:19" x14ac:dyDescent="0.3">
      <c r="B20">
        <v>5</v>
      </c>
      <c r="C20" t="s">
        <v>47</v>
      </c>
      <c r="D20" t="s">
        <v>299</v>
      </c>
      <c r="F20" s="239" t="s">
        <v>315</v>
      </c>
      <c r="G20" s="116"/>
      <c r="H20" s="116"/>
      <c r="I20" s="116"/>
      <c r="J20" s="116"/>
      <c r="K20" s="113"/>
      <c r="L20" s="116">
        <v>10</v>
      </c>
      <c r="M20" s="116" t="s">
        <v>47</v>
      </c>
      <c r="N20" s="116" t="s">
        <v>299</v>
      </c>
      <c r="O20" s="116"/>
      <c r="P20" s="113"/>
      <c r="Q20" s="116"/>
      <c r="R20" s="116"/>
      <c r="S20" s="116"/>
    </row>
    <row r="21" spans="1:19" x14ac:dyDescent="0.3">
      <c r="A21">
        <v>5</v>
      </c>
      <c r="B21">
        <v>2</v>
      </c>
      <c r="C21" t="s">
        <v>47</v>
      </c>
      <c r="D21" t="s">
        <v>257</v>
      </c>
      <c r="F21" s="239" t="s">
        <v>316</v>
      </c>
      <c r="G21" s="116"/>
      <c r="H21" s="116"/>
      <c r="I21" s="116"/>
      <c r="J21" s="116"/>
      <c r="K21" s="113">
        <v>9</v>
      </c>
      <c r="L21" s="116">
        <v>6</v>
      </c>
      <c r="M21" s="116" t="s">
        <v>47</v>
      </c>
      <c r="N21" s="116" t="s">
        <v>299</v>
      </c>
      <c r="O21" s="116"/>
      <c r="P21" s="255" t="s">
        <v>273</v>
      </c>
      <c r="Q21" s="256"/>
      <c r="R21" s="256"/>
      <c r="S21" s="256"/>
    </row>
    <row r="22" spans="1:19" x14ac:dyDescent="0.3">
      <c r="B22">
        <v>1</v>
      </c>
      <c r="C22" t="s">
        <v>47</v>
      </c>
      <c r="D22" t="s">
        <v>299</v>
      </c>
      <c r="F22" s="240" t="s">
        <v>190</v>
      </c>
      <c r="G22" s="231">
        <v>4870006800</v>
      </c>
      <c r="H22" s="231"/>
      <c r="I22" s="116"/>
      <c r="J22" s="116"/>
      <c r="K22" s="113"/>
      <c r="L22" s="116">
        <v>7</v>
      </c>
      <c r="M22" s="116" t="s">
        <v>47</v>
      </c>
      <c r="N22" s="116" t="s">
        <v>299</v>
      </c>
      <c r="O22" s="116"/>
      <c r="P22" s="131" t="s">
        <v>28</v>
      </c>
      <c r="Q22" s="116"/>
      <c r="R22" s="116"/>
      <c r="S22" s="116"/>
    </row>
    <row r="23" spans="1:19" x14ac:dyDescent="0.3">
      <c r="B23">
        <v>4</v>
      </c>
      <c r="C23" t="s">
        <v>47</v>
      </c>
      <c r="D23" t="s">
        <v>299</v>
      </c>
      <c r="F23" s="239"/>
      <c r="G23" s="116"/>
      <c r="H23" s="116"/>
      <c r="I23" s="116"/>
      <c r="J23" s="116"/>
      <c r="K23" s="113"/>
      <c r="L23" s="116">
        <v>8</v>
      </c>
      <c r="M23" s="116" t="s">
        <v>47</v>
      </c>
      <c r="N23" s="116" t="s">
        <v>299</v>
      </c>
      <c r="O23" s="116"/>
      <c r="P23" s="68">
        <f ca="1">RANDBETWEEN(1,3)</f>
        <v>3</v>
      </c>
      <c r="Q23" s="116"/>
      <c r="R23" s="116"/>
      <c r="S23" s="116"/>
    </row>
    <row r="24" spans="1:19" x14ac:dyDescent="0.3">
      <c r="B24">
        <v>3</v>
      </c>
      <c r="C24" t="s">
        <v>47</v>
      </c>
      <c r="D24" t="s">
        <v>299</v>
      </c>
      <c r="F24" s="238" t="s">
        <v>209</v>
      </c>
      <c r="G24" s="256"/>
      <c r="H24" s="256"/>
      <c r="I24" s="256"/>
      <c r="J24" s="83"/>
      <c r="K24" s="113"/>
      <c r="L24" s="116"/>
      <c r="M24" s="116"/>
      <c r="N24" s="116"/>
      <c r="O24" s="116"/>
      <c r="P24" s="232" t="s">
        <v>321</v>
      </c>
      <c r="Q24" s="116"/>
      <c r="R24" s="116"/>
      <c r="S24" s="116"/>
    </row>
    <row r="25" spans="1:19" x14ac:dyDescent="0.3">
      <c r="F25" s="239">
        <f ca="1">RANDBETWEEN(8, 10)</f>
        <v>10</v>
      </c>
      <c r="H25" t="s">
        <v>356</v>
      </c>
      <c r="I25" s="116"/>
      <c r="J25" s="116"/>
      <c r="K25" s="255" t="s">
        <v>273</v>
      </c>
      <c r="L25" s="256"/>
      <c r="M25" s="256"/>
      <c r="N25" s="256"/>
      <c r="O25" s="83"/>
      <c r="P25" s="113">
        <v>1</v>
      </c>
      <c r="Q25" s="116" t="s">
        <v>35</v>
      </c>
      <c r="R25" s="116" t="s">
        <v>207</v>
      </c>
      <c r="S25" s="116" t="s">
        <v>322</v>
      </c>
    </row>
    <row r="26" spans="1:19" x14ac:dyDescent="0.3">
      <c r="A26" s="263" t="s">
        <v>273</v>
      </c>
      <c r="B26" s="256"/>
      <c r="C26" s="256"/>
      <c r="D26" s="256"/>
      <c r="E26" s="264"/>
      <c r="F26" s="239" t="s">
        <v>318</v>
      </c>
      <c r="G26" s="116"/>
      <c r="H26" s="116"/>
      <c r="I26" s="116"/>
      <c r="J26" s="116"/>
      <c r="K26" s="131" t="s">
        <v>28</v>
      </c>
      <c r="L26" s="116"/>
      <c r="M26" s="116"/>
      <c r="N26" s="116"/>
      <c r="O26" s="116"/>
      <c r="P26" s="232" t="s">
        <v>324</v>
      </c>
      <c r="Q26" s="116"/>
      <c r="R26" s="116"/>
      <c r="S26" s="116"/>
    </row>
    <row r="27" spans="1:19" x14ac:dyDescent="0.3">
      <c r="A27" s="131" t="s">
        <v>28</v>
      </c>
      <c r="F27" s="239">
        <v>9</v>
      </c>
      <c r="G27" s="116" t="s">
        <v>47</v>
      </c>
      <c r="H27" s="116" t="s">
        <v>319</v>
      </c>
      <c r="I27" s="116"/>
      <c r="J27" s="116"/>
      <c r="K27" s="68">
        <f ca="1">RANDBETWEEN(1,3)</f>
        <v>1</v>
      </c>
      <c r="L27" s="116"/>
      <c r="M27" s="116"/>
      <c r="N27" s="116"/>
      <c r="O27" s="116"/>
      <c r="P27" s="113">
        <v>1</v>
      </c>
      <c r="Q27" s="116" t="s">
        <v>35</v>
      </c>
      <c r="R27" s="116" t="s">
        <v>47</v>
      </c>
      <c r="S27" s="116" t="s">
        <v>351</v>
      </c>
    </row>
    <row r="28" spans="1:19" x14ac:dyDescent="0.3">
      <c r="A28" s="68">
        <f ca="1">RANDBETWEEN(1,3)</f>
        <v>2</v>
      </c>
      <c r="F28" s="242">
        <v>7</v>
      </c>
      <c r="G28" s="165" t="s">
        <v>47</v>
      </c>
      <c r="H28" s="165" t="s">
        <v>299</v>
      </c>
      <c r="I28" s="116"/>
      <c r="J28" s="116"/>
      <c r="K28" s="232" t="s">
        <v>321</v>
      </c>
      <c r="L28" s="116"/>
      <c r="M28" s="116"/>
      <c r="N28" s="116"/>
      <c r="O28" s="116"/>
      <c r="P28" s="232" t="s">
        <v>327</v>
      </c>
      <c r="Q28" s="116"/>
      <c r="R28" s="116"/>
      <c r="S28" s="116"/>
    </row>
    <row r="29" spans="1:19" x14ac:dyDescent="0.3">
      <c r="A29" s="111" t="s">
        <v>277</v>
      </c>
      <c r="F29" s="239">
        <v>10</v>
      </c>
      <c r="G29" s="116" t="s">
        <v>47</v>
      </c>
      <c r="H29" s="116" t="s">
        <v>320</v>
      </c>
      <c r="I29" s="116"/>
      <c r="J29" s="116"/>
      <c r="K29" s="113">
        <v>3</v>
      </c>
      <c r="L29" s="116" t="s">
        <v>31</v>
      </c>
      <c r="M29" s="116" t="s">
        <v>207</v>
      </c>
      <c r="N29" s="116" t="s">
        <v>342</v>
      </c>
      <c r="O29" s="116"/>
      <c r="P29" s="113">
        <v>1</v>
      </c>
      <c r="Q29" s="116" t="s">
        <v>35</v>
      </c>
      <c r="R29" s="116" t="s">
        <v>47</v>
      </c>
      <c r="S29" s="116" t="s">
        <v>351</v>
      </c>
    </row>
    <row r="30" spans="1:19" x14ac:dyDescent="0.3">
      <c r="A30">
        <v>3</v>
      </c>
      <c r="B30" t="s">
        <v>31</v>
      </c>
      <c r="C30" t="s">
        <v>207</v>
      </c>
      <c r="D30" t="s">
        <v>300</v>
      </c>
      <c r="F30" s="242">
        <v>6</v>
      </c>
      <c r="G30" s="165" t="s">
        <v>47</v>
      </c>
      <c r="H30" s="165" t="s">
        <v>299</v>
      </c>
      <c r="I30" s="116"/>
      <c r="J30" s="116"/>
      <c r="K30" s="233" t="s">
        <v>345</v>
      </c>
      <c r="L30" s="116"/>
      <c r="M30" s="116"/>
      <c r="N30" s="116"/>
      <c r="O30" s="116"/>
      <c r="P30" s="113">
        <v>3</v>
      </c>
      <c r="Q30" s="116" t="s">
        <v>31</v>
      </c>
      <c r="R30" s="116" t="s">
        <v>47</v>
      </c>
      <c r="S30" s="116" t="s">
        <v>351</v>
      </c>
    </row>
    <row r="31" spans="1:19" x14ac:dyDescent="0.3">
      <c r="A31" s="132" t="s">
        <v>301</v>
      </c>
      <c r="F31" s="243">
        <v>5</v>
      </c>
      <c r="G31" s="117" t="s">
        <v>47</v>
      </c>
      <c r="H31" s="117" t="s">
        <v>299</v>
      </c>
      <c r="I31" s="116"/>
      <c r="J31" s="116"/>
      <c r="K31" s="232" t="s">
        <v>324</v>
      </c>
      <c r="L31" s="116"/>
      <c r="M31" s="116"/>
      <c r="N31" s="116"/>
      <c r="O31" s="116"/>
      <c r="P31" s="232" t="s">
        <v>330</v>
      </c>
      <c r="Q31" s="116"/>
      <c r="R31" s="116"/>
      <c r="S31" s="116"/>
    </row>
    <row r="32" spans="1:19" x14ac:dyDescent="0.3">
      <c r="A32" s="154" t="s">
        <v>223</v>
      </c>
      <c r="F32" s="239" t="s">
        <v>334</v>
      </c>
      <c r="G32" s="116"/>
      <c r="H32" s="116"/>
      <c r="I32" s="116"/>
      <c r="J32" s="116"/>
      <c r="K32" s="113">
        <v>2</v>
      </c>
      <c r="L32" s="116" t="s">
        <v>34</v>
      </c>
      <c r="M32" s="116" t="s">
        <v>207</v>
      </c>
      <c r="N32" s="116" t="s">
        <v>343</v>
      </c>
      <c r="O32" s="116"/>
      <c r="P32" s="113">
        <v>3</v>
      </c>
      <c r="Q32" s="116" t="s">
        <v>31</v>
      </c>
      <c r="R32" s="116" t="s">
        <v>47</v>
      </c>
      <c r="S32" s="116" t="s">
        <v>351</v>
      </c>
    </row>
    <row r="33" spans="1:19" x14ac:dyDescent="0.3">
      <c r="A33">
        <v>3</v>
      </c>
      <c r="B33" t="s">
        <v>31</v>
      </c>
      <c r="C33" t="s">
        <v>207</v>
      </c>
      <c r="D33" t="s">
        <v>302</v>
      </c>
      <c r="F33" s="239"/>
      <c r="G33" s="116"/>
      <c r="H33" s="116"/>
      <c r="I33" s="116"/>
      <c r="J33" s="116"/>
      <c r="K33" s="233" t="s">
        <v>346</v>
      </c>
      <c r="L33" s="116"/>
      <c r="M33" s="116"/>
      <c r="N33" s="116"/>
      <c r="O33" s="116"/>
      <c r="P33" s="232" t="s">
        <v>332</v>
      </c>
      <c r="Q33" s="116"/>
      <c r="R33" s="116"/>
      <c r="S33" s="116"/>
    </row>
    <row r="34" spans="1:19" x14ac:dyDescent="0.3">
      <c r="A34" s="132" t="s">
        <v>303</v>
      </c>
      <c r="F34" s="238" t="s">
        <v>273</v>
      </c>
      <c r="G34" s="256"/>
      <c r="H34" s="256"/>
      <c r="I34" s="256"/>
      <c r="J34" s="83"/>
      <c r="K34" s="232" t="s">
        <v>327</v>
      </c>
      <c r="L34" s="116"/>
      <c r="M34" s="116"/>
      <c r="N34" s="116"/>
      <c r="O34" s="116"/>
      <c r="P34" s="113">
        <v>2</v>
      </c>
      <c r="Q34" s="116" t="s">
        <v>34</v>
      </c>
      <c r="R34" s="116" t="s">
        <v>47</v>
      </c>
      <c r="S34" s="116" t="s">
        <v>351</v>
      </c>
    </row>
    <row r="35" spans="1:19" x14ac:dyDescent="0.3">
      <c r="A35" s="111" t="s">
        <v>232</v>
      </c>
      <c r="F35" s="244" t="s">
        <v>28</v>
      </c>
      <c r="G35" s="116"/>
      <c r="H35" s="116"/>
      <c r="I35" s="116"/>
      <c r="J35" s="116"/>
      <c r="K35" s="113">
        <v>2</v>
      </c>
      <c r="L35" s="116" t="s">
        <v>34</v>
      </c>
      <c r="M35" s="116" t="s">
        <v>207</v>
      </c>
      <c r="N35" s="116" t="s">
        <v>344</v>
      </c>
      <c r="O35" s="116"/>
      <c r="P35" s="113">
        <v>3</v>
      </c>
      <c r="Q35" s="116" t="s">
        <v>31</v>
      </c>
      <c r="R35" s="116" t="s">
        <v>47</v>
      </c>
      <c r="S35" s="116" t="s">
        <v>351</v>
      </c>
    </row>
    <row r="36" spans="1:19" x14ac:dyDescent="0.3">
      <c r="A36">
        <v>2</v>
      </c>
      <c r="B36" t="s">
        <v>34</v>
      </c>
      <c r="C36" t="s">
        <v>47</v>
      </c>
      <c r="D36" t="s">
        <v>300</v>
      </c>
      <c r="F36" s="245">
        <f ca="1">RANDBETWEEN(1,3)</f>
        <v>1</v>
      </c>
      <c r="G36" s="116"/>
      <c r="H36" s="116"/>
      <c r="I36" s="116"/>
      <c r="J36" s="116"/>
      <c r="K36" s="233" t="s">
        <v>347</v>
      </c>
      <c r="L36" s="116"/>
      <c r="M36" s="116"/>
      <c r="N36" s="116"/>
      <c r="O36" s="116"/>
      <c r="P36" s="113"/>
      <c r="Q36" s="116"/>
      <c r="R36" s="116"/>
      <c r="S36" s="116"/>
    </row>
    <row r="37" spans="1:19" x14ac:dyDescent="0.3">
      <c r="A37">
        <v>1</v>
      </c>
      <c r="B37" t="s">
        <v>35</v>
      </c>
      <c r="C37" t="s">
        <v>47</v>
      </c>
      <c r="D37" t="s">
        <v>300</v>
      </c>
      <c r="F37" s="246" t="s">
        <v>321</v>
      </c>
      <c r="G37" s="116"/>
      <c r="H37" s="116"/>
      <c r="I37" s="116"/>
      <c r="J37" s="116"/>
      <c r="K37" s="232" t="s">
        <v>330</v>
      </c>
      <c r="L37" s="116"/>
      <c r="M37" s="116"/>
      <c r="N37" s="116"/>
      <c r="O37" s="116"/>
      <c r="P37" s="265" t="s">
        <v>352</v>
      </c>
      <c r="Q37" s="261"/>
      <c r="R37" s="261"/>
      <c r="S37" s="261"/>
    </row>
    <row r="38" spans="1:19" x14ac:dyDescent="0.3">
      <c r="A38" s="111" t="s">
        <v>251</v>
      </c>
      <c r="F38" s="239">
        <v>1</v>
      </c>
      <c r="G38" s="116" t="s">
        <v>35</v>
      </c>
      <c r="H38" s="116" t="s">
        <v>207</v>
      </c>
      <c r="I38" s="116" t="s">
        <v>322</v>
      </c>
      <c r="J38" s="116"/>
      <c r="K38" s="113">
        <v>3</v>
      </c>
      <c r="L38" s="116" t="s">
        <v>31</v>
      </c>
      <c r="M38" s="116" t="s">
        <v>47</v>
      </c>
      <c r="N38" s="116" t="s">
        <v>331</v>
      </c>
      <c r="O38" s="116"/>
      <c r="P38" s="221" t="s">
        <v>282</v>
      </c>
      <c r="Q38" s="221" t="s">
        <v>306</v>
      </c>
      <c r="R38" s="221"/>
      <c r="S38" s="221" t="s">
        <v>309</v>
      </c>
    </row>
    <row r="39" spans="1:19" x14ac:dyDescent="0.3">
      <c r="A39">
        <v>2</v>
      </c>
      <c r="B39" t="s">
        <v>34</v>
      </c>
      <c r="C39" t="s">
        <v>47</v>
      </c>
      <c r="D39" t="s">
        <v>300</v>
      </c>
      <c r="F39" s="247" t="s">
        <v>323</v>
      </c>
      <c r="G39" s="116"/>
      <c r="H39" s="116"/>
      <c r="I39" s="116"/>
      <c r="J39" s="116"/>
      <c r="K39" s="232" t="s">
        <v>332</v>
      </c>
      <c r="L39" s="116"/>
      <c r="M39" s="116"/>
      <c r="N39" s="116"/>
      <c r="O39" s="116"/>
      <c r="P39" s="221"/>
      <c r="Q39" s="159" t="s">
        <v>47</v>
      </c>
      <c r="R39" s="159" t="s">
        <v>49</v>
      </c>
      <c r="S39" s="221"/>
    </row>
    <row r="40" spans="1:19" x14ac:dyDescent="0.3">
      <c r="A40">
        <v>1</v>
      </c>
      <c r="B40" t="s">
        <v>35</v>
      </c>
      <c r="C40" t="s">
        <v>47</v>
      </c>
      <c r="D40" t="s">
        <v>300</v>
      </c>
      <c r="F40" s="246" t="s">
        <v>324</v>
      </c>
      <c r="G40" s="116"/>
      <c r="H40" s="116"/>
      <c r="I40" s="116"/>
      <c r="J40" s="116"/>
      <c r="K40" s="113">
        <v>1</v>
      </c>
      <c r="L40" s="116" t="s">
        <v>35</v>
      </c>
      <c r="M40" s="116" t="s">
        <v>207</v>
      </c>
      <c r="N40" s="116" t="s">
        <v>250</v>
      </c>
      <c r="O40" s="116"/>
      <c r="P40" s="227">
        <v>3</v>
      </c>
      <c r="Q40" s="68">
        <v>16</v>
      </c>
      <c r="R40" s="68">
        <v>18</v>
      </c>
      <c r="S40" s="68">
        <v>2</v>
      </c>
    </row>
    <row r="41" spans="1:19" x14ac:dyDescent="0.3">
      <c r="A41" s="111" t="s">
        <v>304</v>
      </c>
      <c r="F41" s="239">
        <v>1</v>
      </c>
      <c r="G41" s="116" t="s">
        <v>35</v>
      </c>
      <c r="H41" s="116" t="s">
        <v>207</v>
      </c>
      <c r="I41" s="116" t="s">
        <v>325</v>
      </c>
      <c r="J41" s="116"/>
      <c r="K41" s="233" t="s">
        <v>348</v>
      </c>
      <c r="L41" s="116"/>
      <c r="M41" s="116"/>
      <c r="N41" s="116"/>
      <c r="O41" s="116"/>
      <c r="P41" s="226">
        <v>5</v>
      </c>
      <c r="Q41" s="68">
        <v>9</v>
      </c>
      <c r="R41" s="68">
        <v>12</v>
      </c>
      <c r="S41" s="68">
        <v>1</v>
      </c>
    </row>
    <row r="42" spans="1:19" ht="28.8" x14ac:dyDescent="0.3">
      <c r="A42" s="17">
        <v>2</v>
      </c>
      <c r="B42" s="17" t="s">
        <v>34</v>
      </c>
      <c r="C42" s="17" t="s">
        <v>47</v>
      </c>
      <c r="D42" s="155" t="s">
        <v>305</v>
      </c>
      <c r="F42" s="247" t="s">
        <v>326</v>
      </c>
      <c r="G42" s="116"/>
      <c r="H42" s="116"/>
      <c r="I42" s="116"/>
      <c r="J42" s="116"/>
      <c r="K42" s="257" t="s">
        <v>191</v>
      </c>
      <c r="L42" s="234">
        <v>3890006400</v>
      </c>
      <c r="M42" s="234"/>
      <c r="N42" s="235"/>
      <c r="O42" s="116"/>
      <c r="P42" s="113"/>
      <c r="Q42" s="116"/>
      <c r="R42" s="116"/>
      <c r="S42" s="116"/>
    </row>
    <row r="43" spans="1:19" ht="28.8" x14ac:dyDescent="0.3">
      <c r="A43" s="17">
        <v>3</v>
      </c>
      <c r="B43" s="17" t="s">
        <v>31</v>
      </c>
      <c r="C43" s="17" t="s">
        <v>47</v>
      </c>
      <c r="D43" s="155" t="s">
        <v>305</v>
      </c>
      <c r="F43" s="248" t="s">
        <v>327</v>
      </c>
      <c r="G43" s="116"/>
      <c r="H43" s="116"/>
      <c r="I43" s="116"/>
      <c r="J43" s="116"/>
      <c r="K43" s="113"/>
      <c r="L43" s="116"/>
      <c r="M43" s="116"/>
      <c r="N43" s="116"/>
      <c r="O43" s="116"/>
      <c r="P43" s="121" t="s">
        <v>339</v>
      </c>
      <c r="Q43" s="116"/>
      <c r="R43" s="116"/>
      <c r="S43" s="116"/>
    </row>
    <row r="44" spans="1:19" x14ac:dyDescent="0.3">
      <c r="A44" s="157" t="s">
        <v>191</v>
      </c>
      <c r="B44" s="222">
        <v>4900011600</v>
      </c>
      <c r="C44" s="222"/>
      <c r="F44" s="239">
        <v>3</v>
      </c>
      <c r="G44" s="116" t="s">
        <v>31</v>
      </c>
      <c r="H44" s="116" t="s">
        <v>207</v>
      </c>
      <c r="I44" s="116" t="s">
        <v>328</v>
      </c>
      <c r="J44" s="116"/>
      <c r="K44" s="255" t="s">
        <v>281</v>
      </c>
      <c r="L44" s="256"/>
      <c r="M44" s="256"/>
      <c r="N44" s="256"/>
      <c r="O44" s="83"/>
      <c r="P44" s="113" t="s">
        <v>353</v>
      </c>
      <c r="Q44" s="116"/>
      <c r="R44" s="116"/>
      <c r="S44" s="116"/>
    </row>
    <row r="45" spans="1:19" x14ac:dyDescent="0.3">
      <c r="F45" s="247" t="s">
        <v>329</v>
      </c>
      <c r="G45" s="116"/>
      <c r="H45" s="116"/>
      <c r="I45" s="116"/>
      <c r="J45" s="116"/>
      <c r="K45" s="221" t="s">
        <v>282</v>
      </c>
      <c r="L45" s="221" t="s">
        <v>306</v>
      </c>
      <c r="M45" s="221"/>
      <c r="N45" s="221" t="s">
        <v>309</v>
      </c>
      <c r="O45" s="116"/>
      <c r="P45" s="113"/>
      <c r="Q45" s="116"/>
      <c r="R45" s="116"/>
      <c r="S45" s="116"/>
    </row>
    <row r="46" spans="1:19" x14ac:dyDescent="0.3">
      <c r="A46" s="263" t="s">
        <v>281</v>
      </c>
      <c r="B46" s="256"/>
      <c r="C46" s="256"/>
      <c r="D46" s="256"/>
      <c r="E46" s="264"/>
      <c r="F46" s="246" t="s">
        <v>330</v>
      </c>
      <c r="G46" s="116"/>
      <c r="H46" s="116"/>
      <c r="I46" s="116"/>
      <c r="J46" s="116"/>
      <c r="K46" s="221"/>
      <c r="L46" s="159" t="s">
        <v>47</v>
      </c>
      <c r="M46" s="159" t="s">
        <v>49</v>
      </c>
      <c r="N46" s="221"/>
      <c r="O46" s="116"/>
      <c r="P46" s="259" t="s">
        <v>313</v>
      </c>
      <c r="Q46" s="236">
        <v>1880003000</v>
      </c>
      <c r="R46" s="236"/>
      <c r="S46" s="116"/>
    </row>
    <row r="47" spans="1:19" x14ac:dyDescent="0.3">
      <c r="A47" s="221" t="s">
        <v>282</v>
      </c>
      <c r="B47" s="221" t="s">
        <v>306</v>
      </c>
      <c r="C47" s="221"/>
      <c r="D47" s="221" t="s">
        <v>309</v>
      </c>
      <c r="F47" s="239">
        <v>3</v>
      </c>
      <c r="G47" s="116" t="s">
        <v>31</v>
      </c>
      <c r="H47" s="116" t="s">
        <v>47</v>
      </c>
      <c r="I47" s="116" t="s">
        <v>331</v>
      </c>
      <c r="J47" s="116"/>
      <c r="K47" s="162">
        <v>2</v>
      </c>
      <c r="L47" s="68">
        <v>17</v>
      </c>
      <c r="M47" s="68">
        <v>18</v>
      </c>
      <c r="N47" s="68">
        <v>3</v>
      </c>
      <c r="O47" s="116"/>
      <c r="P47" s="113" t="s">
        <v>335</v>
      </c>
      <c r="Q47" s="116"/>
      <c r="R47" s="116"/>
      <c r="S47" s="116"/>
    </row>
    <row r="48" spans="1:19" x14ac:dyDescent="0.3">
      <c r="A48" s="221"/>
      <c r="B48" s="158" t="s">
        <v>47</v>
      </c>
      <c r="C48" s="158" t="s">
        <v>49</v>
      </c>
      <c r="D48" s="221"/>
      <c r="F48" s="246" t="s">
        <v>332</v>
      </c>
      <c r="G48" s="116"/>
      <c r="H48" s="116"/>
      <c r="I48" s="116"/>
      <c r="J48" s="116"/>
      <c r="K48" s="166">
        <v>3</v>
      </c>
      <c r="L48" s="68">
        <v>0</v>
      </c>
      <c r="M48" s="68">
        <v>0</v>
      </c>
      <c r="N48" s="68">
        <v>1</v>
      </c>
      <c r="O48" s="116"/>
      <c r="P48" s="116"/>
      <c r="Q48" s="116"/>
      <c r="R48" s="116"/>
      <c r="S48" s="116"/>
    </row>
    <row r="49" spans="1:19" x14ac:dyDescent="0.3">
      <c r="A49" s="160">
        <v>1</v>
      </c>
      <c r="B49" s="68">
        <v>14</v>
      </c>
      <c r="C49" s="68">
        <v>10</v>
      </c>
      <c r="D49" s="68">
        <v>1</v>
      </c>
      <c r="F49" s="239">
        <v>2</v>
      </c>
      <c r="G49" s="116" t="s">
        <v>34</v>
      </c>
      <c r="H49" s="116" t="s">
        <v>207</v>
      </c>
      <c r="I49" s="116" t="s">
        <v>331</v>
      </c>
      <c r="J49" s="116"/>
      <c r="K49" s="167">
        <v>4</v>
      </c>
      <c r="L49" s="68">
        <v>16</v>
      </c>
      <c r="M49" s="68">
        <v>19</v>
      </c>
      <c r="N49" s="68">
        <v>4</v>
      </c>
      <c r="O49" s="116"/>
      <c r="P49" s="116"/>
      <c r="Q49" s="116"/>
      <c r="R49" s="116"/>
      <c r="S49" s="116"/>
    </row>
    <row r="50" spans="1:19" x14ac:dyDescent="0.3">
      <c r="A50" s="161">
        <v>2</v>
      </c>
      <c r="B50" s="68">
        <v>15</v>
      </c>
      <c r="C50" s="68">
        <v>17</v>
      </c>
      <c r="D50" s="68">
        <v>2</v>
      </c>
      <c r="F50" s="247" t="s">
        <v>333</v>
      </c>
      <c r="G50" s="116"/>
      <c r="H50" s="116"/>
      <c r="I50" s="116"/>
      <c r="J50" s="116"/>
      <c r="K50" s="226">
        <v>5</v>
      </c>
      <c r="L50" s="68">
        <v>16</v>
      </c>
      <c r="M50" s="68">
        <v>15</v>
      </c>
      <c r="N50" s="68">
        <v>2</v>
      </c>
      <c r="O50" s="116"/>
      <c r="P50" s="116"/>
      <c r="Q50" s="116"/>
      <c r="R50" s="116"/>
      <c r="S50" s="116"/>
    </row>
    <row r="51" spans="1:19" ht="28.8" x14ac:dyDescent="0.3">
      <c r="A51" s="162">
        <v>3</v>
      </c>
      <c r="B51" s="163" t="s">
        <v>307</v>
      </c>
      <c r="C51" s="163" t="s">
        <v>308</v>
      </c>
      <c r="D51" s="136">
        <v>3</v>
      </c>
      <c r="F51" s="249" t="s">
        <v>191</v>
      </c>
      <c r="G51" s="237">
        <v>2930009200</v>
      </c>
      <c r="H51" s="237"/>
      <c r="I51" s="116"/>
      <c r="J51" s="116"/>
      <c r="K51" s="113"/>
      <c r="L51" s="116"/>
      <c r="M51" s="116"/>
      <c r="N51" s="116"/>
      <c r="O51" s="116"/>
      <c r="P51" s="116"/>
      <c r="Q51" s="116"/>
      <c r="R51" s="116"/>
      <c r="S51" s="116"/>
    </row>
    <row r="52" spans="1:19" x14ac:dyDescent="0.3">
      <c r="F52" s="239"/>
      <c r="G52" s="116"/>
      <c r="H52" s="116"/>
      <c r="I52" s="116"/>
      <c r="J52" s="116"/>
      <c r="K52" s="121" t="s">
        <v>338</v>
      </c>
      <c r="L52" s="116"/>
      <c r="M52" s="116"/>
      <c r="N52" s="116"/>
      <c r="O52" s="116"/>
      <c r="P52" s="116"/>
      <c r="Q52" s="116"/>
      <c r="R52" s="116"/>
      <c r="S52" s="116"/>
    </row>
    <row r="53" spans="1:19" x14ac:dyDescent="0.3">
      <c r="A53" s="12" t="s">
        <v>310</v>
      </c>
      <c r="F53" s="238" t="s">
        <v>281</v>
      </c>
      <c r="G53" s="256"/>
      <c r="H53" s="256"/>
      <c r="I53" s="256"/>
      <c r="J53" s="83"/>
      <c r="K53" s="113" t="s">
        <v>337</v>
      </c>
      <c r="L53" s="116"/>
      <c r="M53" s="116"/>
      <c r="N53" s="116"/>
      <c r="O53" s="116"/>
      <c r="P53" s="116"/>
      <c r="Q53" s="116"/>
      <c r="R53" s="116"/>
      <c r="S53" s="116"/>
    </row>
    <row r="54" spans="1:19" x14ac:dyDescent="0.3">
      <c r="A54" t="s">
        <v>311</v>
      </c>
      <c r="F54" s="250" t="s">
        <v>282</v>
      </c>
      <c r="G54" s="221" t="s">
        <v>306</v>
      </c>
      <c r="H54" s="221"/>
      <c r="I54" s="221" t="s">
        <v>309</v>
      </c>
      <c r="J54" s="116"/>
      <c r="K54" s="121" t="s">
        <v>339</v>
      </c>
      <c r="L54" s="116"/>
      <c r="M54" s="116"/>
      <c r="N54" s="116"/>
      <c r="O54" s="116"/>
      <c r="P54" s="116"/>
      <c r="Q54" s="116"/>
      <c r="R54" s="116"/>
      <c r="S54" s="116"/>
    </row>
    <row r="55" spans="1:19" x14ac:dyDescent="0.3">
      <c r="A55" t="s">
        <v>312</v>
      </c>
      <c r="F55" s="250"/>
      <c r="G55" s="159" t="s">
        <v>47</v>
      </c>
      <c r="H55" s="159" t="s">
        <v>49</v>
      </c>
      <c r="I55" s="221"/>
      <c r="J55" s="116"/>
      <c r="K55" s="113" t="s">
        <v>349</v>
      </c>
      <c r="L55" s="116"/>
      <c r="M55" s="116"/>
      <c r="N55" s="116"/>
      <c r="O55" s="116"/>
      <c r="P55" s="116"/>
      <c r="Q55" s="116"/>
      <c r="R55" s="116"/>
      <c r="S55" s="116"/>
    </row>
    <row r="56" spans="1:19" x14ac:dyDescent="0.3">
      <c r="F56" s="251">
        <v>2</v>
      </c>
      <c r="G56" s="68">
        <v>5</v>
      </c>
      <c r="H56" s="68">
        <v>0</v>
      </c>
      <c r="I56" s="68">
        <v>1</v>
      </c>
      <c r="J56" s="116"/>
      <c r="K56" s="258" t="s">
        <v>350</v>
      </c>
      <c r="L56" s="116"/>
      <c r="M56" s="116"/>
      <c r="N56" s="116"/>
      <c r="O56" s="116"/>
      <c r="P56" s="116"/>
      <c r="Q56" s="116"/>
      <c r="R56" s="116"/>
      <c r="S56" s="116"/>
    </row>
    <row r="57" spans="1:19" x14ac:dyDescent="0.3">
      <c r="A57" s="164" t="s">
        <v>313</v>
      </c>
      <c r="B57" s="223">
        <v>4880008400</v>
      </c>
      <c r="C57" s="223"/>
      <c r="F57" s="252">
        <v>3</v>
      </c>
      <c r="G57" s="68">
        <v>16</v>
      </c>
      <c r="H57" s="68">
        <v>18</v>
      </c>
      <c r="I57" s="68">
        <v>4</v>
      </c>
      <c r="J57" s="116"/>
      <c r="K57" s="113"/>
      <c r="L57" s="116"/>
      <c r="M57" s="116"/>
      <c r="N57" s="116"/>
      <c r="O57" s="116"/>
      <c r="P57" s="116"/>
      <c r="Q57" s="116"/>
      <c r="R57" s="116"/>
      <c r="S57" s="116"/>
    </row>
    <row r="58" spans="1:19" x14ac:dyDescent="0.3">
      <c r="A58" t="s">
        <v>335</v>
      </c>
      <c r="F58" s="253">
        <v>4</v>
      </c>
      <c r="G58" s="168">
        <v>0</v>
      </c>
      <c r="H58" s="168">
        <v>10</v>
      </c>
      <c r="I58" s="136">
        <v>3</v>
      </c>
      <c r="J58" s="116"/>
      <c r="K58" s="259" t="s">
        <v>313</v>
      </c>
      <c r="L58" s="234">
        <v>2890006000</v>
      </c>
      <c r="M58" s="234"/>
      <c r="N58" s="116"/>
      <c r="O58" s="116"/>
      <c r="P58" s="116"/>
      <c r="Q58" s="116"/>
      <c r="R58" s="116"/>
      <c r="S58" s="116"/>
    </row>
    <row r="59" spans="1:19" x14ac:dyDescent="0.3">
      <c r="F59" s="254">
        <v>5</v>
      </c>
      <c r="G59" s="68">
        <v>2</v>
      </c>
      <c r="H59" s="68">
        <v>6</v>
      </c>
      <c r="I59" s="68">
        <v>2</v>
      </c>
      <c r="J59" s="116"/>
      <c r="K59" s="113" t="s">
        <v>335</v>
      </c>
      <c r="L59" s="116"/>
      <c r="M59" s="116"/>
      <c r="N59" s="116"/>
      <c r="O59" s="116"/>
      <c r="P59" s="116"/>
      <c r="Q59" s="116"/>
      <c r="R59" s="116"/>
      <c r="S59" s="116"/>
    </row>
    <row r="60" spans="1:19" x14ac:dyDescent="0.3">
      <c r="F60" s="239"/>
      <c r="G60" s="116"/>
      <c r="H60" s="116"/>
      <c r="I60" s="116"/>
      <c r="J60" s="116"/>
      <c r="K60" s="113"/>
      <c r="L60" s="116"/>
      <c r="M60" s="116"/>
      <c r="N60" s="116"/>
      <c r="O60" s="116"/>
      <c r="P60" s="116"/>
      <c r="Q60" s="116"/>
      <c r="R60" s="116"/>
      <c r="S60" s="116"/>
    </row>
    <row r="61" spans="1:19" x14ac:dyDescent="0.3">
      <c r="F61" s="241" t="s">
        <v>336</v>
      </c>
      <c r="G61" s="116"/>
      <c r="H61" s="116"/>
      <c r="I61" s="116"/>
      <c r="J61" s="116"/>
      <c r="K61" s="113"/>
      <c r="L61" s="116"/>
      <c r="M61" s="116"/>
      <c r="N61" s="116"/>
      <c r="O61" s="116"/>
      <c r="P61" s="116"/>
      <c r="Q61" s="116"/>
      <c r="R61" s="116"/>
      <c r="S61" s="116"/>
    </row>
    <row r="62" spans="1:19" x14ac:dyDescent="0.3">
      <c r="F62" s="239" t="s">
        <v>337</v>
      </c>
      <c r="G62" s="116"/>
      <c r="H62" s="116"/>
      <c r="I62" s="116"/>
      <c r="J62" s="116"/>
      <c r="K62" s="113"/>
      <c r="L62" s="116"/>
      <c r="M62" s="116"/>
      <c r="N62" s="116"/>
      <c r="O62" s="116"/>
      <c r="P62" s="116"/>
      <c r="Q62" s="116"/>
      <c r="R62" s="116"/>
      <c r="S62" s="116"/>
    </row>
    <row r="63" spans="1:19" x14ac:dyDescent="0.3">
      <c r="F63" s="241" t="s">
        <v>339</v>
      </c>
      <c r="G63" s="116"/>
      <c r="H63" s="116"/>
      <c r="I63" s="116"/>
      <c r="J63" s="116"/>
      <c r="K63" s="113"/>
      <c r="L63" s="116"/>
      <c r="M63" s="116"/>
      <c r="N63" s="116"/>
      <c r="O63" s="116"/>
      <c r="P63" s="116"/>
      <c r="Q63" s="116"/>
      <c r="R63" s="116"/>
      <c r="S63" s="116"/>
    </row>
    <row r="64" spans="1:19" x14ac:dyDescent="0.3">
      <c r="F64" s="239" t="s">
        <v>337</v>
      </c>
      <c r="G64" s="116"/>
      <c r="H64" s="116"/>
      <c r="I64" s="116"/>
      <c r="J64" s="116"/>
      <c r="K64" s="113"/>
      <c r="L64" s="116"/>
      <c r="M64" s="116"/>
      <c r="N64" s="116"/>
      <c r="O64" s="116"/>
      <c r="P64" s="116"/>
      <c r="Q64" s="116"/>
      <c r="R64" s="116"/>
      <c r="S64" s="116"/>
    </row>
    <row r="65" spans="6:19" x14ac:dyDescent="0.3">
      <c r="F65" s="241" t="s">
        <v>340</v>
      </c>
      <c r="G65" s="116"/>
      <c r="H65" s="116"/>
      <c r="I65" s="116"/>
      <c r="J65" s="116"/>
      <c r="K65" s="113"/>
      <c r="L65" s="116"/>
      <c r="M65" s="116"/>
      <c r="N65" s="116"/>
      <c r="O65" s="116"/>
      <c r="P65" s="116"/>
      <c r="Q65" s="116"/>
      <c r="R65" s="116"/>
      <c r="S65" s="116"/>
    </row>
    <row r="66" spans="6:19" x14ac:dyDescent="0.3">
      <c r="F66" s="239" t="s">
        <v>337</v>
      </c>
      <c r="G66" s="116"/>
      <c r="H66" s="116"/>
      <c r="I66" s="116"/>
      <c r="J66" s="116"/>
      <c r="K66" s="113"/>
      <c r="L66" s="116"/>
      <c r="M66" s="116"/>
      <c r="N66" s="116"/>
      <c r="O66" s="116"/>
      <c r="P66" s="116"/>
      <c r="Q66" s="116"/>
      <c r="R66" s="116"/>
      <c r="S66" s="116"/>
    </row>
    <row r="67" spans="6:19" x14ac:dyDescent="0.3">
      <c r="F67" s="241" t="s">
        <v>338</v>
      </c>
      <c r="G67" s="116"/>
      <c r="H67" s="116"/>
      <c r="I67" s="116"/>
      <c r="J67" s="116"/>
      <c r="K67" s="113"/>
      <c r="L67" s="116"/>
      <c r="M67" s="116"/>
      <c r="N67" s="116"/>
      <c r="O67" s="116"/>
      <c r="P67" s="116"/>
      <c r="Q67" s="116"/>
      <c r="R67" s="116"/>
      <c r="S67" s="116"/>
    </row>
    <row r="68" spans="6:19" x14ac:dyDescent="0.3">
      <c r="F68" s="239" t="s">
        <v>337</v>
      </c>
      <c r="G68" s="116"/>
      <c r="H68" s="116"/>
      <c r="I68" s="116"/>
      <c r="J68" s="116"/>
      <c r="K68" s="113"/>
      <c r="L68" s="116"/>
      <c r="M68" s="116"/>
      <c r="N68" s="116"/>
      <c r="O68" s="116"/>
      <c r="P68" s="116"/>
      <c r="Q68" s="116"/>
      <c r="R68" s="116"/>
      <c r="S68" s="116"/>
    </row>
    <row r="69" spans="6:19" x14ac:dyDescent="0.3">
      <c r="F69" s="239"/>
      <c r="G69" s="116"/>
      <c r="H69" s="116"/>
      <c r="I69" s="116"/>
      <c r="J69" s="116"/>
      <c r="K69" s="113"/>
      <c r="L69" s="116"/>
      <c r="M69" s="116"/>
      <c r="N69" s="116"/>
      <c r="O69" s="116"/>
      <c r="P69" s="116"/>
      <c r="Q69" s="116"/>
      <c r="R69" s="116"/>
      <c r="S69" s="116"/>
    </row>
    <row r="70" spans="6:19" x14ac:dyDescent="0.3">
      <c r="F70" s="239" t="s">
        <v>341</v>
      </c>
      <c r="G70" s="116"/>
      <c r="H70" s="116"/>
      <c r="I70" s="116"/>
      <c r="J70" s="116"/>
      <c r="K70" s="113"/>
      <c r="L70" s="116"/>
      <c r="M70" s="116"/>
      <c r="N70" s="116"/>
      <c r="O70" s="116"/>
      <c r="P70" s="116"/>
      <c r="Q70" s="116"/>
      <c r="R70" s="116"/>
      <c r="S70" s="116"/>
    </row>
  </sheetData>
  <mergeCells count="21">
    <mergeCell ref="A13:D13"/>
    <mergeCell ref="P38:P39"/>
    <mergeCell ref="Q38:R38"/>
    <mergeCell ref="S38:S39"/>
    <mergeCell ref="Q46:R46"/>
    <mergeCell ref="F13:S13"/>
    <mergeCell ref="L42:M42"/>
    <mergeCell ref="K45:K46"/>
    <mergeCell ref="L45:M45"/>
    <mergeCell ref="N45:N46"/>
    <mergeCell ref="L58:M58"/>
    <mergeCell ref="B44:C44"/>
    <mergeCell ref="A47:A48"/>
    <mergeCell ref="B47:C47"/>
    <mergeCell ref="D47:D48"/>
    <mergeCell ref="B57:C57"/>
    <mergeCell ref="I54:I55"/>
    <mergeCell ref="G22:H22"/>
    <mergeCell ref="G51:H51"/>
    <mergeCell ref="F54:F55"/>
    <mergeCell ref="G54:H5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7" r:id="rId3">
          <objectPr defaultSize="0" autoPict="0" r:id="rId4">
            <anchor moveWithCells="1">
              <from>
                <xdr:col>0</xdr:col>
                <xdr:colOff>15240</xdr:colOff>
                <xdr:row>0</xdr:row>
                <xdr:rowOff>0</xdr:rowOff>
              </from>
              <to>
                <xdr:col>7</xdr:col>
                <xdr:colOff>396240</xdr:colOff>
                <xdr:row>8</xdr:row>
                <xdr:rowOff>175260</xdr:rowOff>
              </to>
            </anchor>
          </objectPr>
        </oleObject>
      </mc:Choice>
      <mc:Fallback>
        <oleObject progId="Visio.Drawing.15" shapeId="1126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ACO Kak Intan</vt:lpstr>
      <vt:lpstr>ACO Susanto</vt:lpstr>
      <vt:lpstr>ACO Susanto (2)</vt:lpstr>
      <vt:lpstr>ACO bener</vt:lpstr>
      <vt:lpstr>Treshold</vt:lpstr>
      <vt:lpstr>VNS Susanto</vt:lpstr>
      <vt:lpstr>Baru</vt:lpstr>
      <vt:lpstr>Paper (Solusi Awal)</vt:lpstr>
      <vt:lpstr>Paper (Improvement)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ASUS M513UA</cp:lastModifiedBy>
  <cp:revision/>
  <dcterms:created xsi:type="dcterms:W3CDTF">2022-02-15T12:35:18Z</dcterms:created>
  <dcterms:modified xsi:type="dcterms:W3CDTF">2022-05-27T15:46:26Z</dcterms:modified>
  <cp:category/>
  <cp:contentStatus/>
</cp:coreProperties>
</file>