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filterPrivacy="1" defaultThemeVersion="124226"/>
  <bookViews>
    <workbookView xWindow="240" yWindow="405" windowWidth="14805" windowHeight="7710"/>
  </bookViews>
  <sheets>
    <sheet name="Avg. Damage vs. Target" sheetId="3" r:id="rId1"/>
    <sheet name="Defensive Measures" sheetId="4" r:id="rId2"/>
    <sheet name="Ship Base Values" sheetId="5" r:id="rId3"/>
  </sheets>
  <definedNames>
    <definedName name="_xlnm._FilterDatabase" localSheetId="0" hidden="1">'Avg. Damage vs. Target'!$A$8:$R$8</definedName>
    <definedName name="_xlnm._FilterDatabase" localSheetId="1" hidden="1">'Defensive Measures'!$A$1:$H$1</definedName>
  </definedNames>
  <calcPr calcId="145621" concurrentCalc="0" concurrentManualCount="2"/>
</workbook>
</file>

<file path=xl/calcChain.xml><?xml version="1.0" encoding="utf-8"?>
<calcChain xmlns="http://schemas.openxmlformats.org/spreadsheetml/2006/main">
  <c r="I4" i="3" l="1"/>
  <c r="I5" i="3"/>
  <c r="I6" i="3"/>
  <c r="J4" i="3"/>
  <c r="J5" i="3"/>
  <c r="J6" i="3"/>
  <c r="L4" i="3"/>
  <c r="L5" i="3"/>
  <c r="K4" i="3"/>
  <c r="M4" i="3"/>
  <c r="N4" i="3"/>
  <c r="O4" i="3"/>
  <c r="P4" i="3"/>
  <c r="Q4" i="3"/>
  <c r="I3" i="3"/>
  <c r="I99" i="3"/>
  <c r="J3" i="3"/>
  <c r="J99" i="3"/>
  <c r="K3" i="3"/>
  <c r="K5" i="3"/>
  <c r="K6" i="3"/>
  <c r="K99" i="3"/>
  <c r="L6" i="3"/>
  <c r="L99" i="3"/>
  <c r="M5" i="3"/>
  <c r="M6" i="3"/>
  <c r="M99" i="3"/>
  <c r="N3" i="3"/>
  <c r="N5" i="3"/>
  <c r="N6" i="3"/>
  <c r="N99" i="3"/>
  <c r="O3" i="3"/>
  <c r="O5" i="3"/>
  <c r="O6" i="3"/>
  <c r="O99" i="3"/>
  <c r="P3" i="3"/>
  <c r="P5" i="3"/>
  <c r="P6" i="3"/>
  <c r="P99" i="3"/>
  <c r="Q3" i="3"/>
  <c r="Q5" i="3"/>
  <c r="Q6" i="3"/>
  <c r="Q99" i="3"/>
  <c r="S99" i="3"/>
  <c r="R99" i="3"/>
  <c r="F99" i="3"/>
  <c r="I98" i="3"/>
  <c r="J98" i="3"/>
  <c r="K98" i="3"/>
  <c r="L98" i="3"/>
  <c r="M98" i="3"/>
  <c r="N98" i="3"/>
  <c r="O98" i="3"/>
  <c r="P98" i="3"/>
  <c r="Q98" i="3"/>
  <c r="S98" i="3"/>
  <c r="R98" i="3"/>
  <c r="F98" i="3"/>
  <c r="I97" i="3"/>
  <c r="J97" i="3"/>
  <c r="K97" i="3"/>
  <c r="L97" i="3"/>
  <c r="M97" i="3"/>
  <c r="N97" i="3"/>
  <c r="O97" i="3"/>
  <c r="P97" i="3"/>
  <c r="Q97" i="3"/>
  <c r="S97" i="3"/>
  <c r="R97" i="3"/>
  <c r="F97" i="3"/>
  <c r="I96" i="3"/>
  <c r="J96" i="3"/>
  <c r="K96" i="3"/>
  <c r="L96" i="3"/>
  <c r="M96" i="3"/>
  <c r="N96" i="3"/>
  <c r="O96" i="3"/>
  <c r="P96" i="3"/>
  <c r="Q96" i="3"/>
  <c r="S96" i="3"/>
  <c r="R96" i="3"/>
  <c r="F96" i="3"/>
  <c r="I95" i="3"/>
  <c r="J95" i="3"/>
  <c r="K95" i="3"/>
  <c r="L95" i="3"/>
  <c r="M95" i="3"/>
  <c r="N95" i="3"/>
  <c r="O95" i="3"/>
  <c r="P95" i="3"/>
  <c r="Q95" i="3"/>
  <c r="S95" i="3"/>
  <c r="R95" i="3"/>
  <c r="F95" i="3"/>
  <c r="I94" i="3"/>
  <c r="J94" i="3"/>
  <c r="K94" i="3"/>
  <c r="L94" i="3"/>
  <c r="M94" i="3"/>
  <c r="N94" i="3"/>
  <c r="O94" i="3"/>
  <c r="P94" i="3"/>
  <c r="Q94" i="3"/>
  <c r="S94" i="3"/>
  <c r="R94" i="3"/>
  <c r="F94" i="3"/>
  <c r="I93" i="3"/>
  <c r="J93" i="3"/>
  <c r="K93" i="3"/>
  <c r="L93" i="3"/>
  <c r="M93" i="3"/>
  <c r="N93" i="3"/>
  <c r="O93" i="3"/>
  <c r="P93" i="3"/>
  <c r="Q93" i="3"/>
  <c r="S93" i="3"/>
  <c r="R93" i="3"/>
  <c r="F93" i="3"/>
  <c r="I92" i="3"/>
  <c r="J92" i="3"/>
  <c r="K92" i="3"/>
  <c r="L92" i="3"/>
  <c r="M92" i="3"/>
  <c r="N92" i="3"/>
  <c r="O92" i="3"/>
  <c r="P92" i="3"/>
  <c r="Q92" i="3"/>
  <c r="S92" i="3"/>
  <c r="R92" i="3"/>
  <c r="F92" i="3"/>
  <c r="I91" i="3"/>
  <c r="J91" i="3"/>
  <c r="K91" i="3"/>
  <c r="L91" i="3"/>
  <c r="M91" i="3"/>
  <c r="N91" i="3"/>
  <c r="O91" i="3"/>
  <c r="P91" i="3"/>
  <c r="Q91" i="3"/>
  <c r="S91" i="3"/>
  <c r="R91" i="3"/>
  <c r="F91" i="3"/>
  <c r="I90" i="3"/>
  <c r="J90" i="3"/>
  <c r="K90" i="3"/>
  <c r="L90" i="3"/>
  <c r="M90" i="3"/>
  <c r="N90" i="3"/>
  <c r="O90" i="3"/>
  <c r="P90" i="3"/>
  <c r="Q90" i="3"/>
  <c r="S90" i="3"/>
  <c r="R90" i="3"/>
  <c r="F90" i="3"/>
  <c r="I89" i="3"/>
  <c r="J89" i="3"/>
  <c r="K89" i="3"/>
  <c r="L89" i="3"/>
  <c r="M89" i="3"/>
  <c r="N89" i="3"/>
  <c r="O89" i="3"/>
  <c r="P89" i="3"/>
  <c r="Q89" i="3"/>
  <c r="S89" i="3"/>
  <c r="R89" i="3"/>
  <c r="F89" i="3"/>
  <c r="I88" i="3"/>
  <c r="J88" i="3"/>
  <c r="K88" i="3"/>
  <c r="L88" i="3"/>
  <c r="M88" i="3"/>
  <c r="N88" i="3"/>
  <c r="O88" i="3"/>
  <c r="P88" i="3"/>
  <c r="Q88" i="3"/>
  <c r="S88" i="3"/>
  <c r="R88" i="3"/>
  <c r="F88" i="3"/>
  <c r="I87" i="3"/>
  <c r="J87" i="3"/>
  <c r="K87" i="3"/>
  <c r="L87" i="3"/>
  <c r="M87" i="3"/>
  <c r="N87" i="3"/>
  <c r="O87" i="3"/>
  <c r="P87" i="3"/>
  <c r="Q87" i="3"/>
  <c r="S87" i="3"/>
  <c r="R87" i="3"/>
  <c r="F87" i="3"/>
  <c r="I86" i="3"/>
  <c r="J86" i="3"/>
  <c r="K86" i="3"/>
  <c r="L86" i="3"/>
  <c r="M86" i="3"/>
  <c r="N86" i="3"/>
  <c r="O86" i="3"/>
  <c r="P86" i="3"/>
  <c r="Q86" i="3"/>
  <c r="S86" i="3"/>
  <c r="R86" i="3"/>
  <c r="F86" i="3"/>
  <c r="I85" i="3"/>
  <c r="J85" i="3"/>
  <c r="K85" i="3"/>
  <c r="L85" i="3"/>
  <c r="M85" i="3"/>
  <c r="N85" i="3"/>
  <c r="O85" i="3"/>
  <c r="P85" i="3"/>
  <c r="Q85" i="3"/>
  <c r="S85" i="3"/>
  <c r="R85" i="3"/>
  <c r="F85" i="3"/>
  <c r="I84" i="3"/>
  <c r="J84" i="3"/>
  <c r="K84" i="3"/>
  <c r="L84" i="3"/>
  <c r="M84" i="3"/>
  <c r="N84" i="3"/>
  <c r="O84" i="3"/>
  <c r="P84" i="3"/>
  <c r="Q84" i="3"/>
  <c r="S84" i="3"/>
  <c r="R84" i="3"/>
  <c r="F84" i="3"/>
  <c r="I83" i="3"/>
  <c r="J83" i="3"/>
  <c r="K83" i="3"/>
  <c r="L83" i="3"/>
  <c r="M83" i="3"/>
  <c r="N83" i="3"/>
  <c r="O83" i="3"/>
  <c r="P83" i="3"/>
  <c r="Q83" i="3"/>
  <c r="S83" i="3"/>
  <c r="R83" i="3"/>
  <c r="F83" i="3"/>
  <c r="I82" i="3"/>
  <c r="J82" i="3"/>
  <c r="K82" i="3"/>
  <c r="L82" i="3"/>
  <c r="M82" i="3"/>
  <c r="N82" i="3"/>
  <c r="O82" i="3"/>
  <c r="P82" i="3"/>
  <c r="Q82" i="3"/>
  <c r="S82" i="3"/>
  <c r="R82" i="3"/>
  <c r="F82" i="3"/>
  <c r="I81" i="3"/>
  <c r="J81" i="3"/>
  <c r="K81" i="3"/>
  <c r="L81" i="3"/>
  <c r="M81" i="3"/>
  <c r="N81" i="3"/>
  <c r="O81" i="3"/>
  <c r="P81" i="3"/>
  <c r="Q81" i="3"/>
  <c r="S81" i="3"/>
  <c r="R81" i="3"/>
  <c r="F81" i="3"/>
  <c r="I80" i="3"/>
  <c r="J80" i="3"/>
  <c r="K80" i="3"/>
  <c r="L80" i="3"/>
  <c r="M80" i="3"/>
  <c r="N80" i="3"/>
  <c r="O80" i="3"/>
  <c r="P80" i="3"/>
  <c r="Q80" i="3"/>
  <c r="S80" i="3"/>
  <c r="R80" i="3"/>
  <c r="F80" i="3"/>
  <c r="I79" i="3"/>
  <c r="J79" i="3"/>
  <c r="K79" i="3"/>
  <c r="L79" i="3"/>
  <c r="M79" i="3"/>
  <c r="N79" i="3"/>
  <c r="O79" i="3"/>
  <c r="P79" i="3"/>
  <c r="Q79" i="3"/>
  <c r="S79" i="3"/>
  <c r="R79" i="3"/>
  <c r="F79" i="3"/>
  <c r="I78" i="3"/>
  <c r="J78" i="3"/>
  <c r="K78" i="3"/>
  <c r="L78" i="3"/>
  <c r="M78" i="3"/>
  <c r="N78" i="3"/>
  <c r="O78" i="3"/>
  <c r="P78" i="3"/>
  <c r="Q78" i="3"/>
  <c r="S78" i="3"/>
  <c r="R78" i="3"/>
  <c r="F78" i="3"/>
  <c r="I77" i="3"/>
  <c r="J77" i="3"/>
  <c r="K77" i="3"/>
  <c r="L77" i="3"/>
  <c r="M77" i="3"/>
  <c r="N77" i="3"/>
  <c r="O77" i="3"/>
  <c r="P77" i="3"/>
  <c r="Q77" i="3"/>
  <c r="S77" i="3"/>
  <c r="R77" i="3"/>
  <c r="F77" i="3"/>
  <c r="I76" i="3"/>
  <c r="J76" i="3"/>
  <c r="K76" i="3"/>
  <c r="L76" i="3"/>
  <c r="M76" i="3"/>
  <c r="N76" i="3"/>
  <c r="O76" i="3"/>
  <c r="P76" i="3"/>
  <c r="Q76" i="3"/>
  <c r="S76" i="3"/>
  <c r="R76" i="3"/>
  <c r="F76" i="3"/>
  <c r="I75" i="3"/>
  <c r="J75" i="3"/>
  <c r="K75" i="3"/>
  <c r="L75" i="3"/>
  <c r="M75" i="3"/>
  <c r="N75" i="3"/>
  <c r="O75" i="3"/>
  <c r="P75" i="3"/>
  <c r="Q75" i="3"/>
  <c r="S75" i="3"/>
  <c r="R75" i="3"/>
  <c r="F75" i="3"/>
  <c r="I74" i="3"/>
  <c r="J74" i="3"/>
  <c r="K74" i="3"/>
  <c r="L74" i="3"/>
  <c r="M74" i="3"/>
  <c r="N74" i="3"/>
  <c r="O74" i="3"/>
  <c r="P74" i="3"/>
  <c r="Q74" i="3"/>
  <c r="S74" i="3"/>
  <c r="R74" i="3"/>
  <c r="F74" i="3"/>
  <c r="I73" i="3"/>
  <c r="J73" i="3"/>
  <c r="K73" i="3"/>
  <c r="L73" i="3"/>
  <c r="M73" i="3"/>
  <c r="N73" i="3"/>
  <c r="O73" i="3"/>
  <c r="P73" i="3"/>
  <c r="Q73" i="3"/>
  <c r="S73" i="3"/>
  <c r="R73" i="3"/>
  <c r="F73" i="3"/>
  <c r="I72" i="3"/>
  <c r="J72" i="3"/>
  <c r="K72" i="3"/>
  <c r="L72" i="3"/>
  <c r="M72" i="3"/>
  <c r="N72" i="3"/>
  <c r="O72" i="3"/>
  <c r="P72" i="3"/>
  <c r="Q72" i="3"/>
  <c r="S72" i="3"/>
  <c r="R72" i="3"/>
  <c r="F72" i="3"/>
  <c r="I71" i="3"/>
  <c r="J71" i="3"/>
  <c r="K71" i="3"/>
  <c r="L71" i="3"/>
  <c r="M71" i="3"/>
  <c r="N71" i="3"/>
  <c r="O71" i="3"/>
  <c r="P71" i="3"/>
  <c r="Q71" i="3"/>
  <c r="S71" i="3"/>
  <c r="R71" i="3"/>
  <c r="F71" i="3"/>
  <c r="I70" i="3"/>
  <c r="J70" i="3"/>
  <c r="K70" i="3"/>
  <c r="L70" i="3"/>
  <c r="M70" i="3"/>
  <c r="N70" i="3"/>
  <c r="O70" i="3"/>
  <c r="P70" i="3"/>
  <c r="Q70" i="3"/>
  <c r="S70" i="3"/>
  <c r="R70" i="3"/>
  <c r="F70" i="3"/>
  <c r="I69" i="3"/>
  <c r="J69" i="3"/>
  <c r="K69" i="3"/>
  <c r="L69" i="3"/>
  <c r="M69" i="3"/>
  <c r="N69" i="3"/>
  <c r="O69" i="3"/>
  <c r="P69" i="3"/>
  <c r="Q69" i="3"/>
  <c r="S69" i="3"/>
  <c r="R69" i="3"/>
  <c r="F69" i="3"/>
  <c r="I68" i="3"/>
  <c r="J68" i="3"/>
  <c r="K68" i="3"/>
  <c r="L68" i="3"/>
  <c r="M68" i="3"/>
  <c r="N68" i="3"/>
  <c r="O68" i="3"/>
  <c r="P68" i="3"/>
  <c r="Q68" i="3"/>
  <c r="S68" i="3"/>
  <c r="R68" i="3"/>
  <c r="F68" i="3"/>
  <c r="I67" i="3"/>
  <c r="J67" i="3"/>
  <c r="K67" i="3"/>
  <c r="L67" i="3"/>
  <c r="M67" i="3"/>
  <c r="N67" i="3"/>
  <c r="O67" i="3"/>
  <c r="P67" i="3"/>
  <c r="Q67" i="3"/>
  <c r="S67" i="3"/>
  <c r="R67" i="3"/>
  <c r="F67" i="3"/>
  <c r="I66" i="3"/>
  <c r="J66" i="3"/>
  <c r="K66" i="3"/>
  <c r="L66" i="3"/>
  <c r="M66" i="3"/>
  <c r="N66" i="3"/>
  <c r="O66" i="3"/>
  <c r="P66" i="3"/>
  <c r="Q66" i="3"/>
  <c r="S66" i="3"/>
  <c r="R66" i="3"/>
  <c r="F66" i="3"/>
  <c r="I65" i="3"/>
  <c r="J65" i="3"/>
  <c r="K65" i="3"/>
  <c r="L65" i="3"/>
  <c r="M65" i="3"/>
  <c r="N65" i="3"/>
  <c r="O65" i="3"/>
  <c r="P65" i="3"/>
  <c r="Q65" i="3"/>
  <c r="S65" i="3"/>
  <c r="R65" i="3"/>
  <c r="F65" i="3"/>
  <c r="T64" i="3" a="1"/>
  <c r="I64" i="3"/>
  <c r="J64" i="3"/>
  <c r="K64" i="3"/>
  <c r="L64" i="3"/>
  <c r="M64" i="3"/>
  <c r="N64" i="3"/>
  <c r="O64" i="3"/>
  <c r="P64" i="3"/>
  <c r="Q64" i="3"/>
  <c r="S64" i="3"/>
  <c r="R64" i="3"/>
  <c r="H64" i="3"/>
  <c r="G64" i="3"/>
  <c r="F64" i="3"/>
  <c r="D64" i="3"/>
  <c r="I63" i="3"/>
  <c r="J63" i="3"/>
  <c r="K63" i="3"/>
  <c r="L63" i="3"/>
  <c r="M63" i="3"/>
  <c r="N63" i="3"/>
  <c r="O63" i="3"/>
  <c r="P63" i="3"/>
  <c r="Q63" i="3"/>
  <c r="S63" i="3"/>
  <c r="R63" i="3"/>
  <c r="H63" i="3"/>
  <c r="G63" i="3"/>
  <c r="F63" i="3"/>
  <c r="D63" i="3"/>
  <c r="I62" i="3"/>
  <c r="J62" i="3"/>
  <c r="K62" i="3"/>
  <c r="L62" i="3"/>
  <c r="M62" i="3"/>
  <c r="N62" i="3"/>
  <c r="O62" i="3"/>
  <c r="P62" i="3"/>
  <c r="Q62" i="3"/>
  <c r="S62" i="3"/>
  <c r="R62" i="3"/>
  <c r="H62" i="3"/>
  <c r="G62" i="3"/>
  <c r="F62" i="3"/>
  <c r="D62" i="3"/>
  <c r="I61" i="3"/>
  <c r="J61" i="3"/>
  <c r="K61" i="3"/>
  <c r="L61" i="3"/>
  <c r="M61" i="3"/>
  <c r="N61" i="3"/>
  <c r="O61" i="3"/>
  <c r="P61" i="3"/>
  <c r="Q61" i="3"/>
  <c r="S61" i="3"/>
  <c r="R61" i="3"/>
  <c r="H61" i="3"/>
  <c r="G61" i="3"/>
  <c r="F61" i="3"/>
  <c r="D61" i="3"/>
  <c r="I60" i="3"/>
  <c r="J60" i="3"/>
  <c r="K60" i="3"/>
  <c r="L60" i="3"/>
  <c r="M60" i="3"/>
  <c r="N60" i="3"/>
  <c r="O60" i="3"/>
  <c r="P60" i="3"/>
  <c r="Q60" i="3"/>
  <c r="S60" i="3"/>
  <c r="R60" i="3"/>
  <c r="H60" i="3"/>
  <c r="G60" i="3"/>
  <c r="F60" i="3"/>
  <c r="D60" i="3"/>
  <c r="I59" i="3"/>
  <c r="J59" i="3"/>
  <c r="K59" i="3"/>
  <c r="L59" i="3"/>
  <c r="M59" i="3"/>
  <c r="N59" i="3"/>
  <c r="O59" i="3"/>
  <c r="P59" i="3"/>
  <c r="Q59" i="3"/>
  <c r="S59" i="3"/>
  <c r="R59" i="3"/>
  <c r="H59" i="3"/>
  <c r="G59" i="3"/>
  <c r="F59" i="3"/>
  <c r="D59" i="3"/>
  <c r="I58" i="3"/>
  <c r="J58" i="3"/>
  <c r="K58" i="3"/>
  <c r="L58" i="3"/>
  <c r="M58" i="3"/>
  <c r="N58" i="3"/>
  <c r="O58" i="3"/>
  <c r="P58" i="3"/>
  <c r="Q58" i="3"/>
  <c r="S58" i="3"/>
  <c r="R58" i="3"/>
  <c r="H58" i="3"/>
  <c r="G58" i="3"/>
  <c r="F58" i="3"/>
  <c r="D58" i="3"/>
  <c r="I57" i="3"/>
  <c r="J57" i="3"/>
  <c r="K57" i="3"/>
  <c r="L57" i="3"/>
  <c r="M57" i="3"/>
  <c r="N57" i="3"/>
  <c r="O57" i="3"/>
  <c r="P57" i="3"/>
  <c r="Q57" i="3"/>
  <c r="S57" i="3"/>
  <c r="R57" i="3"/>
  <c r="H57" i="3"/>
  <c r="G57" i="3"/>
  <c r="F57" i="3"/>
  <c r="D57" i="3"/>
  <c r="I56" i="3"/>
  <c r="J56" i="3"/>
  <c r="K56" i="3"/>
  <c r="L56" i="3"/>
  <c r="M56" i="3"/>
  <c r="N56" i="3"/>
  <c r="O56" i="3"/>
  <c r="P56" i="3"/>
  <c r="Q56" i="3"/>
  <c r="S56" i="3"/>
  <c r="R56" i="3"/>
  <c r="H56" i="3"/>
  <c r="G56" i="3"/>
  <c r="F56" i="3"/>
  <c r="D56" i="3"/>
  <c r="I55" i="3"/>
  <c r="J55" i="3"/>
  <c r="K55" i="3"/>
  <c r="L55" i="3"/>
  <c r="M55" i="3"/>
  <c r="N55" i="3"/>
  <c r="O55" i="3"/>
  <c r="P55" i="3"/>
  <c r="Q55" i="3"/>
  <c r="S55" i="3"/>
  <c r="R55" i="3"/>
  <c r="H55" i="3"/>
  <c r="G55" i="3"/>
  <c r="F55" i="3"/>
  <c r="D55" i="3"/>
  <c r="I54" i="3"/>
  <c r="J54" i="3"/>
  <c r="K54" i="3"/>
  <c r="L54" i="3"/>
  <c r="M54" i="3"/>
  <c r="N54" i="3"/>
  <c r="O54" i="3"/>
  <c r="P54" i="3"/>
  <c r="Q54" i="3"/>
  <c r="S54" i="3"/>
  <c r="R54" i="3"/>
  <c r="F54" i="3"/>
  <c r="I53" i="3"/>
  <c r="J53" i="3"/>
  <c r="K53" i="3"/>
  <c r="L53" i="3"/>
  <c r="M53" i="3"/>
  <c r="N53" i="3"/>
  <c r="O53" i="3"/>
  <c r="P53" i="3"/>
  <c r="Q53" i="3"/>
  <c r="S53" i="3"/>
  <c r="R53" i="3"/>
  <c r="F53" i="3"/>
  <c r="I52" i="3"/>
  <c r="J52" i="3"/>
  <c r="K52" i="3"/>
  <c r="L52" i="3"/>
  <c r="M52" i="3"/>
  <c r="N52" i="3"/>
  <c r="O52" i="3"/>
  <c r="P52" i="3"/>
  <c r="Q52" i="3"/>
  <c r="S52" i="3"/>
  <c r="R52" i="3"/>
  <c r="F52" i="3"/>
  <c r="F51" i="3"/>
  <c r="I51" i="3"/>
  <c r="J51" i="3"/>
  <c r="K51" i="3"/>
  <c r="L51" i="3"/>
  <c r="M51" i="3"/>
  <c r="N51" i="3"/>
  <c r="O51" i="3"/>
  <c r="P51" i="3"/>
  <c r="Q51" i="3"/>
  <c r="S51" i="3"/>
  <c r="R51" i="3"/>
  <c r="I50" i="3"/>
  <c r="J50" i="3"/>
  <c r="K50" i="3"/>
  <c r="L50" i="3"/>
  <c r="M50" i="3"/>
  <c r="N50" i="3"/>
  <c r="O50" i="3"/>
  <c r="P50" i="3"/>
  <c r="Q50" i="3"/>
  <c r="S50" i="3"/>
  <c r="R50" i="3"/>
  <c r="F50" i="3"/>
  <c r="I49" i="3"/>
  <c r="J49" i="3"/>
  <c r="K49" i="3"/>
  <c r="L49" i="3"/>
  <c r="M49" i="3"/>
  <c r="N49" i="3"/>
  <c r="O49" i="3"/>
  <c r="P49" i="3"/>
  <c r="Q49" i="3"/>
  <c r="S49" i="3"/>
  <c r="R49" i="3"/>
  <c r="F49" i="3"/>
  <c r="F48" i="3"/>
  <c r="I48" i="3"/>
  <c r="J48" i="3"/>
  <c r="K48" i="3"/>
  <c r="L48" i="3"/>
  <c r="M48" i="3"/>
  <c r="N48" i="3"/>
  <c r="O48" i="3"/>
  <c r="P48" i="3"/>
  <c r="Q48" i="3"/>
  <c r="S48" i="3"/>
  <c r="R48" i="3"/>
  <c r="F47" i="3"/>
  <c r="I47" i="3"/>
  <c r="J47" i="3"/>
  <c r="K47" i="3"/>
  <c r="L47" i="3"/>
  <c r="M47" i="3"/>
  <c r="N47" i="3"/>
  <c r="O47" i="3"/>
  <c r="P47" i="3"/>
  <c r="Q47" i="3"/>
  <c r="S47" i="3"/>
  <c r="R47" i="3"/>
  <c r="I46" i="3"/>
  <c r="J46" i="3"/>
  <c r="K46" i="3"/>
  <c r="L46" i="3"/>
  <c r="M46" i="3"/>
  <c r="N46" i="3"/>
  <c r="O46" i="3"/>
  <c r="P46" i="3"/>
  <c r="Q46" i="3"/>
  <c r="S46" i="3"/>
  <c r="R46" i="3"/>
  <c r="F46" i="3"/>
  <c r="F45" i="3"/>
  <c r="I45" i="3"/>
  <c r="J45" i="3"/>
  <c r="K45" i="3"/>
  <c r="L45" i="3"/>
  <c r="M45" i="3"/>
  <c r="N45" i="3"/>
  <c r="O45" i="3"/>
  <c r="P45" i="3"/>
  <c r="Q45" i="3"/>
  <c r="S45" i="3"/>
  <c r="R45" i="3"/>
  <c r="F44" i="3"/>
  <c r="I44" i="3"/>
  <c r="J44" i="3"/>
  <c r="K44" i="3"/>
  <c r="L44" i="3"/>
  <c r="M44" i="3"/>
  <c r="N44" i="3"/>
  <c r="O44" i="3"/>
  <c r="P44" i="3"/>
  <c r="Q44" i="3"/>
  <c r="S44" i="3"/>
  <c r="R44" i="3"/>
  <c r="I43" i="3"/>
  <c r="J43" i="3"/>
  <c r="K43" i="3"/>
  <c r="L43" i="3"/>
  <c r="M43" i="3"/>
  <c r="N43" i="3"/>
  <c r="O43" i="3"/>
  <c r="P43" i="3"/>
  <c r="Q43" i="3"/>
  <c r="S43" i="3"/>
  <c r="R43" i="3"/>
  <c r="F43" i="3"/>
  <c r="I42" i="3"/>
  <c r="J42" i="3"/>
  <c r="K42" i="3"/>
  <c r="L42" i="3"/>
  <c r="M42" i="3"/>
  <c r="N42" i="3"/>
  <c r="O42" i="3"/>
  <c r="P42" i="3"/>
  <c r="Q42" i="3"/>
  <c r="S42" i="3"/>
  <c r="R42" i="3"/>
  <c r="F42" i="3"/>
  <c r="I41" i="3"/>
  <c r="J41" i="3"/>
  <c r="K41" i="3"/>
  <c r="L41" i="3"/>
  <c r="M41" i="3"/>
  <c r="N41" i="3"/>
  <c r="O41" i="3"/>
  <c r="P41" i="3"/>
  <c r="Q41" i="3"/>
  <c r="S41" i="3"/>
  <c r="R41" i="3"/>
  <c r="F41" i="3"/>
  <c r="F40" i="3"/>
  <c r="I40" i="3"/>
  <c r="J40" i="3"/>
  <c r="K40" i="3"/>
  <c r="L40" i="3"/>
  <c r="M40" i="3"/>
  <c r="N40" i="3"/>
  <c r="O40" i="3"/>
  <c r="P40" i="3"/>
  <c r="Q40" i="3"/>
  <c r="S40" i="3"/>
  <c r="R40" i="3"/>
  <c r="I39" i="3"/>
  <c r="J39" i="3"/>
  <c r="K39" i="3"/>
  <c r="L39" i="3"/>
  <c r="M39" i="3"/>
  <c r="N39" i="3"/>
  <c r="O39" i="3"/>
  <c r="P39" i="3"/>
  <c r="Q39" i="3"/>
  <c r="S39" i="3"/>
  <c r="R39" i="3"/>
  <c r="F39" i="3"/>
  <c r="F38" i="3"/>
  <c r="I38" i="3"/>
  <c r="J38" i="3"/>
  <c r="K38" i="3"/>
  <c r="L38" i="3"/>
  <c r="M38" i="3"/>
  <c r="N38" i="3"/>
  <c r="O38" i="3"/>
  <c r="P38" i="3"/>
  <c r="Q38" i="3"/>
  <c r="S38" i="3"/>
  <c r="R38" i="3"/>
  <c r="F37" i="3"/>
  <c r="I37" i="3"/>
  <c r="J37" i="3"/>
  <c r="K37" i="3"/>
  <c r="L37" i="3"/>
  <c r="M37" i="3"/>
  <c r="N37" i="3"/>
  <c r="O37" i="3"/>
  <c r="P37" i="3"/>
  <c r="Q37" i="3"/>
  <c r="S37" i="3"/>
  <c r="R37" i="3"/>
  <c r="I36" i="3"/>
  <c r="J36" i="3"/>
  <c r="K36" i="3"/>
  <c r="L36" i="3"/>
  <c r="M36" i="3"/>
  <c r="N36" i="3"/>
  <c r="O36" i="3"/>
  <c r="P36" i="3"/>
  <c r="Q36" i="3"/>
  <c r="S36" i="3"/>
  <c r="R36" i="3"/>
  <c r="F36" i="3"/>
  <c r="I35" i="3"/>
  <c r="J35" i="3"/>
  <c r="K35" i="3"/>
  <c r="L35" i="3"/>
  <c r="M35" i="3"/>
  <c r="N35" i="3"/>
  <c r="O35" i="3"/>
  <c r="P35" i="3"/>
  <c r="Q35" i="3"/>
  <c r="S35" i="3"/>
  <c r="R35" i="3"/>
  <c r="F35" i="3"/>
  <c r="F34" i="3"/>
  <c r="I34" i="3"/>
  <c r="J34" i="3"/>
  <c r="K34" i="3"/>
  <c r="L34" i="3"/>
  <c r="M34" i="3"/>
  <c r="N34" i="3"/>
  <c r="O34" i="3"/>
  <c r="P34" i="3"/>
  <c r="Q34" i="3"/>
  <c r="S34" i="3"/>
  <c r="R34" i="3"/>
  <c r="F33" i="3"/>
  <c r="I33" i="3"/>
  <c r="J33" i="3"/>
  <c r="K33" i="3"/>
  <c r="L33" i="3"/>
  <c r="M33" i="3"/>
  <c r="N33" i="3"/>
  <c r="O33" i="3"/>
  <c r="P33" i="3"/>
  <c r="Q33" i="3"/>
  <c r="S33" i="3"/>
  <c r="R33" i="3"/>
  <c r="I32" i="3"/>
  <c r="J32" i="3"/>
  <c r="K32" i="3"/>
  <c r="L32" i="3"/>
  <c r="M32" i="3"/>
  <c r="N32" i="3"/>
  <c r="O32" i="3"/>
  <c r="P32" i="3"/>
  <c r="Q32" i="3"/>
  <c r="S32" i="3"/>
  <c r="R32" i="3"/>
  <c r="F32" i="3"/>
  <c r="I31" i="3"/>
  <c r="J31" i="3"/>
  <c r="K31" i="3"/>
  <c r="L31" i="3"/>
  <c r="M31" i="3"/>
  <c r="N31" i="3"/>
  <c r="O31" i="3"/>
  <c r="P31" i="3"/>
  <c r="Q31" i="3"/>
  <c r="S31" i="3"/>
  <c r="R31" i="3"/>
  <c r="F31" i="3"/>
  <c r="I30" i="3"/>
  <c r="J30" i="3"/>
  <c r="K30" i="3"/>
  <c r="L30" i="3"/>
  <c r="M30" i="3"/>
  <c r="N30" i="3"/>
  <c r="O30" i="3"/>
  <c r="P30" i="3"/>
  <c r="Q30" i="3"/>
  <c r="S30" i="3"/>
  <c r="R30" i="3"/>
  <c r="F30" i="3"/>
  <c r="I29" i="3"/>
  <c r="J29" i="3"/>
  <c r="K29" i="3"/>
  <c r="L29" i="3"/>
  <c r="M29" i="3"/>
  <c r="N29" i="3"/>
  <c r="O29" i="3"/>
  <c r="P29" i="3"/>
  <c r="Q29" i="3"/>
  <c r="S29" i="3"/>
  <c r="R29" i="3"/>
  <c r="F29" i="3"/>
  <c r="F28" i="3"/>
  <c r="I28" i="3"/>
  <c r="J28" i="3"/>
  <c r="K28" i="3"/>
  <c r="L28" i="3"/>
  <c r="M28" i="3"/>
  <c r="N28" i="3"/>
  <c r="O28" i="3"/>
  <c r="P28" i="3"/>
  <c r="Q28" i="3"/>
  <c r="S28" i="3"/>
  <c r="R28" i="3"/>
  <c r="F27" i="3"/>
  <c r="I27" i="3"/>
  <c r="J27" i="3"/>
  <c r="K27" i="3"/>
  <c r="L27" i="3"/>
  <c r="M27" i="3"/>
  <c r="N27" i="3"/>
  <c r="O27" i="3"/>
  <c r="P27" i="3"/>
  <c r="Q27" i="3"/>
  <c r="S27" i="3"/>
  <c r="R27" i="3"/>
  <c r="F26" i="3"/>
  <c r="I26" i="3"/>
  <c r="J26" i="3"/>
  <c r="K26" i="3"/>
  <c r="L26" i="3"/>
  <c r="M26" i="3"/>
  <c r="N26" i="3"/>
  <c r="O26" i="3"/>
  <c r="P26" i="3"/>
  <c r="Q26" i="3"/>
  <c r="S26" i="3"/>
  <c r="R26" i="3"/>
  <c r="I25" i="3"/>
  <c r="J25" i="3"/>
  <c r="K25" i="3"/>
  <c r="L25" i="3"/>
  <c r="M25" i="3"/>
  <c r="N25" i="3"/>
  <c r="O25" i="3"/>
  <c r="P25" i="3"/>
  <c r="Q25" i="3"/>
  <c r="S25" i="3"/>
  <c r="R25" i="3"/>
  <c r="F25" i="3"/>
  <c r="F24" i="3"/>
  <c r="I24" i="3"/>
  <c r="J24" i="3"/>
  <c r="K24" i="3"/>
  <c r="L24" i="3"/>
  <c r="M24" i="3"/>
  <c r="N24" i="3"/>
  <c r="O24" i="3"/>
  <c r="P24" i="3"/>
  <c r="Q24" i="3"/>
  <c r="S24" i="3"/>
  <c r="R24" i="3"/>
  <c r="F23" i="3"/>
  <c r="I23" i="3"/>
  <c r="J23" i="3"/>
  <c r="K23" i="3"/>
  <c r="L23" i="3"/>
  <c r="M23" i="3"/>
  <c r="N23" i="3"/>
  <c r="O23" i="3"/>
  <c r="P23" i="3"/>
  <c r="Q23" i="3"/>
  <c r="S23" i="3"/>
  <c r="R23" i="3"/>
  <c r="I22" i="3"/>
  <c r="J22" i="3"/>
  <c r="K22" i="3"/>
  <c r="L22" i="3"/>
  <c r="M22" i="3"/>
  <c r="N22" i="3"/>
  <c r="O22" i="3"/>
  <c r="P22" i="3"/>
  <c r="Q22" i="3"/>
  <c r="S22" i="3"/>
  <c r="R22" i="3"/>
  <c r="F22" i="3"/>
  <c r="F21" i="3"/>
  <c r="I21" i="3"/>
  <c r="J21" i="3"/>
  <c r="K21" i="3"/>
  <c r="L21" i="3"/>
  <c r="M21" i="3"/>
  <c r="N21" i="3"/>
  <c r="O21" i="3"/>
  <c r="P21" i="3"/>
  <c r="Q21" i="3"/>
  <c r="S21" i="3"/>
  <c r="R21" i="3"/>
  <c r="I20" i="3"/>
  <c r="J20" i="3"/>
  <c r="K20" i="3"/>
  <c r="L20" i="3"/>
  <c r="M20" i="3"/>
  <c r="N20" i="3"/>
  <c r="O20" i="3"/>
  <c r="P20" i="3"/>
  <c r="Q20" i="3"/>
  <c r="S20" i="3"/>
  <c r="R20" i="3"/>
  <c r="F20" i="3"/>
  <c r="I19" i="3"/>
  <c r="J19" i="3"/>
  <c r="K19" i="3"/>
  <c r="L19" i="3"/>
  <c r="M19" i="3"/>
  <c r="N19" i="3"/>
  <c r="O19" i="3"/>
  <c r="P19" i="3"/>
  <c r="Q19" i="3"/>
  <c r="S19" i="3"/>
  <c r="R19" i="3"/>
  <c r="F19" i="3"/>
  <c r="F18" i="3"/>
  <c r="I18" i="3"/>
  <c r="J18" i="3"/>
  <c r="K18" i="3"/>
  <c r="L18" i="3"/>
  <c r="M18" i="3"/>
  <c r="N18" i="3"/>
  <c r="O18" i="3"/>
  <c r="P18" i="3"/>
  <c r="Q18" i="3"/>
  <c r="S18" i="3"/>
  <c r="R18" i="3"/>
  <c r="I17" i="3"/>
  <c r="J17" i="3"/>
  <c r="K17" i="3"/>
  <c r="L17" i="3"/>
  <c r="M17" i="3"/>
  <c r="N17" i="3"/>
  <c r="O17" i="3"/>
  <c r="P17" i="3"/>
  <c r="Q17" i="3"/>
  <c r="S17" i="3"/>
  <c r="R17" i="3"/>
  <c r="F17" i="3"/>
  <c r="F16" i="3"/>
  <c r="I16" i="3"/>
  <c r="J16" i="3"/>
  <c r="K16" i="3"/>
  <c r="L16" i="3"/>
  <c r="M16" i="3"/>
  <c r="N16" i="3"/>
  <c r="O16" i="3"/>
  <c r="P16" i="3"/>
  <c r="Q16" i="3"/>
  <c r="S16" i="3"/>
  <c r="R16" i="3"/>
  <c r="F15" i="3"/>
  <c r="I15" i="3"/>
  <c r="J15" i="3"/>
  <c r="K15" i="3"/>
  <c r="L15" i="3"/>
  <c r="M15" i="3"/>
  <c r="N15" i="3"/>
  <c r="O15" i="3"/>
  <c r="P15" i="3"/>
  <c r="Q15" i="3"/>
  <c r="S15" i="3"/>
  <c r="R15" i="3"/>
  <c r="I14" i="3"/>
  <c r="J14" i="3"/>
  <c r="K14" i="3"/>
  <c r="L14" i="3"/>
  <c r="M14" i="3"/>
  <c r="N14" i="3"/>
  <c r="O14" i="3"/>
  <c r="P14" i="3"/>
  <c r="Q14" i="3"/>
  <c r="S14" i="3"/>
  <c r="R14" i="3"/>
  <c r="F14" i="3"/>
  <c r="F13" i="3"/>
  <c r="I13" i="3"/>
  <c r="J13" i="3"/>
  <c r="K13" i="3"/>
  <c r="L13" i="3"/>
  <c r="M13" i="3"/>
  <c r="N13" i="3"/>
  <c r="O13" i="3"/>
  <c r="P13" i="3"/>
  <c r="Q13" i="3"/>
  <c r="S13" i="3"/>
  <c r="R13" i="3"/>
  <c r="I12" i="3"/>
  <c r="J12" i="3"/>
  <c r="K12" i="3"/>
  <c r="L12" i="3"/>
  <c r="M12" i="3"/>
  <c r="N12" i="3"/>
  <c r="O12" i="3"/>
  <c r="P12" i="3"/>
  <c r="Q12" i="3"/>
  <c r="S12" i="3"/>
  <c r="R12" i="3"/>
  <c r="F12" i="3"/>
  <c r="F11" i="3"/>
  <c r="I11" i="3"/>
  <c r="J11" i="3"/>
  <c r="K11" i="3"/>
  <c r="L11" i="3"/>
  <c r="M11" i="3"/>
  <c r="N11" i="3"/>
  <c r="O11" i="3"/>
  <c r="P11" i="3"/>
  <c r="Q11" i="3"/>
  <c r="S11" i="3"/>
  <c r="R11" i="3"/>
  <c r="F10" i="3"/>
  <c r="I10" i="3"/>
  <c r="J10" i="3"/>
  <c r="K10" i="3"/>
  <c r="L10" i="3"/>
  <c r="M10" i="3"/>
  <c r="N10" i="3"/>
  <c r="O10" i="3"/>
  <c r="P10" i="3"/>
  <c r="Q10" i="3"/>
  <c r="S10" i="3"/>
  <c r="R10" i="3"/>
  <c r="F9" i="3"/>
  <c r="I9" i="3"/>
  <c r="J9" i="3"/>
  <c r="K9" i="3"/>
  <c r="L9" i="3"/>
  <c r="M9" i="3"/>
  <c r="N9" i="3"/>
  <c r="O9" i="3"/>
  <c r="P9" i="3"/>
  <c r="Q9" i="3"/>
  <c r="S9" i="3"/>
  <c r="R9" i="3"/>
  <c r="U5" i="3"/>
  <c r="U4" i="3"/>
  <c r="T4" i="3"/>
  <c r="S4" i="3"/>
  <c r="R4" i="3"/>
  <c r="U3" i="3"/>
  <c r="T3" i="3"/>
  <c r="S3" i="3"/>
  <c r="R3" i="3"/>
  <c r="U2" i="3"/>
  <c r="T2" i="3"/>
  <c r="S2" i="3"/>
  <c r="R2" i="3"/>
  <c r="T64" i="3"/>
</calcChain>
</file>

<file path=xl/sharedStrings.xml><?xml version="1.0" encoding="utf-8"?>
<sst xmlns="http://schemas.openxmlformats.org/spreadsheetml/2006/main" count="223" uniqueCount="115">
  <si>
    <t>AP</t>
  </si>
  <si>
    <t>Fighter</t>
  </si>
  <si>
    <t>Frigate</t>
  </si>
  <si>
    <t>Destroyer</t>
  </si>
  <si>
    <t>Light Cruiser</t>
  </si>
  <si>
    <t>Battlecruiser</t>
  </si>
  <si>
    <t>Battleship</t>
  </si>
  <si>
    <t>Dreadnought</t>
  </si>
  <si>
    <t>Capital</t>
  </si>
  <si>
    <t>Tracking</t>
  </si>
  <si>
    <t>'Vulcan' Fighter Cannon</t>
  </si>
  <si>
    <t>Weapon Specs</t>
  </si>
  <si>
    <t>Name</t>
  </si>
  <si>
    <t>Avg. Dmg. Per time unit</t>
  </si>
  <si>
    <t>Time cost / shot</t>
  </si>
  <si>
    <t>Dmg / shot</t>
  </si>
  <si>
    <t>Evade</t>
  </si>
  <si>
    <t>Hit damage factor</t>
  </si>
  <si>
    <t>Crit damage factor</t>
  </si>
  <si>
    <t>Avg. Dmg. / Time Unit</t>
  </si>
  <si>
    <t>'Predator' Laser Cannon</t>
  </si>
  <si>
    <t>'Jaeger' Light Missiles</t>
  </si>
  <si>
    <t>'Apocalypse' Giga Laser</t>
  </si>
  <si>
    <t>'Blaze' Point Defense Array</t>
  </si>
  <si>
    <t>'Hellfire' Flak Battery</t>
  </si>
  <si>
    <t>'Howitzer' Support Artillery</t>
  </si>
  <si>
    <t>'Spike' Combat Laser Array</t>
  </si>
  <si>
    <t>'Reaper' Cruise Missiles</t>
  </si>
  <si>
    <t>'Nutcracker' Plasma Bombs</t>
  </si>
  <si>
    <t>Glance damage factor</t>
  </si>
  <si>
    <t>'Sunrise' Laser Lance</t>
  </si>
  <si>
    <t>'Avalanche' Superheavy Autocannon</t>
  </si>
  <si>
    <t>'Slaughter' Heavy Artillery</t>
  </si>
  <si>
    <t>'Nova' Antimatter Cannon</t>
  </si>
  <si>
    <t>'Bolt' Missile Launcher</t>
  </si>
  <si>
    <t>'Ripper' Light Autocannon</t>
  </si>
  <si>
    <t>'Heat' Autocannon</t>
  </si>
  <si>
    <t>'Stampede' Heavy Autocannon</t>
  </si>
  <si>
    <t>'Javelin' Heavy Railgun</t>
  </si>
  <si>
    <t>'Dagger' Light Railgun</t>
  </si>
  <si>
    <t>Overall avg. Dmg</t>
  </si>
  <si>
    <t>'Crossbow' Combat Railgun</t>
  </si>
  <si>
    <t>Overall avg. toHit%</t>
  </si>
  <si>
    <t>XS</t>
  </si>
  <si>
    <t>S</t>
  </si>
  <si>
    <t>M</t>
  </si>
  <si>
    <t>L</t>
  </si>
  <si>
    <t>XL</t>
  </si>
  <si>
    <t>'Lance' Laser Beam</t>
  </si>
  <si>
    <t>Special</t>
  </si>
  <si>
    <t>'Hornet' Swarm Missile Launcher</t>
  </si>
  <si>
    <t>XXL (Spinal)</t>
  </si>
  <si>
    <t>'Terminator' Graviton Devastator</t>
  </si>
  <si>
    <t>Locks on Target till destroyed.</t>
  </si>
  <si>
    <t>'Tornado' Point Defense Gun</t>
  </si>
  <si>
    <t>'Beast' Plasma Torpedo</t>
  </si>
  <si>
    <t>'Doorkeeper' Tachyon Lance</t>
  </si>
  <si>
    <t>'Overlord' Heavy Pulse Laser</t>
  </si>
  <si>
    <t>'Rapier' Particle Lance</t>
  </si>
  <si>
    <t>Locks on Target till destroyed. Evasion is reduced to 0, and target gets stunned (-1 Speed) if crit.</t>
  </si>
  <si>
    <t>'Sunfire' Corona Projector</t>
  </si>
  <si>
    <t>'Blaze' Light Pulse Laser</t>
  </si>
  <si>
    <t>'Greyhound' Standard Missiles</t>
  </si>
  <si>
    <t>'Dominator' Flak Artillery</t>
  </si>
  <si>
    <t>'Thunder' Arc Thrower</t>
  </si>
  <si>
    <t>Size</t>
  </si>
  <si>
    <t>Type</t>
  </si>
  <si>
    <t>Kinetic</t>
  </si>
  <si>
    <t>Energy</t>
  </si>
  <si>
    <t>Heat</t>
  </si>
  <si>
    <t>Explosive</t>
  </si>
  <si>
    <t>Antimatter</t>
  </si>
  <si>
    <t>Thresholds</t>
  </si>
  <si>
    <t>Glance</t>
  </si>
  <si>
    <t>Hit</t>
  </si>
  <si>
    <t>Crit</t>
  </si>
  <si>
    <t>Jumps from target to target until one target evades or deflects. AP, Tracking and Damage are reduced by 5 / 10 / 10% per jump, respectively (min. 0).</t>
  </si>
  <si>
    <t>'Sadist' Particle Beam</t>
  </si>
  <si>
    <t>Locks on Target till destroyed or shields back up again. Cannot penetrate Shields. Will only ever fire at unshielded targets.</t>
  </si>
  <si>
    <t>'Thunderstorm' Arc Thrower</t>
  </si>
  <si>
    <t>+Glance Threshold</t>
  </si>
  <si>
    <t>+Hit Threshold</t>
  </si>
  <si>
    <t>+Crit Threshold</t>
  </si>
  <si>
    <t>Heavy Armor</t>
  </si>
  <si>
    <t>Reinforced Bulkheads</t>
  </si>
  <si>
    <t>+Evade</t>
  </si>
  <si>
    <t>Armor</t>
  </si>
  <si>
    <t>Structure</t>
  </si>
  <si>
    <t>Shaped Armor</t>
  </si>
  <si>
    <t>Liquid Armor</t>
  </si>
  <si>
    <t>Blast Doors</t>
  </si>
  <si>
    <t>Neutronium Armor</t>
  </si>
  <si>
    <t>"Forged" Armor</t>
  </si>
  <si>
    <t>Internal Force Fields</t>
  </si>
  <si>
    <t>Shields</t>
  </si>
  <si>
    <t>Improved Maneuvering Thrusters</t>
  </si>
  <si>
    <t>Engines</t>
  </si>
  <si>
    <t>Defensive Modifications</t>
  </si>
  <si>
    <t>Reactive Armor</t>
  </si>
  <si>
    <t>Threshold reduced by 5 Points per Hit. Armor Bonus and Reduction of Threshold applies only to hits &gt;50 damage.</t>
  </si>
  <si>
    <t>Ship</t>
  </si>
  <si>
    <t>Glance Threshold</t>
  </si>
  <si>
    <t>Hit Threshold</t>
  </si>
  <si>
    <t>Crit Threshold</t>
  </si>
  <si>
    <t>Armor Supplement</t>
  </si>
  <si>
    <t>Light Armor</t>
  </si>
  <si>
    <t>Flexible Deflector Fields</t>
  </si>
  <si>
    <t>Typ</t>
  </si>
  <si>
    <t>Wirksam gegen</t>
  </si>
  <si>
    <t>Energie-Anforderung</t>
  </si>
  <si>
    <t>Superconducting Armor</t>
  </si>
  <si>
    <t>'Supernova' Antimatter Cannon</t>
  </si>
  <si>
    <t>'Firestarter' Pulse Laser Array</t>
  </si>
  <si>
    <t>Heavy Cruiser</t>
  </si>
  <si>
    <t>Monstrosity' Siege Artillery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</si>
</sst>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2" fillId="2" borderId="16" xfId="0" applyFont="1" applyFill="1" applyBorder="1" applyAlignment="1">
      <alignment horizontal="center" vertical="top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0" fillId="2" borderId="24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0" fillId="2" borderId="25" xfId="0" quotePrefix="1" applyFill="1" applyBorder="1" applyAlignment="1">
      <alignment vertical="top" wrapText="1"/>
    </xf>
    <xf numFmtId="0" fontId="0" fillId="2" borderId="25" xfId="0" applyFill="1" applyBorder="1" applyAlignment="1">
      <alignment vertical="top"/>
    </xf>
    <xf numFmtId="164" fontId="0" fillId="2" borderId="26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164" fontId="0" fillId="0" borderId="25" xfId="0" applyNumberFormat="1" applyBorder="1" applyAlignment="1">
      <alignment vertical="top" wrapText="1"/>
    </xf>
    <xf numFmtId="164" fontId="0" fillId="0" borderId="28" xfId="0" applyNumberFormat="1" applyBorder="1"/>
    <xf numFmtId="0" fontId="0" fillId="2" borderId="29" xfId="0" quotePrefix="1" applyFill="1" applyBorder="1" applyAlignment="1">
      <alignment vertical="top" wrapText="1"/>
    </xf>
    <xf numFmtId="0" fontId="0" fillId="2" borderId="29" xfId="0" applyFill="1" applyBorder="1" applyAlignment="1">
      <alignment vertical="top"/>
    </xf>
    <xf numFmtId="164" fontId="0" fillId="2" borderId="30" xfId="0" applyNumberFormat="1" applyFill="1" applyBorder="1" applyAlignment="1">
      <alignment vertical="top" wrapText="1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164" fontId="0" fillId="0" borderId="29" xfId="0" applyNumberFormat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0" borderId="32" xfId="0" applyBorder="1"/>
    <xf numFmtId="0" fontId="0" fillId="2" borderId="30" xfId="0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2" fillId="2" borderId="33" xfId="0" applyFont="1" applyFill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2" borderId="35" xfId="0" applyFill="1" applyBorder="1" applyAlignment="1">
      <alignment vertical="top" wrapText="1"/>
    </xf>
    <xf numFmtId="0" fontId="1" fillId="3" borderId="36" xfId="0" applyFont="1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164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5" borderId="29" xfId="0" applyNumberFormat="1" applyFill="1" applyBorder="1" applyAlignment="1">
      <alignment vertical="top" wrapText="1"/>
    </xf>
    <xf numFmtId="0" fontId="0" fillId="6" borderId="29" xfId="0" quotePrefix="1" applyFill="1" applyBorder="1" applyAlignment="1">
      <alignment vertical="top" wrapText="1"/>
    </xf>
    <xf numFmtId="0" fontId="0" fillId="6" borderId="29" xfId="0" applyFill="1" applyBorder="1" applyAlignment="1">
      <alignment vertical="top" wrapText="1"/>
    </xf>
    <xf numFmtId="0" fontId="0" fillId="6" borderId="29" xfId="0" applyFill="1" applyBorder="1" applyAlignment="1">
      <alignment vertical="top"/>
    </xf>
    <xf numFmtId="164" fontId="0" fillId="6" borderId="30" xfId="0" applyNumberFormat="1" applyFill="1" applyBorder="1" applyAlignment="1">
      <alignment vertical="top" wrapText="1"/>
    </xf>
    <xf numFmtId="0" fontId="0" fillId="6" borderId="30" xfId="0" applyFill="1" applyBorder="1" applyAlignment="1">
      <alignment vertical="top"/>
    </xf>
    <xf numFmtId="0" fontId="0" fillId="6" borderId="31" xfId="0" applyFill="1" applyBorder="1" applyAlignment="1">
      <alignment vertical="top"/>
    </xf>
    <xf numFmtId="0" fontId="2" fillId="7" borderId="4" xfId="0" applyFont="1" applyFill="1" applyBorder="1" applyAlignment="1">
      <alignment vertical="top" wrapText="1"/>
    </xf>
    <xf numFmtId="0" fontId="0" fillId="0" borderId="40" xfId="0" applyBorder="1"/>
    <xf numFmtId="0" fontId="0" fillId="0" borderId="43" xfId="0" applyBorder="1"/>
    <xf numFmtId="0" fontId="2" fillId="2" borderId="5" xfId="0" quotePrefix="1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/>
    <xf numFmtId="0" fontId="0" fillId="3" borderId="3" xfId="0" applyFill="1" applyBorder="1"/>
    <xf numFmtId="0" fontId="0" fillId="2" borderId="44" xfId="0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2" fillId="2" borderId="46" xfId="0" applyFont="1" applyFill="1" applyBorder="1" applyAlignment="1">
      <alignment wrapText="1"/>
    </xf>
    <xf numFmtId="0" fontId="2" fillId="2" borderId="47" xfId="0" applyFont="1" applyFill="1" applyBorder="1" applyAlignment="1">
      <alignment wrapText="1"/>
    </xf>
    <xf numFmtId="0" fontId="2" fillId="2" borderId="48" xfId="0" applyFont="1" applyFill="1" applyBorder="1" applyAlignment="1">
      <alignment vertical="top" wrapText="1"/>
    </xf>
    <xf numFmtId="0" fontId="2" fillId="4" borderId="46" xfId="0" applyFont="1" applyFill="1" applyBorder="1" applyAlignment="1">
      <alignment vertical="top" wrapText="1"/>
    </xf>
    <xf numFmtId="0" fontId="0" fillId="4" borderId="48" xfId="0" applyFill="1" applyBorder="1" applyAlignment="1">
      <alignment vertical="top" wrapText="1"/>
    </xf>
    <xf numFmtId="0" fontId="0" fillId="4" borderId="44" xfId="0" applyFill="1" applyBorder="1" applyAlignment="1">
      <alignment vertical="top"/>
    </xf>
    <xf numFmtId="0" fontId="0" fillId="4" borderId="45" xfId="0" applyFill="1" applyBorder="1" applyAlignment="1">
      <alignment vertical="top"/>
    </xf>
    <xf numFmtId="0" fontId="2" fillId="2" borderId="49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2" borderId="46" xfId="0" applyFont="1" applyFill="1" applyBorder="1" applyAlignment="1">
      <alignment vertical="top" wrapText="1"/>
    </xf>
    <xf numFmtId="0" fontId="0" fillId="2" borderId="48" xfId="0" applyFill="1" applyBorder="1" applyAlignment="1">
      <alignment vertical="top" wrapText="1"/>
    </xf>
    <xf numFmtId="0" fontId="2" fillId="2" borderId="50" xfId="0" applyFont="1" applyFill="1" applyBorder="1" applyAlignment="1">
      <alignment vertical="top" wrapText="1"/>
    </xf>
    <xf numFmtId="0" fontId="0" fillId="2" borderId="51" xfId="0" applyFill="1" applyBorder="1" applyAlignment="1">
      <alignment vertical="top" wrapText="1"/>
    </xf>
    <xf numFmtId="0" fontId="0" fillId="7" borderId="38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 wrapText="1"/>
    </xf>
    <xf numFmtId="0" fontId="0" fillId="7" borderId="29" xfId="0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7" borderId="41" xfId="0" applyFill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2" fillId="7" borderId="6" xfId="0" applyFont="1" applyFill="1" applyBorder="1" applyAlignment="1">
      <alignment vertical="top" wrapText="1"/>
    </xf>
    <xf numFmtId="0" fontId="2" fillId="7" borderId="51" xfId="0" applyFont="1" applyFill="1" applyBorder="1" applyAlignment="1">
      <alignment vertical="top" wrapText="1"/>
    </xf>
    <xf numFmtId="0" fontId="0" fillId="7" borderId="0" xfId="0" applyFill="1" applyBorder="1"/>
    <xf numFmtId="0" fontId="0" fillId="7" borderId="47" xfId="0" applyFill="1" applyBorder="1"/>
    <xf numFmtId="164" fontId="0" fillId="7" borderId="47" xfId="0" applyNumberFormat="1" applyFill="1" applyBorder="1"/>
    <xf numFmtId="0" fontId="2" fillId="2" borderId="52" xfId="0" applyFont="1" applyFill="1" applyBorder="1" applyAlignment="1">
      <alignment vertical="top" wrapText="1"/>
    </xf>
    <xf numFmtId="0" fontId="0" fillId="2" borderId="53" xfId="0" applyFill="1" applyBorder="1" applyAlignment="1">
      <alignment vertical="top" wrapText="1"/>
    </xf>
    <xf numFmtId="0" fontId="0" fillId="2" borderId="54" xfId="0" applyFill="1" applyBorder="1" applyAlignment="1">
      <alignment vertical="top" wrapText="1"/>
    </xf>
    <xf numFmtId="0" fontId="3" fillId="0" borderId="30" xfId="0" applyFont="1" applyBorder="1" applyAlignment="1">
      <alignment vertical="top"/>
    </xf>
    <xf numFmtId="0" fontId="2" fillId="2" borderId="1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zoomScale="70" zoomScaleNormal="70" workbookViewId="0">
      <pane xSplit="8" ySplit="8" topLeftCell="M30" activePane="bottomRight" state="frozen"/>
      <selection pane="topRight" activeCell="I1" sqref="I1"/>
      <selection pane="bottomLeft" activeCell="A9" sqref="A9"/>
      <selection pane="bottomRight" activeCell="E44" sqref="E44"/>
    </sheetView>
  </sheetViews>
  <sheetFormatPr baseColWidth="10" defaultColWidth="9.140625" defaultRowHeight="15" x14ac:dyDescent="0.25"/>
  <cols>
    <col min="1" max="1" width="26.42578125" style="43" customWidth="1"/>
    <col min="2" max="2" width="13" style="43" bestFit="1" customWidth="1"/>
    <col min="3" max="3" width="11.5703125" style="43" bestFit="1" customWidth="1"/>
    <col min="4" max="4" width="15.140625" style="38" bestFit="1" customWidth="1"/>
    <col min="5" max="5" width="16.28515625" style="38" customWidth="1"/>
    <col min="6" max="6" width="1.85546875" style="45" hidden="1" customWidth="1"/>
    <col min="7" max="7" width="15.140625" style="40" bestFit="1" customWidth="1"/>
    <col min="8" max="8" width="10" style="41" bestFit="1" customWidth="1"/>
    <col min="9" max="9" width="24" style="46" bestFit="1" customWidth="1"/>
    <col min="10" max="10" width="24" style="47" bestFit="1" customWidth="1"/>
    <col min="11" max="11" width="23.5703125" style="47" bestFit="1" customWidth="1"/>
    <col min="12" max="12" width="22.85546875" style="47" bestFit="1" customWidth="1"/>
    <col min="13" max="13" width="23.5703125" style="47" bestFit="1" customWidth="1"/>
    <col min="14" max="14" width="24.85546875" style="47" bestFit="1" customWidth="1"/>
    <col min="15" max="15" width="23.5703125" style="47" bestFit="1" customWidth="1"/>
    <col min="16" max="16" width="23.5703125" style="53" customWidth="1"/>
    <col min="17" max="17" width="23.5703125" style="48" customWidth="1"/>
    <col min="18" max="18" width="11.85546875" style="44" customWidth="1"/>
    <col min="19" max="19" width="14.28515625" customWidth="1"/>
    <col min="20" max="20" width="41" style="55" bestFit="1" customWidth="1"/>
    <col min="21" max="21" width="10.5703125" bestFit="1" customWidth="1"/>
  </cols>
  <sheetData>
    <row r="1" spans="1:21" s="70" customFormat="1" ht="30.75" thickBot="1" x14ac:dyDescent="0.3">
      <c r="A1" s="2"/>
      <c r="B1" s="2"/>
      <c r="C1" s="81" t="s">
        <v>65</v>
      </c>
      <c r="D1" s="82" t="s">
        <v>43</v>
      </c>
      <c r="E1" s="103" t="s">
        <v>97</v>
      </c>
      <c r="F1" s="2"/>
      <c r="G1" s="1"/>
      <c r="H1" s="3"/>
      <c r="I1" s="107" t="s">
        <v>19</v>
      </c>
      <c r="J1" s="107"/>
      <c r="K1" s="107"/>
      <c r="L1" s="107"/>
      <c r="M1" s="107"/>
      <c r="N1" s="107"/>
      <c r="O1" s="107"/>
      <c r="P1" s="107"/>
      <c r="Q1" s="107"/>
    </row>
    <row r="2" spans="1:21" s="71" customFormat="1" ht="15.75" thickBot="1" x14ac:dyDescent="0.3">
      <c r="A2" s="2"/>
      <c r="B2" s="77" t="s">
        <v>66</v>
      </c>
      <c r="C2" s="78" t="s">
        <v>71</v>
      </c>
      <c r="D2" s="72" t="s">
        <v>44</v>
      </c>
      <c r="E2" s="72"/>
      <c r="F2" s="2"/>
      <c r="G2" s="1"/>
      <c r="H2" s="3"/>
      <c r="I2" s="4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113</v>
      </c>
      <c r="O2" s="5" t="s">
        <v>6</v>
      </c>
      <c r="P2" s="49" t="s">
        <v>7</v>
      </c>
      <c r="Q2" s="6" t="s">
        <v>8</v>
      </c>
      <c r="R2" s="100" t="e">
        <f>VLOOKUP($E2,'Defensive Measures'!$A:$I,2,FALSE)</f>
        <v>#N/A</v>
      </c>
      <c r="S2" s="100" t="e">
        <f>VLOOKUP($E2,'Defensive Measures'!$A:$I,3,FALSE)</f>
        <v>#N/A</v>
      </c>
      <c r="T2" s="100" t="e">
        <f>VLOOKUP($E2,'Defensive Measures'!$A:$I,4,FALSE)</f>
        <v>#N/A</v>
      </c>
      <c r="U2" s="100" t="e">
        <f>VLOOKUP($E2,'Defensive Measures'!$A:$I,5,FALSE)</f>
        <v>#N/A</v>
      </c>
    </row>
    <row r="3" spans="1:21" s="68" customFormat="1" x14ac:dyDescent="0.25">
      <c r="A3" s="83" t="s">
        <v>29</v>
      </c>
      <c r="B3" s="84">
        <v>0.35</v>
      </c>
      <c r="C3" s="79" t="s">
        <v>70</v>
      </c>
      <c r="D3" s="72" t="s">
        <v>45</v>
      </c>
      <c r="E3" s="105"/>
      <c r="F3" s="7"/>
      <c r="G3" s="8"/>
      <c r="H3" s="9" t="s">
        <v>16</v>
      </c>
      <c r="I3" s="10">
        <f>MAX(VLOOKUP(I$2,'Ship Base Values'!$A:$E,2,FALSE)+IFERROR(VLOOKUP($E$2,'Defensive Measures'!$A:$I,5,FALSE),0)+IFERROR(VLOOKUP($E$3,'Defensive Measures'!$A:$I,5,FALSE),0)+IFERROR(VLOOKUP($E$4,'Defensive Measures'!$A:$I,5,FALSE),0),0)</f>
        <v>120</v>
      </c>
      <c r="J3" s="11">
        <f>MAX(VLOOKUP(J$2,'Ship Base Values'!$A:$E,2,FALSE)+IFERROR(VLOOKUP($E$2,'Defensive Measures'!$A:$I,5,FALSE),0)+IFERROR(VLOOKUP($E$3,'Defensive Measures'!$A:$I,5,FALSE),0)+IFERROR(VLOOKUP($E$4,'Defensive Measures'!$A:$I,5,FALSE),0),0)</f>
        <v>100</v>
      </c>
      <c r="K3" s="11">
        <f>MAX(VLOOKUP(K$2,'Ship Base Values'!$A:$E,2,FALSE)+IFERROR(VLOOKUP($E$2,'Defensive Measures'!$A:$I,5,FALSE),0)+IFERROR(VLOOKUP($E$3,'Defensive Measures'!$A:$I,5,FALSE),0)+IFERROR(VLOOKUP($E$4,'Defensive Measures'!$A:$I,5,FALSE),0),0)</f>
        <v>80</v>
      </c>
      <c r="L3" s="11">
        <v>65</v>
      </c>
      <c r="M3" s="11">
        <v>50</v>
      </c>
      <c r="N3" s="11">
        <f>MAX(VLOOKUP(N$2,'Ship Base Values'!$A:$E,2,FALSE)+IFERROR(VLOOKUP($E$2,'Defensive Measures'!$A:$I,5,FALSE),0)+IFERROR(VLOOKUP($E$3,'Defensive Measures'!$A:$I,5,FALSE),0)+IFERROR(VLOOKUP($E$4,'Defensive Measures'!$A:$I,5,FALSE),0),0)</f>
        <v>40</v>
      </c>
      <c r="O3" s="11">
        <f>MAX(VLOOKUP(O$2,'Ship Base Values'!$A:$E,2,FALSE)+IFERROR(VLOOKUP($E$2,'Defensive Measures'!$A:$I,5,FALSE),0)+IFERROR(VLOOKUP($E$3,'Defensive Measures'!$A:$I,5,FALSE),0)+IFERROR(VLOOKUP($E$4,'Defensive Measures'!$A:$I,5,FALSE),0),0)</f>
        <v>30</v>
      </c>
      <c r="P3" s="11">
        <f>MAX(VLOOKUP(P$2,'Ship Base Values'!$A:$E,2,FALSE)+IFERROR(VLOOKUP($E$2,'Defensive Measures'!$A:$I,5,FALSE),0)+IFERROR(VLOOKUP($E$3,'Defensive Measures'!$A:$I,5,FALSE),0)+IFERROR(VLOOKUP($E$4,'Defensive Measures'!$A:$I,5,FALSE),0),0)</f>
        <v>10</v>
      </c>
      <c r="Q3" s="12">
        <f>MAX(VLOOKUP(Q$2,'Ship Base Values'!$A:$E,2,FALSE)+IFERROR(VLOOKUP($E$2,'Defensive Measures'!$A:$I,5,FALSE),0)+IFERROR(VLOOKUP($E$3,'Defensive Measures'!$A:$I,5,FALSE),0)+IFERROR(VLOOKUP($E$4,'Defensive Measures'!$A:$I,5,FALSE),0),0)</f>
        <v>0</v>
      </c>
      <c r="R3" s="100" t="e">
        <f>VLOOKUP($E3,'Defensive Measures'!$A:$I,2,FALSE)</f>
        <v>#N/A</v>
      </c>
      <c r="S3" s="100" t="e">
        <f>VLOOKUP($E3,'Defensive Measures'!$A:$I,3,FALSE)</f>
        <v>#N/A</v>
      </c>
      <c r="T3" s="100" t="e">
        <f>VLOOKUP($E3,'Defensive Measures'!$A:$I,4,FALSE)</f>
        <v>#N/A</v>
      </c>
      <c r="U3" s="100" t="e">
        <f>VLOOKUP($E3,'Defensive Measures'!$A:$I,5,FALSE)</f>
        <v>#N/A</v>
      </c>
    </row>
    <row r="4" spans="1:21" s="68" customFormat="1" ht="15.75" thickBot="1" x14ac:dyDescent="0.3">
      <c r="A4" s="81" t="s">
        <v>17</v>
      </c>
      <c r="B4" s="82">
        <v>1</v>
      </c>
      <c r="C4" s="79" t="s">
        <v>67</v>
      </c>
      <c r="D4" s="72" t="s">
        <v>46</v>
      </c>
      <c r="E4" s="104"/>
      <c r="F4" s="7"/>
      <c r="G4" s="13" t="s">
        <v>72</v>
      </c>
      <c r="H4" s="13" t="s">
        <v>73</v>
      </c>
      <c r="I4" s="14">
        <f>MAX(VLOOKUP(I$2,'Ship Base Values'!$A:$E,3,FALSE)+IFERROR(VLOOKUP($E$2,'Defensive Measures'!$A:$I,2,FALSE),0)+IFERROR(VLOOKUP($E$3,'Defensive Measures'!$A:$I,2,FALSE),0)+IFERROR(VLOOKUP($E$4,'Defensive Measures'!$A:$I,2,FALSE),0),0)</f>
        <v>0</v>
      </c>
      <c r="J4" s="15">
        <f>MAX(VLOOKUP(J$2,'Ship Base Values'!$A:$E,3,FALSE)+IFERROR(VLOOKUP($E$2,'Defensive Measures'!$A:$I,2,FALSE),0)+IFERROR(VLOOKUP($E$3,'Defensive Measures'!$A:$I,2,FALSE),0)+IFERROR(VLOOKUP($E$4,'Defensive Measures'!$A:$I,2,FALSE),0),0)</f>
        <v>10</v>
      </c>
      <c r="K4" s="15">
        <f>MAX(VLOOKUP(K$2,'Ship Base Values'!$A:$E,3,FALSE)+IFERROR(VLOOKUP($E$2,'Defensive Measures'!$A:$I,2,FALSE),0)+IFERROR(VLOOKUP($E$3,'Defensive Measures'!$A:$I,2,FALSE),0)+IFERROR(VLOOKUP($E$4,'Defensive Measures'!$A:$I,2,FALSE),0),0)</f>
        <v>15</v>
      </c>
      <c r="L4" s="15">
        <f>MAX(VLOOKUP(L$2,'Ship Base Values'!$A:$E,3,FALSE)+IFERROR(VLOOKUP($E$2,'Defensive Measures'!$A:$I,2,FALSE),0)+IFERROR(VLOOKUP($E$3,'Defensive Measures'!$A:$I,2,FALSE),0)+IFERROR(VLOOKUP($E$4,'Defensive Measures'!$A:$I,2,FALSE),0),0)</f>
        <v>25</v>
      </c>
      <c r="M4" s="15">
        <f>MAX(VLOOKUP(M$2,'Ship Base Values'!$A:$E,3,FALSE)+IFERROR(VLOOKUP($E$2,'Defensive Measures'!$A:$I,2,FALSE),0)+IFERROR(VLOOKUP($E$3,'Defensive Measures'!$A:$I,2,FALSE),0)+IFERROR(VLOOKUP($E$4,'Defensive Measures'!$A:$I,2,FALSE),0),0)</f>
        <v>35</v>
      </c>
      <c r="N4" s="15">
        <f>MAX(VLOOKUP(N$2,'Ship Base Values'!$A:$E,3,FALSE)+IFERROR(VLOOKUP($E$2,'Defensive Measures'!$A:$I,2,FALSE),0)+IFERROR(VLOOKUP($E$3,'Defensive Measures'!$A:$I,2,FALSE),0)+IFERROR(VLOOKUP($E$4,'Defensive Measures'!$A:$I,2,FALSE),0),0)</f>
        <v>40</v>
      </c>
      <c r="O4" s="15">
        <f>MAX(VLOOKUP(O$2,'Ship Base Values'!$A:$E,3,FALSE)+IFERROR(VLOOKUP($E$2,'Defensive Measures'!$A:$I,2,FALSE),0)+IFERROR(VLOOKUP($E$3,'Defensive Measures'!$A:$I,2,FALSE),0)+IFERROR(VLOOKUP($E$4,'Defensive Measures'!$A:$I,2,FALSE),0),0)</f>
        <v>50</v>
      </c>
      <c r="P4" s="15">
        <f>MAX(VLOOKUP(P$2,'Ship Base Values'!$A:$E,3,FALSE)+IFERROR(VLOOKUP($E$2,'Defensive Measures'!$A:$I,2,FALSE),0)+IFERROR(VLOOKUP($E$3,'Defensive Measures'!$A:$I,2,FALSE),0)+IFERROR(VLOOKUP($E$4,'Defensive Measures'!$A:$I,2,FALSE),0),0)</f>
        <v>60</v>
      </c>
      <c r="Q4" s="16">
        <f>MAX(VLOOKUP(Q$2,'Ship Base Values'!$A:$E,3,FALSE)+IFERROR(VLOOKUP($E$2,'Defensive Measures'!$A:$I,2,FALSE),0)+IFERROR(VLOOKUP($E$3,'Defensive Measures'!$A:$I,2,FALSE),0)+IFERROR(VLOOKUP($E$4,'Defensive Measures'!$A:$I,2,FALSE),0),0)</f>
        <v>80</v>
      </c>
      <c r="R4" s="100" t="e">
        <f>VLOOKUP($E4,'Defensive Measures'!$A:$I,2,FALSE)</f>
        <v>#N/A</v>
      </c>
      <c r="S4" s="100" t="e">
        <f>VLOOKUP($E4,'Defensive Measures'!$A:$I,3,FALSE)</f>
        <v>#N/A</v>
      </c>
      <c r="T4" s="100" t="e">
        <f>VLOOKUP($E4,'Defensive Measures'!$A:$I,4,FALSE)</f>
        <v>#N/A</v>
      </c>
      <c r="U4" s="100" t="e">
        <f>VLOOKUP($E4,'Defensive Measures'!$A:$I,5,FALSE)</f>
        <v>#N/A</v>
      </c>
    </row>
    <row r="5" spans="1:21" s="68" customFormat="1" ht="15.75" thickBot="1" x14ac:dyDescent="0.3">
      <c r="A5" s="85" t="s">
        <v>18</v>
      </c>
      <c r="B5" s="86">
        <v>1.5</v>
      </c>
      <c r="C5" s="79" t="s">
        <v>68</v>
      </c>
      <c r="D5" s="72" t="s">
        <v>47</v>
      </c>
      <c r="E5" s="8"/>
      <c r="F5" s="7"/>
      <c r="G5" s="8"/>
      <c r="H5" s="13" t="s">
        <v>74</v>
      </c>
      <c r="I5" s="14">
        <f>MAX(VLOOKUP(I$2,'Ship Base Values'!$A:$E,4,FALSE)+IFERROR(VLOOKUP($E$2,'Defensive Measures'!$A:$I,3,FALSE),0)+IFERROR(VLOOKUP($E$3,'Defensive Measures'!$A:$I,3,FALSE),0)+IFERROR(VLOOKUP($E$4,'Defensive Measures'!$A:$I,3,FALSE),0),I4)</f>
        <v>20</v>
      </c>
      <c r="J5" s="15">
        <f>MAX(VLOOKUP(J$2,'Ship Base Values'!$A:$E,4,FALSE)+IFERROR(VLOOKUP($E$2,'Defensive Measures'!$A:$I,3,FALSE),0)+IFERROR(VLOOKUP($E$3,'Defensive Measures'!$A:$I,3,FALSE),0)+IFERROR(VLOOKUP($E$4,'Defensive Measures'!$A:$I,3,FALSE),0),J4)</f>
        <v>40</v>
      </c>
      <c r="K5" s="15">
        <f>MAX(VLOOKUP(K$2,'Ship Base Values'!$A:$E,4,FALSE)+IFERROR(VLOOKUP($E$2,'Defensive Measures'!$A:$I,3,FALSE),0)+IFERROR(VLOOKUP($E$3,'Defensive Measures'!$A:$I,3,FALSE),0)+IFERROR(VLOOKUP($E$4,'Defensive Measures'!$A:$I,3,FALSE),0),K4)</f>
        <v>55</v>
      </c>
      <c r="L5" s="15">
        <f>MAX(VLOOKUP(L$2,'Ship Base Values'!$A:$E,4,FALSE)+IFERROR(VLOOKUP($E$2,'Defensive Measures'!$A:$I,3,FALSE),0)+IFERROR(VLOOKUP($E$3,'Defensive Measures'!$A:$I,3,FALSE),0)+IFERROR(VLOOKUP($E$4,'Defensive Measures'!$A:$I,3,FALSE),0),L4)</f>
        <v>65</v>
      </c>
      <c r="M5" s="15">
        <f>MAX(VLOOKUP(M$2,'Ship Base Values'!$A:$E,4,FALSE)+IFERROR(VLOOKUP($E$2,'Defensive Measures'!$A:$I,3,FALSE),0)+IFERROR(VLOOKUP($E$3,'Defensive Measures'!$A:$I,3,FALSE),0)+IFERROR(VLOOKUP($E$4,'Defensive Measures'!$A:$I,3,FALSE),0),M4)</f>
        <v>80</v>
      </c>
      <c r="N5" s="15">
        <f>MAX(VLOOKUP(N$2,'Ship Base Values'!$A:$E,4,FALSE)+IFERROR(VLOOKUP($E$2,'Defensive Measures'!$A:$I,3,FALSE),0)+IFERROR(VLOOKUP($E$3,'Defensive Measures'!$A:$I,3,FALSE),0)+IFERROR(VLOOKUP($E$4,'Defensive Measures'!$A:$I,3,FALSE),0),N4)</f>
        <v>90</v>
      </c>
      <c r="O5" s="15">
        <f>MAX(VLOOKUP(O$2,'Ship Base Values'!$A:$E,4,FALSE)+IFERROR(VLOOKUP($E$2,'Defensive Measures'!$A:$I,3,FALSE),0)+IFERROR(VLOOKUP($E$3,'Defensive Measures'!$A:$I,3,FALSE),0)+IFERROR(VLOOKUP($E$4,'Defensive Measures'!$A:$I,3,FALSE),0),O4)</f>
        <v>105</v>
      </c>
      <c r="P5" s="50">
        <f>MAX(VLOOKUP(P$2,'Ship Base Values'!$A:$E,4,FALSE)+IFERROR(VLOOKUP($E$2,'Defensive Measures'!$A:$I,3,FALSE),0)+IFERROR(VLOOKUP($E$3,'Defensive Measures'!$A:$I,3,FALSE),0)+IFERROR(VLOOKUP($E$4,'Defensive Measures'!$A:$I,3,FALSE),0),P4)</f>
        <v>120</v>
      </c>
      <c r="Q5" s="16">
        <f>MAX(VLOOKUP(Q$2,'Ship Base Values'!$A:$E,4,FALSE)+IFERROR(VLOOKUP($E$2,'Defensive Measures'!$A:$I,3,FALSE),0)+IFERROR(VLOOKUP($E$3,'Defensive Measures'!$A:$I,3,FALSE),0)+IFERROR(VLOOKUP($E$4,'Defensive Measures'!$A:$I,3,FALSE),0),Q4)</f>
        <v>150</v>
      </c>
      <c r="R5" s="101"/>
      <c r="S5" s="101"/>
      <c r="T5" s="101"/>
      <c r="U5" s="102">
        <f>AVERAGE(R9:R100)</f>
        <v>17.567129629629626</v>
      </c>
    </row>
    <row r="6" spans="1:21" s="68" customFormat="1" ht="15.75" thickBot="1" x14ac:dyDescent="0.3">
      <c r="A6" s="27"/>
      <c r="B6" s="27"/>
      <c r="C6" s="80" t="s">
        <v>69</v>
      </c>
      <c r="D6" s="73" t="s">
        <v>51</v>
      </c>
      <c r="E6" s="18"/>
      <c r="F6" s="17"/>
      <c r="G6" s="18"/>
      <c r="H6" s="19" t="s">
        <v>75</v>
      </c>
      <c r="I6" s="20">
        <f>MAX(VLOOKUP(I$2,'Ship Base Values'!$A:$E,5,FALSE)+IFERROR(VLOOKUP($E$2,'Defensive Measures'!$A:$I,4,FALSE),0)+IFERROR(VLOOKUP($E$3,'Defensive Measures'!$A:$I,4,FALSE),0)+IFERROR(VLOOKUP($E$4,'Defensive Measures'!$A:$I,4,FALSE),0),I5)</f>
        <v>60</v>
      </c>
      <c r="J6" s="21">
        <f>MAX(VLOOKUP(J$2,'Ship Base Values'!$A:$E,5,FALSE)+IFERROR(VLOOKUP($E$2,'Defensive Measures'!$A:$I,4,FALSE),0)+IFERROR(VLOOKUP($E$3,'Defensive Measures'!$A:$I,4,FALSE),0)+IFERROR(VLOOKUP($E$4,'Defensive Measures'!$A:$I,4,FALSE),0),J5)</f>
        <v>80</v>
      </c>
      <c r="K6" s="21">
        <f>MAX(VLOOKUP(K$2,'Ship Base Values'!$A:$E,5,FALSE)+IFERROR(VLOOKUP($E$2,'Defensive Measures'!$A:$I,4,FALSE),0)+IFERROR(VLOOKUP($E$3,'Defensive Measures'!$A:$I,4,FALSE),0)+IFERROR(VLOOKUP($E$4,'Defensive Measures'!$A:$I,4,FALSE),0),K5)</f>
        <v>100</v>
      </c>
      <c r="L6" s="21">
        <f>MAX(VLOOKUP(L$2,'Ship Base Values'!$A:$E,5,FALSE)+IFERROR(VLOOKUP($E$2,'Defensive Measures'!$A:$I,4,FALSE),0)+IFERROR(VLOOKUP($E$3,'Defensive Measures'!$A:$I,4,FALSE),0)+IFERROR(VLOOKUP($E$4,'Defensive Measures'!$A:$I,4,FALSE),0),L5)</f>
        <v>110</v>
      </c>
      <c r="M6" s="21">
        <f>MAX(VLOOKUP(M$2,'Ship Base Values'!$A:$E,5,FALSE)+IFERROR(VLOOKUP($E$2,'Defensive Measures'!$A:$I,4,FALSE),0)+IFERROR(VLOOKUP($E$3,'Defensive Measures'!$A:$I,4,FALSE),0)+IFERROR(VLOOKUP($E$4,'Defensive Measures'!$A:$I,4,FALSE),0),M5)</f>
        <v>125</v>
      </c>
      <c r="N6" s="21">
        <f>MAX(VLOOKUP(N$2,'Ship Base Values'!$A:$E,5,FALSE)+IFERROR(VLOOKUP($E$2,'Defensive Measures'!$A:$I,4,FALSE),0)+IFERROR(VLOOKUP($E$3,'Defensive Measures'!$A:$I,4,FALSE),0)+IFERROR(VLOOKUP($E$4,'Defensive Measures'!$A:$I,4,FALSE),0),N5)</f>
        <v>130</v>
      </c>
      <c r="O6" s="21">
        <f>MAX(VLOOKUP(O$2,'Ship Base Values'!$A:$E,5,FALSE)+IFERROR(VLOOKUP($E$2,'Defensive Measures'!$A:$I,4,FALSE),0)+IFERROR(VLOOKUP($E$3,'Defensive Measures'!$A:$I,4,FALSE),0)+IFERROR(VLOOKUP($E$4,'Defensive Measures'!$A:$I,4,FALSE),0),O5)</f>
        <v>150</v>
      </c>
      <c r="P6" s="51">
        <f>MAX(VLOOKUP(P$2,'Ship Base Values'!$A:$E,5,FALSE)+IFERROR(VLOOKUP($E$2,'Defensive Measures'!$A:$I,4,FALSE),0)+IFERROR(VLOOKUP($E$3,'Defensive Measures'!$A:$I,4,FALSE),0)+IFERROR(VLOOKUP($E$4,'Defensive Measures'!$A:$I,4,FALSE),0),P5)</f>
        <v>160</v>
      </c>
      <c r="Q6" s="22">
        <f>MAX(VLOOKUP(Q$2,'Ship Base Values'!$A:$E,5,FALSE)+IFERROR(VLOOKUP($E$2,'Defensive Measures'!$A:$I,4,FALSE),0)+IFERROR(VLOOKUP($E$3,'Defensive Measures'!$A:$I,4,FALSE),0)+IFERROR(VLOOKUP($E$4,'Defensive Measures'!$A:$I,4,FALSE),0),Q5)</f>
        <v>200</v>
      </c>
    </row>
    <row r="7" spans="1:21" s="68" customFormat="1" ht="15.75" thickBot="1" x14ac:dyDescent="0.3">
      <c r="A7" s="108" t="s">
        <v>11</v>
      </c>
      <c r="B7" s="108"/>
      <c r="C7" s="108"/>
      <c r="D7" s="108"/>
      <c r="E7" s="108"/>
      <c r="F7" s="108"/>
      <c r="G7" s="108"/>
      <c r="H7" s="109"/>
      <c r="I7" s="23"/>
      <c r="J7" s="24"/>
      <c r="K7" s="24"/>
      <c r="L7" s="24"/>
      <c r="M7" s="24"/>
      <c r="N7" s="24"/>
      <c r="O7" s="24"/>
      <c r="P7" s="52"/>
      <c r="Q7" s="25"/>
      <c r="T7" s="2"/>
    </row>
    <row r="8" spans="1:21" s="69" customFormat="1" ht="30" customHeight="1" thickBot="1" x14ac:dyDescent="0.3">
      <c r="A8" s="28" t="s">
        <v>12</v>
      </c>
      <c r="B8" s="28" t="s">
        <v>65</v>
      </c>
      <c r="C8" s="28" t="s">
        <v>66</v>
      </c>
      <c r="D8" s="28" t="s">
        <v>15</v>
      </c>
      <c r="E8" s="28" t="s">
        <v>14</v>
      </c>
      <c r="F8" s="26" t="s">
        <v>13</v>
      </c>
      <c r="G8" s="26" t="s">
        <v>9</v>
      </c>
      <c r="H8" s="29" t="s">
        <v>0</v>
      </c>
      <c r="I8" s="23"/>
      <c r="J8" s="24"/>
      <c r="K8" s="24"/>
      <c r="L8" s="24"/>
      <c r="M8" s="24"/>
      <c r="N8" s="24"/>
      <c r="O8" s="24"/>
      <c r="P8" s="52"/>
      <c r="Q8" s="25"/>
      <c r="R8" s="74" t="s">
        <v>40</v>
      </c>
      <c r="S8" s="75" t="s">
        <v>42</v>
      </c>
      <c r="T8" s="76" t="s">
        <v>49</v>
      </c>
    </row>
    <row r="9" spans="1:21" ht="30" x14ac:dyDescent="0.25">
      <c r="A9" s="37" t="s">
        <v>20</v>
      </c>
      <c r="B9" s="37" t="s">
        <v>43</v>
      </c>
      <c r="C9" s="37" t="s">
        <v>69</v>
      </c>
      <c r="D9" s="38">
        <v>15</v>
      </c>
      <c r="E9" s="38">
        <v>2</v>
      </c>
      <c r="F9" s="39">
        <f>IFERROR(D9/E9," ")</f>
        <v>7.5</v>
      </c>
      <c r="G9" s="40">
        <v>90</v>
      </c>
      <c r="H9" s="41">
        <v>0</v>
      </c>
      <c r="I9" s="42" t="str">
        <f t="shared" ref="I9:Q18" si="0">IFERROR(MAX(MIN($G9+100-I$3,100),0)&amp;"*("&amp;IF($H9+100&gt;I$5,MAX(I$5-MAX(I$4,$H9),0),MAX($H9+100-I$4,0))&amp;"/"&amp;IF($H9+100&gt;I$6,MAX(I$6-MAX(I$5,$H9),0),MAX($H9+100-I$5,0))&amp;"/"&amp;MIN(MAX($H9+100-I$6,0),100)&amp;")"&amp;CHAR(10)&amp;"--&gt; "&amp;TEXT(MAX(MIN($G9+100-I$3,100),0)*(IF($H9+100&gt;I$5,MAX(I$5-MAX(I$4,$H9),0),MAX($H9+100-I$4,0))+IF($H9+100&gt;I$6,MAX(I$6-MAX(I$5,$H9),0),MAX($H9+100-I$5,0))+MIN(MAX($H9+100-I$6,0),100))/100,"#0,0#")&amp;"%, avg.  "&amp;TEXT($F9*(MAX(MIN($G9+100-I$3,100),0)*(IF($H9+100&gt;I$5,MAX(I$5-MAX(I$4,$H9),0),MAX($H9+100-I$4,0))*$B$3+IF($H9+100&gt;I$6,MAX(I$6-MAX(I$5,$H9),0),MAX($H9+100-I$5,0))*$B$4+MIN(MAX($H9+100-I$6,0),100)*$B$5))/10000,"#0,0#"),"")</f>
        <v>70*(20/40/40)
--&gt; 70,0%, avg.  5,62</v>
      </c>
      <c r="J9" s="42" t="str">
        <f t="shared" si="0"/>
        <v>90*(30/40/20)
--&gt; 81,0%, avg.  5,43</v>
      </c>
      <c r="K9" s="42" t="str">
        <f t="shared" si="0"/>
        <v>100*(40/45/0)
--&gt; 85,0%, avg.  4,43</v>
      </c>
      <c r="L9" s="42" t="str">
        <f t="shared" si="0"/>
        <v>100*(40/35/0)
--&gt; 75,0%, avg.  3,68</v>
      </c>
      <c r="M9" s="42" t="str">
        <f t="shared" si="0"/>
        <v>100*(45/20/0)
--&gt; 65,0%, avg.  2,68</v>
      </c>
      <c r="N9" s="42" t="str">
        <f t="shared" si="0"/>
        <v>100*(50/10/0)
--&gt; 60,0%, avg.  2,06</v>
      </c>
      <c r="O9" s="42" t="str">
        <f t="shared" si="0"/>
        <v>100*(50/0/0)
--&gt; 50,0%, avg.  1,31</v>
      </c>
      <c r="P9" s="42" t="str">
        <f t="shared" si="0"/>
        <v>100*(40/0/0)
--&gt; 40,0%, avg.  1,05</v>
      </c>
      <c r="Q9" s="42" t="str">
        <f t="shared" si="0"/>
        <v>100*(20/0/0)
--&gt; 20,0%, avg.  0,53</v>
      </c>
      <c r="R9" s="36">
        <f>IFERROR(AVERAGE(MID(I9,FIND("avg. ",I9,1)+4,20),MID(J9,FIND("avg. ",J9,1)+4,20),MID(K9,FIND("avg. ",K9,1)+4,20),MID(L9,FIND("avg. ",L9,1)+4,20),MID(M9,FIND("avg. ",M9,1)+4,20),MID(N9,FIND("avg. ",N9,1)+4,20),MID(O9,FIND("avg. ",O9,1)+4,20),MID(P9,FIND("avg. ",P9,1)+4,20),MID(Q9,FIND("avg. ",Q9,1)+4,20)),"")</f>
        <v>2.9766666666666666</v>
      </c>
      <c r="S9" s="54">
        <f>IFERROR(AVERAGE(LEFT(I9,FIND("*",I9,1)-1),LEFT(J9,FIND("*",J9,1)-1),LEFT(K9,FIND("*",K9,1)-1),LEFT(L9,FIND("*",L9,1)-1),LEFT(M9,FIND("*",M9,1)-1),LEFT(N9,FIND("*",N9,1)-1),LEFT(O9,FIND("*",O9,1)-1),LEFT(P9,FIND("*",P9,1)-1),LEFT(Q9,FIND("*",Q9,1)-1)),"")</f>
        <v>95.555555555555557</v>
      </c>
    </row>
    <row r="10" spans="1:21" ht="30" x14ac:dyDescent="0.25">
      <c r="A10" s="30" t="s">
        <v>10</v>
      </c>
      <c r="B10" s="30" t="s">
        <v>43</v>
      </c>
      <c r="C10" s="30" t="s">
        <v>67</v>
      </c>
      <c r="D10" s="31">
        <v>25</v>
      </c>
      <c r="E10" s="31">
        <v>5</v>
      </c>
      <c r="F10" s="32">
        <f t="shared" ref="F10:F54" si="1">IFERROR(D10/E10," ")</f>
        <v>5</v>
      </c>
      <c r="G10" s="33">
        <v>80</v>
      </c>
      <c r="H10" s="34">
        <v>20</v>
      </c>
      <c r="I10" s="35" t="str">
        <f t="shared" si="0"/>
        <v>60*(0/40/60)
--&gt; 60,0%, avg.  3,9</v>
      </c>
      <c r="J10" s="35" t="str">
        <f t="shared" si="0"/>
        <v>80*(20/40/40)
--&gt; 80,0%, avg.  4,28</v>
      </c>
      <c r="K10" s="35" t="str">
        <f t="shared" si="0"/>
        <v>100*(35/45/20)
--&gt; 100,0%, avg.  4,36</v>
      </c>
      <c r="L10" s="35" t="str">
        <f t="shared" si="0"/>
        <v>100*(40/45/10)
--&gt; 95,0%, avg.  3,7</v>
      </c>
      <c r="M10" s="35" t="str">
        <f t="shared" si="0"/>
        <v>100*(45/40/0)
--&gt; 85,0%, avg.  2,79</v>
      </c>
      <c r="N10" s="35" t="str">
        <f t="shared" si="0"/>
        <v>100*(50/30/0)
--&gt; 80,0%, avg.  2,38</v>
      </c>
      <c r="O10" s="35" t="str">
        <f t="shared" si="0"/>
        <v>100*(55/15/0)
--&gt; 70,0%, avg.  1,71</v>
      </c>
      <c r="P10" s="35" t="str">
        <f t="shared" si="0"/>
        <v>100*(60/0/0)
--&gt; 60,0%, avg.  1,05</v>
      </c>
      <c r="Q10" s="35" t="str">
        <f t="shared" si="0"/>
        <v>100*(40/0/0)
--&gt; 40,0%, avg.  0,7</v>
      </c>
      <c r="R10" s="36">
        <f t="shared" ref="R10:R54" si="2">IFERROR(AVERAGE(MID(I10,FIND("avg. ",I10,1)+4,20),MID(J10,FIND("avg. ",J10,1)+4,20),MID(K10,FIND("avg. ",K10,1)+4,20),MID(L10,FIND("avg. ",L10,1)+4,20),MID(M10,FIND("avg. ",M10,1)+4,20),MID(N10,FIND("avg. ",N10,1)+4,20),MID(O10,FIND("avg. ",O10,1)+4,20),MID(P10,FIND("avg. ",P10,1)+4,20),MID(Q10,FIND("avg. ",Q10,1)+4,20)),"")</f>
        <v>2.7633333333333332</v>
      </c>
      <c r="S10" s="54">
        <f t="shared" ref="S10:S36" si="3">IFERROR(AVERAGE(LEFT(I10,FIND("*",I10,1)-1),LEFT(J10,FIND("*",J10,1)-1),LEFT(K10,FIND("*",K10,1)-1),LEFT(L10,FIND("*",L10,1)-1),LEFT(M10,FIND("*",M10,1)-1),LEFT(N10,FIND("*",N10,1)-1),LEFT(O10,FIND("*",O10,1)-1),LEFT(P10,FIND("*",P10,1)-1),LEFT(Q10,FIND("*",Q10,1)-1)),"")</f>
        <v>93.333333333333329</v>
      </c>
    </row>
    <row r="11" spans="1:21" ht="30" x14ac:dyDescent="0.25">
      <c r="A11" s="37" t="s">
        <v>21</v>
      </c>
      <c r="B11" s="37" t="s">
        <v>43</v>
      </c>
      <c r="C11" s="37" t="s">
        <v>70</v>
      </c>
      <c r="D11" s="38">
        <v>120</v>
      </c>
      <c r="E11" s="38">
        <v>20</v>
      </c>
      <c r="F11" s="39">
        <f t="shared" si="1"/>
        <v>6</v>
      </c>
      <c r="G11" s="40">
        <v>60</v>
      </c>
      <c r="H11" s="41">
        <v>20</v>
      </c>
      <c r="I11" s="42" t="str">
        <f t="shared" si="0"/>
        <v>40*(0/40/60)
--&gt; 40,0%, avg.  3,12</v>
      </c>
      <c r="J11" s="42" t="str">
        <f t="shared" si="0"/>
        <v>60*(20/40/40)
--&gt; 60,0%, avg.  3,85</v>
      </c>
      <c r="K11" s="42" t="str">
        <f t="shared" si="0"/>
        <v>80*(35/45/20)
--&gt; 80,0%, avg.  4,19</v>
      </c>
      <c r="L11" s="42" t="str">
        <f t="shared" si="0"/>
        <v>95*(40/45/10)
--&gt; 90,25%, avg.  4,22</v>
      </c>
      <c r="M11" s="42" t="str">
        <f t="shared" si="0"/>
        <v>100*(45/40/0)
--&gt; 85,0%, avg.  3,35</v>
      </c>
      <c r="N11" s="42" t="str">
        <f t="shared" si="0"/>
        <v>100*(50/30/0)
--&gt; 80,0%, avg.  2,85</v>
      </c>
      <c r="O11" s="42" t="str">
        <f t="shared" si="0"/>
        <v>100*(55/15/0)
--&gt; 70,0%, avg.  2,06</v>
      </c>
      <c r="P11" s="42" t="str">
        <f t="shared" si="0"/>
        <v>100*(60/0/0)
--&gt; 60,0%, avg.  1,26</v>
      </c>
      <c r="Q11" s="42" t="str">
        <f t="shared" si="0"/>
        <v>100*(40/0/0)
--&gt; 40,0%, avg.  0,84</v>
      </c>
      <c r="R11" s="36">
        <f t="shared" si="2"/>
        <v>2.8600000000000003</v>
      </c>
      <c r="S11" s="54">
        <f t="shared" si="3"/>
        <v>86.111111111111114</v>
      </c>
    </row>
    <row r="12" spans="1:21" ht="30" x14ac:dyDescent="0.25">
      <c r="A12" s="37" t="s">
        <v>28</v>
      </c>
      <c r="B12" s="43" t="s">
        <v>43</v>
      </c>
      <c r="C12" s="43" t="s">
        <v>69</v>
      </c>
      <c r="D12" s="38">
        <v>300</v>
      </c>
      <c r="E12" s="38">
        <v>50</v>
      </c>
      <c r="F12" s="39">
        <f t="shared" si="1"/>
        <v>6</v>
      </c>
      <c r="G12" s="40">
        <v>0</v>
      </c>
      <c r="H12" s="41">
        <v>90</v>
      </c>
      <c r="I12" s="42" t="str">
        <f t="shared" si="0"/>
        <v>0*(0/0/100)
--&gt; 0,0%, avg.  0,0</v>
      </c>
      <c r="J12" s="42" t="str">
        <f t="shared" si="0"/>
        <v>0*(0/0/100)
--&gt; 0,0%, avg.  0,0</v>
      </c>
      <c r="K12" s="42" t="str">
        <f t="shared" si="0"/>
        <v>20*(0/10/90)
--&gt; 20,0%, avg.  1,74</v>
      </c>
      <c r="L12" s="42" t="str">
        <f t="shared" si="0"/>
        <v>35*(0/20/80)
--&gt; 35,0%, avg.  2,94</v>
      </c>
      <c r="M12" s="42" t="str">
        <f t="shared" si="0"/>
        <v>50*(0/35/65)
--&gt; 50,0%, avg.  3,98</v>
      </c>
      <c r="N12" s="42" t="str">
        <f t="shared" si="0"/>
        <v>60*(0/40/60)
--&gt; 60,0%, avg.  4,68</v>
      </c>
      <c r="O12" s="42" t="str">
        <f t="shared" si="0"/>
        <v>70*(15/45/40)
--&gt; 70,0%, avg.  4,63</v>
      </c>
      <c r="P12" s="42" t="str">
        <f t="shared" si="0"/>
        <v>90*(30/40/30)
--&gt; 90,0%, avg.  5,16</v>
      </c>
      <c r="Q12" s="42" t="str">
        <f t="shared" si="0"/>
        <v>100*(60/40/0)
--&gt; 100,0%, avg.  3,66</v>
      </c>
      <c r="R12" s="36">
        <f t="shared" si="2"/>
        <v>2.9766666666666666</v>
      </c>
      <c r="S12" s="54">
        <f t="shared" si="3"/>
        <v>47.222222222222221</v>
      </c>
    </row>
    <row r="13" spans="1:21" ht="30" x14ac:dyDescent="0.25">
      <c r="A13" s="37" t="s">
        <v>58</v>
      </c>
      <c r="B13" s="43" t="s">
        <v>43</v>
      </c>
      <c r="C13" s="43" t="s">
        <v>68</v>
      </c>
      <c r="D13" s="38">
        <v>80</v>
      </c>
      <c r="E13" s="38">
        <v>30</v>
      </c>
      <c r="F13" s="39">
        <f>IFERROR(D13/E13," ")</f>
        <v>2.6666666666666665</v>
      </c>
      <c r="G13" s="40">
        <v>40</v>
      </c>
      <c r="H13" s="41">
        <v>120</v>
      </c>
      <c r="I13" s="42" t="str">
        <f t="shared" si="0"/>
        <v>20*(0/0/100)
--&gt; 20,0%, avg.  0,8</v>
      </c>
      <c r="J13" s="42" t="str">
        <f t="shared" si="0"/>
        <v>40*(0/0/100)
--&gt; 40,0%, avg.  1,6</v>
      </c>
      <c r="K13" s="42" t="str">
        <f t="shared" si="0"/>
        <v>60*(0/0/100)
--&gt; 60,0%, avg.  2,4</v>
      </c>
      <c r="L13" s="42" t="str">
        <f t="shared" si="0"/>
        <v>75*(0/0/100)
--&gt; 75,0%, avg.  3,0</v>
      </c>
      <c r="M13" s="42" t="str">
        <f t="shared" si="0"/>
        <v>90*(0/5/95)
--&gt; 90,0%, avg.  3,54</v>
      </c>
      <c r="N13" s="42" t="str">
        <f t="shared" si="0"/>
        <v>100*(0/10/90)
--&gt; 100,0%, avg.  3,87</v>
      </c>
      <c r="O13" s="42" t="str">
        <f t="shared" si="0"/>
        <v>100*(0/30/70)
--&gt; 100,0%, avg.  3,6</v>
      </c>
      <c r="P13" s="42" t="str">
        <f t="shared" si="0"/>
        <v>100*(0/40/60)
--&gt; 100,0%, avg.  3,47</v>
      </c>
      <c r="Q13" s="42" t="str">
        <f t="shared" si="0"/>
        <v>100*(30/50/20)
--&gt; 100,0%, avg.  2,41</v>
      </c>
      <c r="R13" s="36">
        <f>IFERROR(AVERAGE(MID(I13,FIND("avg. ",I13,1)+4,20),MID(J13,FIND("avg. ",J13,1)+4,20),MID(K13,FIND("avg. ",K13,1)+4,20),MID(L13,FIND("avg. ",L13,1)+4,20),MID(M13,FIND("avg. ",M13,1)+4,20),MID(N13,FIND("avg. ",N13,1)+4,20),MID(O13,FIND("avg. ",O13,1)+4,20),MID(P13,FIND("avg. ",P13,1)+4,20),MID(Q13,FIND("avg. ",Q13,1)+4,20)),"")</f>
        <v>2.7433333333333336</v>
      </c>
      <c r="S13" s="54">
        <f>IFERROR(AVERAGE(LEFT(I13,FIND("*",I13,1)-1),LEFT(J13,FIND("*",J13,1)-1),LEFT(K13,FIND("*",K13,1)-1),LEFT(L13,FIND("*",L13,1)-1),LEFT(M13,FIND("*",M13,1)-1),LEFT(N13,FIND("*",N13,1)-1),LEFT(O13,FIND("*",O13,1)-1),LEFT(P13,FIND("*",P13,1)-1),LEFT(Q13,FIND("*",Q13,1)-1)),"")</f>
        <v>76.111111111111114</v>
      </c>
    </row>
    <row r="14" spans="1:21" x14ac:dyDescent="0.25">
      <c r="F14" s="39" t="str">
        <f>IFERROR(D14/E14," ")</f>
        <v xml:space="preserve"> </v>
      </c>
      <c r="I14" s="42" t="str">
        <f t="shared" si="0"/>
        <v/>
      </c>
      <c r="J14" s="42" t="str">
        <f t="shared" si="0"/>
        <v/>
      </c>
      <c r="K14" s="42" t="str">
        <f t="shared" si="0"/>
        <v/>
      </c>
      <c r="L14" s="42" t="str">
        <f t="shared" si="0"/>
        <v/>
      </c>
      <c r="M14" s="42" t="str">
        <f t="shared" si="0"/>
        <v/>
      </c>
      <c r="N14" s="42" t="str">
        <f t="shared" si="0"/>
        <v/>
      </c>
      <c r="O14" s="42" t="str">
        <f t="shared" si="0"/>
        <v/>
      </c>
      <c r="P14" s="42" t="str">
        <f t="shared" si="0"/>
        <v/>
      </c>
      <c r="Q14" s="42" t="str">
        <f t="shared" si="0"/>
        <v/>
      </c>
      <c r="R14" s="36" t="str">
        <f>IFERROR(AVERAGE(MID(I14,FIND("avg. ",I14,1)+4,20),MID(J14,FIND("avg. ",J14,1)+4,20),MID(K14,FIND("avg. ",K14,1)+4,20),MID(L14,FIND("avg. ",L14,1)+4,20),MID(M14,FIND("avg. ",M14,1)+4,20),MID(N14,FIND("avg. ",N14,1)+4,20),MID(O14,FIND("avg. ",O14,1)+4,20),MID(P14,FIND("avg. ",P14,1)+4,20),MID(Q14,FIND("avg. ",Q14,1)+4,20)),"")</f>
        <v/>
      </c>
      <c r="S14" s="54" t="str">
        <f>IFERROR(AVERAGE(LEFT(I14,FIND("*",I14,1)-1),LEFT(J14,FIND("*",J14,1)-1),LEFT(K14,FIND("*",K14,1)-1),LEFT(L14,FIND("*",L14,1)-1),LEFT(M14,FIND("*",M14,1)-1),LEFT(N14,FIND("*",N14,1)-1),LEFT(O14,FIND("*",O14,1)-1),LEFT(P14,FIND("*",P14,1)-1),LEFT(Q14,FIND("*",Q14,1)-1)),"")</f>
        <v/>
      </c>
    </row>
    <row r="15" spans="1:21" ht="30" x14ac:dyDescent="0.25">
      <c r="A15" s="37" t="s">
        <v>26</v>
      </c>
      <c r="B15" s="43" t="s">
        <v>44</v>
      </c>
      <c r="C15" s="37" t="s">
        <v>69</v>
      </c>
      <c r="D15" s="38">
        <v>40</v>
      </c>
      <c r="E15" s="38">
        <v>3</v>
      </c>
      <c r="F15" s="39">
        <f>IFERROR(D15/E15," ")</f>
        <v>13.333333333333334</v>
      </c>
      <c r="G15" s="40">
        <v>70</v>
      </c>
      <c r="H15" s="41">
        <v>10</v>
      </c>
      <c r="I15" s="42" t="str">
        <f t="shared" si="0"/>
        <v>50*(10/40/50)
--&gt; 50,0%, avg.  7,9</v>
      </c>
      <c r="J15" s="42" t="str">
        <f t="shared" si="0"/>
        <v>70*(30/40/30)
--&gt; 70,0%, avg.  8,91</v>
      </c>
      <c r="K15" s="42" t="str">
        <f t="shared" si="0"/>
        <v>90*(40/45/10)
--&gt; 85,5%, avg.  8,88</v>
      </c>
      <c r="L15" s="42" t="str">
        <f t="shared" si="0"/>
        <v>100*(40/45/0)
--&gt; 85,0%, avg.  7,87</v>
      </c>
      <c r="M15" s="42" t="str">
        <f t="shared" si="0"/>
        <v>100*(45/30/0)
--&gt; 75,0%, avg.  6,1</v>
      </c>
      <c r="N15" s="42" t="str">
        <f t="shared" si="0"/>
        <v>100*(50/20/0)
--&gt; 70,0%, avg.  5,0</v>
      </c>
      <c r="O15" s="42" t="str">
        <f t="shared" si="0"/>
        <v>100*(55/5/0)
--&gt; 60,0%, avg.  3,23</v>
      </c>
      <c r="P15" s="42" t="str">
        <f t="shared" si="0"/>
        <v>100*(50/0/0)
--&gt; 50,0%, avg.  2,33</v>
      </c>
      <c r="Q15" s="42" t="str">
        <f t="shared" si="0"/>
        <v>100*(30/0/0)
--&gt; 30,0%, avg.  1,4</v>
      </c>
      <c r="R15" s="36">
        <f>IFERROR(AVERAGE(MID(I15,FIND("avg. ",I15,1)+4,20),MID(J15,FIND("avg. ",J15,1)+4,20),MID(K15,FIND("avg. ",K15,1)+4,20),MID(L15,FIND("avg. ",L15,1)+4,20),MID(M15,FIND("avg. ",M15,1)+4,20),MID(N15,FIND("avg. ",N15,1)+4,20),MID(O15,FIND("avg. ",O15,1)+4,20),MID(P15,FIND("avg. ",P15,1)+4,20),MID(Q15,FIND("avg. ",Q15,1)+4,20)),"")</f>
        <v>5.7355555555555551</v>
      </c>
      <c r="S15" s="54">
        <f>IFERROR(AVERAGE(LEFT(I15,FIND("*",I15,1)-1),LEFT(J15,FIND("*",J15,1)-1),LEFT(K15,FIND("*",K15,1)-1),LEFT(L15,FIND("*",L15,1)-1),LEFT(M15,FIND("*",M15,1)-1),LEFT(N15,FIND("*",N15,1)-1),LEFT(O15,FIND("*",O15,1)-1),LEFT(P15,FIND("*",P15,1)-1),LEFT(Q15,FIND("*",Q15,1)-1)),"")</f>
        <v>90</v>
      </c>
    </row>
    <row r="16" spans="1:21" ht="30" x14ac:dyDescent="0.25">
      <c r="A16" s="37" t="s">
        <v>35</v>
      </c>
      <c r="B16" s="43" t="s">
        <v>44</v>
      </c>
      <c r="C16" s="43" t="s">
        <v>67</v>
      </c>
      <c r="D16" s="38">
        <v>45</v>
      </c>
      <c r="E16" s="38">
        <v>5</v>
      </c>
      <c r="F16" s="39">
        <f t="shared" si="1"/>
        <v>9</v>
      </c>
      <c r="G16" s="40">
        <v>60</v>
      </c>
      <c r="H16" s="41">
        <v>30</v>
      </c>
      <c r="I16" s="42" t="str">
        <f t="shared" si="0"/>
        <v>40*(0/30/70)
--&gt; 40,0%, avg.  4,86</v>
      </c>
      <c r="J16" s="42" t="str">
        <f t="shared" si="0"/>
        <v>60*(10/40/50)
--&gt; 60,0%, avg.  6,4</v>
      </c>
      <c r="K16" s="42" t="str">
        <f t="shared" si="0"/>
        <v>80*(25/45/30)
--&gt; 80,0%, avg.  7,11</v>
      </c>
      <c r="L16" s="42" t="str">
        <f t="shared" si="0"/>
        <v>95*(35/45/20)
--&gt; 95,0%, avg.  7,46</v>
      </c>
      <c r="M16" s="42" t="str">
        <f t="shared" si="0"/>
        <v>100*(45/45/5)
--&gt; 95,0%, avg.  6,14</v>
      </c>
      <c r="N16" s="42" t="str">
        <f t="shared" si="0"/>
        <v>100*(50/40/0)
--&gt; 90,0%, avg.  5,18</v>
      </c>
      <c r="O16" s="42" t="str">
        <f t="shared" si="0"/>
        <v>100*(55/25/0)
--&gt; 80,0%, avg.  3,98</v>
      </c>
      <c r="P16" s="42" t="str">
        <f t="shared" si="0"/>
        <v>100*(60/10/0)
--&gt; 70,0%, avg.  2,79</v>
      </c>
      <c r="Q16" s="42" t="str">
        <f t="shared" si="0"/>
        <v>100*(50/0/0)
--&gt; 50,0%, avg.  1,58</v>
      </c>
      <c r="R16" s="36">
        <f t="shared" si="2"/>
        <v>5.0555555555555554</v>
      </c>
      <c r="S16" s="54">
        <f t="shared" si="3"/>
        <v>86.111111111111114</v>
      </c>
    </row>
    <row r="17" spans="1:20" ht="30" x14ac:dyDescent="0.25">
      <c r="A17" s="37" t="s">
        <v>34</v>
      </c>
      <c r="B17" s="43" t="s">
        <v>44</v>
      </c>
      <c r="C17" s="43" t="s">
        <v>70</v>
      </c>
      <c r="D17" s="38">
        <v>160</v>
      </c>
      <c r="E17" s="38">
        <v>15</v>
      </c>
      <c r="F17" s="39">
        <f t="shared" si="1"/>
        <v>10.666666666666666</v>
      </c>
      <c r="G17" s="40">
        <v>40</v>
      </c>
      <c r="H17" s="41">
        <v>30</v>
      </c>
      <c r="I17" s="42" t="str">
        <f t="shared" si="0"/>
        <v>20*(0/30/70)
--&gt; 20,0%, avg.  2,88</v>
      </c>
      <c r="J17" s="42" t="str">
        <f t="shared" si="0"/>
        <v>40*(10/40/50)
--&gt; 40,0%, avg.  5,06</v>
      </c>
      <c r="K17" s="42" t="str">
        <f t="shared" si="0"/>
        <v>60*(25/45/30)
--&gt; 60,0%, avg.  6,32</v>
      </c>
      <c r="L17" s="42" t="str">
        <f t="shared" si="0"/>
        <v>75*(35/45/20)
--&gt; 75,0%, avg.  6,98</v>
      </c>
      <c r="M17" s="42" t="str">
        <f t="shared" si="0"/>
        <v>90*(45/45/5)
--&gt; 85,5%, avg.  6,55</v>
      </c>
      <c r="N17" s="42" t="str">
        <f t="shared" si="0"/>
        <v>100*(50/40/0)
--&gt; 90,0%, avg.  6,13</v>
      </c>
      <c r="O17" s="42" t="str">
        <f t="shared" si="0"/>
        <v>100*(55/25/0)
--&gt; 80,0%, avg.  4,72</v>
      </c>
      <c r="P17" s="42" t="str">
        <f t="shared" si="0"/>
        <v>100*(60/10/0)
--&gt; 70,0%, avg.  3,31</v>
      </c>
      <c r="Q17" s="42" t="str">
        <f t="shared" si="0"/>
        <v>100*(50/0/0)
--&gt; 50,0%, avg.  1,87</v>
      </c>
      <c r="R17" s="36">
        <f t="shared" si="2"/>
        <v>4.8688888888888888</v>
      </c>
      <c r="S17" s="54">
        <f t="shared" si="3"/>
        <v>76.111111111111114</v>
      </c>
    </row>
    <row r="18" spans="1:20" ht="30" x14ac:dyDescent="0.25">
      <c r="A18" s="37" t="s">
        <v>39</v>
      </c>
      <c r="B18" s="43" t="s">
        <v>44</v>
      </c>
      <c r="C18" s="43" t="s">
        <v>67</v>
      </c>
      <c r="D18" s="38">
        <v>160</v>
      </c>
      <c r="E18" s="38">
        <v>40</v>
      </c>
      <c r="F18" s="39">
        <f>IFERROR(D18/E18," ")</f>
        <v>4</v>
      </c>
      <c r="G18" s="40">
        <v>50</v>
      </c>
      <c r="H18" s="41">
        <v>100</v>
      </c>
      <c r="I18" s="42" t="str">
        <f t="shared" si="0"/>
        <v>30*(0/0/100)
--&gt; 30,0%, avg.  1,8</v>
      </c>
      <c r="J18" s="42" t="str">
        <f t="shared" si="0"/>
        <v>50*(0/0/100)
--&gt; 50,0%, avg.  3,0</v>
      </c>
      <c r="K18" s="42" t="str">
        <f t="shared" si="0"/>
        <v>70*(0/0/100)
--&gt; 70,0%, avg.  4,2</v>
      </c>
      <c r="L18" s="42" t="str">
        <f t="shared" si="0"/>
        <v>85*(0/10/90)
--&gt; 85,0%, avg.  4,93</v>
      </c>
      <c r="M18" s="42" t="str">
        <f t="shared" si="0"/>
        <v>100*(0/25/75)
--&gt; 100,0%, avg.  5,5</v>
      </c>
      <c r="N18" s="42" t="str">
        <f t="shared" si="0"/>
        <v>100*(0/30/70)
--&gt; 100,0%, avg.  5,4</v>
      </c>
      <c r="O18" s="42" t="str">
        <f t="shared" si="0"/>
        <v>100*(5/45/50)
--&gt; 100,0%, avg.  4,87</v>
      </c>
      <c r="P18" s="42" t="str">
        <f t="shared" si="0"/>
        <v>100*(20/40/40)
--&gt; 100,0%, avg.  4,28</v>
      </c>
      <c r="Q18" s="42" t="str">
        <f t="shared" si="0"/>
        <v>100*(50/50/0)
--&gt; 100,0%, avg.  2,7</v>
      </c>
      <c r="R18" s="36">
        <f>IFERROR(AVERAGE(MID(I18,FIND("avg. ",I18,1)+4,20),MID(J18,FIND("avg. ",J18,1)+4,20),MID(K18,FIND("avg. ",K18,1)+4,20),MID(L18,FIND("avg. ",L18,1)+4,20),MID(M18,FIND("avg. ",M18,1)+4,20),MID(N18,FIND("avg. ",N18,1)+4,20),MID(O18,FIND("avg. ",O18,1)+4,20),MID(P18,FIND("avg. ",P18,1)+4,20),MID(Q18,FIND("avg. ",Q18,1)+4,20)),"")</f>
        <v>4.0755555555555558</v>
      </c>
      <c r="S18" s="54">
        <f>IFERROR(AVERAGE(LEFT(I18,FIND("*",I18,1)-1),LEFT(J18,FIND("*",J18,1)-1),LEFT(K18,FIND("*",K18,1)-1),LEFT(L18,FIND("*",L18,1)-1),LEFT(M18,FIND("*",M18,1)-1),LEFT(N18,FIND("*",N18,1)-1),LEFT(O18,FIND("*",O18,1)-1),LEFT(P18,FIND("*",P18,1)-1),LEFT(Q18,FIND("*",Q18,1)-1)),"")</f>
        <v>81.666666666666671</v>
      </c>
    </row>
    <row r="19" spans="1:20" ht="30" x14ac:dyDescent="0.25">
      <c r="A19" s="37" t="s">
        <v>33</v>
      </c>
      <c r="B19" s="43" t="s">
        <v>44</v>
      </c>
      <c r="C19" s="43" t="s">
        <v>71</v>
      </c>
      <c r="D19" s="38">
        <v>600</v>
      </c>
      <c r="E19" s="38">
        <v>60</v>
      </c>
      <c r="F19" s="39">
        <f>IFERROR(D19/E19," ")</f>
        <v>10</v>
      </c>
      <c r="G19" s="40">
        <v>0</v>
      </c>
      <c r="H19" s="41">
        <v>100</v>
      </c>
      <c r="I19" s="42" t="str">
        <f t="shared" ref="I19:Q25" si="4">IFERROR(MAX(MIN($G19+100-I$3,100),0)&amp;"*("&amp;IF($H19+100&gt;I$5,MAX(I$5-MAX(I$4,$H19),0),MAX($H19+100-I$4,0))&amp;"/"&amp;IF($H19+100&gt;I$6,MAX(I$6-MAX(I$5,$H19),0),MAX($H19+100-I$5,0))&amp;"/"&amp;MIN(MAX($H19+100-I$6,0),100)&amp;")"&amp;CHAR(10)&amp;"--&gt; "&amp;TEXT(MAX(MIN($G19+100-I$3,100),0)*(IF($H19+100&gt;I$5,MAX(I$5-MAX(I$4,$H19),0),MAX($H19+100-I$4,0))+IF($H19+100&gt;I$6,MAX(I$6-MAX(I$5,$H19),0),MAX($H19+100-I$5,0))+MIN(MAX($H19+100-I$6,0),100))/100,"#0,0#")&amp;"%, avg.  "&amp;TEXT($F19*(MAX(MIN($G19+100-I$3,100),0)*(IF($H19+100&gt;I$5,MAX(I$5-MAX(I$4,$H19),0),MAX($H19+100-I$4,0))*$B$3+IF($H19+100&gt;I$6,MAX(I$6-MAX(I$5,$H19),0),MAX($H19+100-I$5,0))*$B$4+MIN(MAX($H19+100-I$6,0),100)*$B$5))/10000,"#0,0#"),"")</f>
        <v>0*(0/0/100)
--&gt; 0,0%, avg.  0,0</v>
      </c>
      <c r="J19" s="42" t="str">
        <f t="shared" si="4"/>
        <v>0*(0/0/100)
--&gt; 0,0%, avg.  0,0</v>
      </c>
      <c r="K19" s="42" t="str">
        <f t="shared" si="4"/>
        <v>20*(0/0/100)
--&gt; 20,0%, avg.  3,0</v>
      </c>
      <c r="L19" s="42" t="str">
        <f t="shared" si="4"/>
        <v>35*(0/10/90)
--&gt; 35,0%, avg.  5,08</v>
      </c>
      <c r="M19" s="42" t="str">
        <f t="shared" si="4"/>
        <v>50*(0/25/75)
--&gt; 50,0%, avg.  6,88</v>
      </c>
      <c r="N19" s="42" t="str">
        <f t="shared" si="4"/>
        <v>60*(0/30/70)
--&gt; 60,0%, avg.  8,1</v>
      </c>
      <c r="O19" s="42" t="str">
        <f t="shared" si="4"/>
        <v>70*(5/45/50)
--&gt; 70,0%, avg.  8,52</v>
      </c>
      <c r="P19" s="42" t="str">
        <f t="shared" si="4"/>
        <v>90*(20/40/40)
--&gt; 90,0%, avg.  9,63</v>
      </c>
      <c r="Q19" s="42" t="str">
        <f t="shared" si="4"/>
        <v>100*(50/50/0)
--&gt; 100,0%, avg.  6,75</v>
      </c>
      <c r="R19" s="36">
        <f>IFERROR(AVERAGE(MID(I19,FIND("avg. ",I19,1)+4,20),MID(J19,FIND("avg. ",J19,1)+4,20),MID(K19,FIND("avg. ",K19,1)+4,20),MID(L19,FIND("avg. ",L19,1)+4,20),MID(M19,FIND("avg. ",M19,1)+4,20),MID(N19,FIND("avg. ",N19,1)+4,20),MID(O19,FIND("avg. ",O19,1)+4,20),MID(P19,FIND("avg. ",P19,1)+4,20),MID(Q19,FIND("avg. ",Q19,1)+4,20)),"")</f>
        <v>5.3288888888888888</v>
      </c>
      <c r="S19" s="54">
        <f>IFERROR(AVERAGE(LEFT(I19,FIND("*",I19,1)-1),LEFT(J19,FIND("*",J19,1)-1),LEFT(K19,FIND("*",K19,1)-1),LEFT(L19,FIND("*",L19,1)-1),LEFT(M19,FIND("*",M19,1)-1),LEFT(N19,FIND("*",N19,1)-1),LEFT(O19,FIND("*",O19,1)-1),LEFT(P19,FIND("*",P19,1)-1),LEFT(Q19,FIND("*",Q19,1)-1)),"")</f>
        <v>47.222222222222221</v>
      </c>
    </row>
    <row r="20" spans="1:20" ht="30" x14ac:dyDescent="0.25">
      <c r="A20" s="37" t="s">
        <v>54</v>
      </c>
      <c r="B20" s="43" t="s">
        <v>44</v>
      </c>
      <c r="C20" s="43" t="s">
        <v>67</v>
      </c>
      <c r="D20" s="38">
        <v>40</v>
      </c>
      <c r="E20" s="38">
        <v>4</v>
      </c>
      <c r="F20" s="39">
        <f>IFERROR(D20/E20," ")</f>
        <v>10</v>
      </c>
      <c r="G20" s="40">
        <v>90</v>
      </c>
      <c r="H20" s="41">
        <v>15</v>
      </c>
      <c r="I20" s="42" t="str">
        <f t="shared" si="4"/>
        <v>70*(5/40/55)
--&gt; 70,0%, avg.  8,7</v>
      </c>
      <c r="J20" s="42" t="str">
        <f t="shared" si="4"/>
        <v>90*(25/40/35)
--&gt; 90,0%, avg.  9,11</v>
      </c>
      <c r="K20" s="42" t="str">
        <f t="shared" si="4"/>
        <v>100*(40/45/15)
--&gt; 100,0%, avg.  8,15</v>
      </c>
      <c r="L20" s="42" t="str">
        <f t="shared" si="4"/>
        <v>100*(40/45/5)
--&gt; 90,0%, avg.  6,65</v>
      </c>
      <c r="M20" s="42" t="str">
        <f t="shared" si="4"/>
        <v>100*(45/35/0)
--&gt; 80,0%, avg.  5,08</v>
      </c>
      <c r="N20" s="42" t="str">
        <f t="shared" si="4"/>
        <v>100*(50/25/0)
--&gt; 75,0%, avg.  4,25</v>
      </c>
      <c r="O20" s="42" t="str">
        <f t="shared" si="4"/>
        <v>100*(55/10/0)
--&gt; 65,0%, avg.  2,93</v>
      </c>
      <c r="P20" s="42" t="str">
        <f t="shared" si="4"/>
        <v>100*(55/0/0)
--&gt; 55,0%, avg.  1,93</v>
      </c>
      <c r="Q20" s="42" t="str">
        <f t="shared" si="4"/>
        <v>100*(35/0/0)
--&gt; 35,0%, avg.  1,23</v>
      </c>
      <c r="R20" s="36">
        <f>IFERROR(AVERAGE(MID(I20,FIND("avg. ",I20,1)+4,20),MID(J20,FIND("avg. ",J20,1)+4,20),MID(K20,FIND("avg. ",K20,1)+4,20),MID(L20,FIND("avg. ",L20,1)+4,20),MID(M20,FIND("avg. ",M20,1)+4,20),MID(N20,FIND("avg. ",N20,1)+4,20),MID(O20,FIND("avg. ",O20,1)+4,20),MID(P20,FIND("avg. ",P20,1)+4,20),MID(Q20,FIND("avg. ",Q20,1)+4,20)),"")</f>
        <v>5.336666666666666</v>
      </c>
      <c r="S20" s="54">
        <f>IFERROR(AVERAGE(LEFT(I20,FIND("*",I20,1)-1),LEFT(J20,FIND("*",J20,1)-1),LEFT(K20,FIND("*",K20,1)-1),LEFT(L20,FIND("*",L20,1)-1),LEFT(M20,FIND("*",M20,1)-1),LEFT(N20,FIND("*",N20,1)-1),LEFT(O20,FIND("*",O20,1)-1),LEFT(P20,FIND("*",P20,1)-1),LEFT(Q20,FIND("*",Q20,1)-1)),"")</f>
        <v>95.555555555555557</v>
      </c>
    </row>
    <row r="21" spans="1:20" ht="45" x14ac:dyDescent="0.25">
      <c r="A21" s="37" t="s">
        <v>77</v>
      </c>
      <c r="B21" s="43" t="s">
        <v>44</v>
      </c>
      <c r="C21" s="43" t="s">
        <v>68</v>
      </c>
      <c r="D21" s="38">
        <v>3</v>
      </c>
      <c r="E21" s="38">
        <v>1</v>
      </c>
      <c r="F21" s="39">
        <f t="shared" si="1"/>
        <v>3</v>
      </c>
      <c r="G21" s="40">
        <v>50</v>
      </c>
      <c r="H21" s="41">
        <v>150</v>
      </c>
      <c r="I21" s="42" t="str">
        <f t="shared" si="4"/>
        <v>30*(0/0/100)
--&gt; 30,0%, avg.  1,35</v>
      </c>
      <c r="J21" s="42" t="str">
        <f t="shared" si="4"/>
        <v>50*(0/0/100)
--&gt; 50,0%, avg.  2,25</v>
      </c>
      <c r="K21" s="42" t="str">
        <f t="shared" si="4"/>
        <v>70*(0/0/100)
--&gt; 70,0%, avg.  3,15</v>
      </c>
      <c r="L21" s="42" t="str">
        <f t="shared" si="4"/>
        <v>85*(0/0/100)
--&gt; 85,0%, avg.  3,83</v>
      </c>
      <c r="M21" s="42" t="str">
        <f t="shared" si="4"/>
        <v>100*(0/0/100)
--&gt; 100,0%, avg.  4,5</v>
      </c>
      <c r="N21" s="42" t="str">
        <f t="shared" si="4"/>
        <v>100*(0/0/100)
--&gt; 100,0%, avg.  4,5</v>
      </c>
      <c r="O21" s="42" t="str">
        <f t="shared" si="4"/>
        <v>100*(0/0/100)
--&gt; 100,0%, avg.  4,5</v>
      </c>
      <c r="P21" s="42" t="str">
        <f t="shared" si="4"/>
        <v>100*(0/10/90)
--&gt; 100,0%, avg.  4,35</v>
      </c>
      <c r="Q21" s="42" t="str">
        <f t="shared" si="4"/>
        <v>100*(0/50/50)
--&gt; 100,0%, avg.  3,75</v>
      </c>
      <c r="R21" s="36">
        <f t="shared" si="2"/>
        <v>3.5755555555555554</v>
      </c>
      <c r="S21" s="54">
        <f t="shared" si="3"/>
        <v>81.666666666666671</v>
      </c>
      <c r="T21" s="55" t="s">
        <v>78</v>
      </c>
    </row>
    <row r="22" spans="1:20" x14ac:dyDescent="0.25">
      <c r="F22" s="39" t="str">
        <f t="shared" si="1"/>
        <v xml:space="preserve"> </v>
      </c>
      <c r="I22" s="42" t="str">
        <f t="shared" si="4"/>
        <v/>
      </c>
      <c r="J22" s="42" t="str">
        <f t="shared" si="4"/>
        <v/>
      </c>
      <c r="K22" s="42" t="str">
        <f t="shared" si="4"/>
        <v/>
      </c>
      <c r="L22" s="42" t="str">
        <f t="shared" si="4"/>
        <v/>
      </c>
      <c r="M22" s="42" t="str">
        <f t="shared" si="4"/>
        <v/>
      </c>
      <c r="N22" s="42" t="str">
        <f t="shared" si="4"/>
        <v/>
      </c>
      <c r="O22" s="42" t="str">
        <f t="shared" si="4"/>
        <v/>
      </c>
      <c r="P22" s="42" t="str">
        <f t="shared" si="4"/>
        <v/>
      </c>
      <c r="Q22" s="42" t="str">
        <f t="shared" si="4"/>
        <v/>
      </c>
      <c r="R22" s="36" t="str">
        <f t="shared" si="2"/>
        <v/>
      </c>
      <c r="S22" s="54" t="str">
        <f t="shared" si="3"/>
        <v/>
      </c>
    </row>
    <row r="23" spans="1:20" ht="30" x14ac:dyDescent="0.25">
      <c r="A23" s="37" t="s">
        <v>61</v>
      </c>
      <c r="B23" s="43" t="s">
        <v>45</v>
      </c>
      <c r="C23" s="37" t="s">
        <v>69</v>
      </c>
      <c r="D23" s="38">
        <v>65</v>
      </c>
      <c r="E23" s="38">
        <v>3</v>
      </c>
      <c r="F23" s="39">
        <f>IFERROR(D23/E23," ")</f>
        <v>21.666666666666668</v>
      </c>
      <c r="G23" s="40">
        <v>60</v>
      </c>
      <c r="H23" s="41">
        <v>20</v>
      </c>
      <c r="I23" s="42" t="str">
        <f t="shared" si="4"/>
        <v>40*(0/40/60)
--&gt; 40,0%, avg.  11,27</v>
      </c>
      <c r="J23" s="42" t="str">
        <f t="shared" si="4"/>
        <v>60*(20/40/40)
--&gt; 60,0%, avg.  13,91</v>
      </c>
      <c r="K23" s="42" t="str">
        <f t="shared" si="4"/>
        <v>80*(35/45/20)
--&gt; 80,0%, avg.  15,12</v>
      </c>
      <c r="L23" s="42" t="str">
        <f t="shared" si="4"/>
        <v>95*(40/45/10)
--&gt; 90,25%, avg.  15,23</v>
      </c>
      <c r="M23" s="42" t="str">
        <f t="shared" si="4"/>
        <v>100*(45/40/0)
--&gt; 85,0%, avg.  12,08</v>
      </c>
      <c r="N23" s="42" t="str">
        <f t="shared" si="4"/>
        <v>100*(50/30/0)
--&gt; 80,0%, avg.  10,29</v>
      </c>
      <c r="O23" s="42" t="str">
        <f t="shared" si="4"/>
        <v>100*(55/15/0)
--&gt; 70,0%, avg.  7,42</v>
      </c>
      <c r="P23" s="42" t="str">
        <f t="shared" si="4"/>
        <v>100*(60/0/0)
--&gt; 60,0%, avg.  4,55</v>
      </c>
      <c r="Q23" s="42" t="str">
        <f t="shared" si="4"/>
        <v>100*(40/0/0)
--&gt; 40,0%, avg.  3,03</v>
      </c>
      <c r="R23" s="36">
        <f>IFERROR(AVERAGE(MID(I23,FIND("avg. ",I23,1)+4,20),MID(J23,FIND("avg. ",J23,1)+4,20),MID(K23,FIND("avg. ",K23,1)+4,20),MID(L23,FIND("avg. ",L23,1)+4,20),MID(M23,FIND("avg. ",M23,1)+4,20),MID(N23,FIND("avg. ",N23,1)+4,20),MID(O23,FIND("avg. ",O23,1)+4,20),MID(P23,FIND("avg. ",P23,1)+4,20),MID(Q23,FIND("avg. ",Q23,1)+4,20)),"")</f>
        <v>10.322222222222223</v>
      </c>
      <c r="S23" s="54">
        <f>IFERROR(AVERAGE(LEFT(I23,FIND("*",I23,1)-1),LEFT(J23,FIND("*",J23,1)-1),LEFT(K23,FIND("*",K23,1)-1),LEFT(L23,FIND("*",L23,1)-1),LEFT(M23,FIND("*",M23,1)-1),LEFT(N23,FIND("*",N23,1)-1),LEFT(O23,FIND("*",O23,1)-1),LEFT(P23,FIND("*",P23,1)-1),LEFT(Q23,FIND("*",Q23,1)-1)),"")</f>
        <v>86.111111111111114</v>
      </c>
    </row>
    <row r="24" spans="1:20" ht="30" x14ac:dyDescent="0.25">
      <c r="A24" s="37" t="s">
        <v>36</v>
      </c>
      <c r="B24" s="43" t="s">
        <v>45</v>
      </c>
      <c r="C24" s="43" t="s">
        <v>67</v>
      </c>
      <c r="D24" s="38">
        <v>90</v>
      </c>
      <c r="E24" s="38">
        <v>6</v>
      </c>
      <c r="F24" s="39">
        <f t="shared" si="1"/>
        <v>15</v>
      </c>
      <c r="G24" s="40">
        <v>50</v>
      </c>
      <c r="H24" s="41">
        <v>45</v>
      </c>
      <c r="I24" s="42" t="str">
        <f t="shared" si="4"/>
        <v>30*(0/15/85)
--&gt; 30,0%, avg.  6,41</v>
      </c>
      <c r="J24" s="42" t="str">
        <f t="shared" si="4"/>
        <v>50*(0/35/65)
--&gt; 50,0%, avg.  9,94</v>
      </c>
      <c r="K24" s="42" t="str">
        <f t="shared" si="4"/>
        <v>70*(10/45/45)
--&gt; 70,0%, avg.  12,18</v>
      </c>
      <c r="L24" s="42" t="str">
        <f t="shared" si="4"/>
        <v>85*(20/45/35)
--&gt; 85,0%, avg.  13,32</v>
      </c>
      <c r="M24" s="42" t="str">
        <f t="shared" si="4"/>
        <v>100*(35/45/20)
--&gt; 100,0%, avg.  13,09</v>
      </c>
      <c r="N24" s="42" t="str">
        <f t="shared" si="4"/>
        <v>100*(45/40/15)
--&gt; 100,0%, avg.  11,74</v>
      </c>
      <c r="O24" s="42" t="str">
        <f t="shared" si="4"/>
        <v>100*(55/40/0)
--&gt; 95,0%, avg.  8,89</v>
      </c>
      <c r="P24" s="42" t="str">
        <f t="shared" si="4"/>
        <v>100*(60/25/0)
--&gt; 85,0%, avg.  6,9</v>
      </c>
      <c r="Q24" s="42" t="str">
        <f t="shared" si="4"/>
        <v>100*(65/0/0)
--&gt; 65,0%, avg.  3,41</v>
      </c>
      <c r="R24" s="36">
        <f t="shared" si="2"/>
        <v>9.5422222222222217</v>
      </c>
      <c r="S24" s="54">
        <f t="shared" si="3"/>
        <v>81.666666666666671</v>
      </c>
    </row>
    <row r="25" spans="1:20" ht="30" x14ac:dyDescent="0.25">
      <c r="A25" s="37" t="s">
        <v>24</v>
      </c>
      <c r="B25" s="43" t="s">
        <v>45</v>
      </c>
      <c r="C25" s="43" t="s">
        <v>67</v>
      </c>
      <c r="D25" s="38">
        <v>150</v>
      </c>
      <c r="E25" s="38">
        <v>5</v>
      </c>
      <c r="F25" s="39">
        <f>IFERROR(D25/E25," ")</f>
        <v>30</v>
      </c>
      <c r="G25" s="40">
        <v>60</v>
      </c>
      <c r="H25" s="41">
        <v>10</v>
      </c>
      <c r="I25" s="42" t="str">
        <f t="shared" si="4"/>
        <v>40*(10/40/50)
--&gt; 40,0%, avg.  14,22</v>
      </c>
      <c r="J25" s="42" t="str">
        <f t="shared" si="4"/>
        <v>60*(30/40/30)
--&gt; 60,0%, avg.  17,19</v>
      </c>
      <c r="K25" s="42" t="str">
        <f t="shared" si="4"/>
        <v>80*(40/45/10)
--&gt; 76,0%, avg.  17,76</v>
      </c>
      <c r="L25" s="42" t="str">
        <f t="shared" si="4"/>
        <v>95*(40/45/0)
--&gt; 80,75%, avg.  16,82</v>
      </c>
      <c r="M25" s="42" t="str">
        <f t="shared" si="4"/>
        <v>100*(45/30/0)
--&gt; 75,0%, avg.  13,73</v>
      </c>
      <c r="N25" s="42" t="str">
        <f t="shared" si="4"/>
        <v>100*(50/20/0)
--&gt; 70,0%, avg.  11,25</v>
      </c>
      <c r="O25" s="42" t="str">
        <f t="shared" si="4"/>
        <v>100*(55/5/0)
--&gt; 60,0%, avg.  7,28</v>
      </c>
      <c r="P25" s="42" t="str">
        <f t="shared" si="4"/>
        <v>100*(50/0/0)
--&gt; 50,0%, avg.  5,25</v>
      </c>
      <c r="Q25" s="42" t="str">
        <f t="shared" si="4"/>
        <v>100*(30/0/0)
--&gt; 30,0%, avg.  3,15</v>
      </c>
      <c r="R25" s="36">
        <f>IFERROR(AVERAGE(MID(I25,FIND("avg. ",I25,1)+4,20),MID(J25,FIND("avg. ",J25,1)+4,20),MID(K25,FIND("avg. ",K25,1)+4,20),MID(L25,FIND("avg. ",L25,1)+4,20),MID(M25,FIND("avg. ",M25,1)+4,20),MID(N25,FIND("avg. ",N25,1)+4,20),MID(O25,FIND("avg. ",O25,1)+4,20),MID(P25,FIND("avg. ",P25,1)+4,20),MID(Q25,FIND("avg. ",Q25,1)+4,20)),"")</f>
        <v>11.850000000000001</v>
      </c>
      <c r="S25" s="54">
        <f>IFERROR(AVERAGE(LEFT(I25,FIND("*",I25,1)-1),LEFT(J25,FIND("*",J25,1)-1),LEFT(K25,FIND("*",K25,1)-1),LEFT(L25,FIND("*",L25,1)-1),LEFT(M25,FIND("*",M25,1)-1),LEFT(N25,FIND("*",N25,1)-1),LEFT(O25,FIND("*",O25,1)-1),LEFT(P25,FIND("*",P25,1)-1),LEFT(Q25,FIND("*",Q25,1)-1)),"")</f>
        <v>86.111111111111114</v>
      </c>
    </row>
    <row r="26" spans="1:20" ht="30" x14ac:dyDescent="0.25">
      <c r="A26" s="37" t="s">
        <v>62</v>
      </c>
      <c r="B26" s="43" t="s">
        <v>45</v>
      </c>
      <c r="C26" s="43" t="s">
        <v>70</v>
      </c>
      <c r="D26" s="38">
        <v>200</v>
      </c>
      <c r="E26" s="38">
        <v>20</v>
      </c>
      <c r="F26" s="39">
        <f>IFERROR(D26/E26," ")</f>
        <v>10</v>
      </c>
      <c r="G26" s="40">
        <v>35</v>
      </c>
      <c r="H26" s="41">
        <v>80</v>
      </c>
      <c r="I26" s="42" t="str">
        <f t="shared" ref="I26:Q26" si="5">IFERROR(MAX(MIN($G26+100-I$3,100),0)&amp;"*("&amp;IF($H26+100&gt;I$5,MAX(I$5-MAX(I$4,$H26),0),MAX($H26+100-I$4,0))&amp;"/"&amp;IF($H26+100&gt;I$6,MAX(I$6-MAX(I$5,$H26),0),MAX($H26+100-I$5,0))&amp;"/"&amp;MIN(MAX($H26+100-I$6,0),100)&amp;")"&amp;CHAR(10)&amp;"--&gt; "&amp;TEXT(MAX(MIN($G26+100-I$3,100),0)*(IF($H26+100&gt;I$5,MAX(I$5-MAX(I$4,$H26),0),MAX($H26+100-I$4,0))+IF($H26+100&gt;I$6,MAX(I$6-MAX(I$5,$H26),0),MAX($H26+100-I$5,0))+MIN(MAX($H26+100-I$6,0),100))/100,"#0,0#")&amp;"%, avg.  "&amp;TEXT($F26*(MAX(MIN($G26+100-I$3,100),0)*(IF($H26+100&gt;I$5,MAX(I$5-MAX(I$4,$H26),0),MAX($H26+100-I$4,0))*$B$3+IF($H26+100&gt;I$6,MAX(I$6-MAX(I$5,$H26),0),MAX($H26+100-I$5,0))*$B$4+MIN(MAX($H26+100-I$6,0),100)*$B$5))/10000,"#0,0#"),"")</f>
        <v>15*(0/0/100)
--&gt; 15,0%, avg.  2,25</v>
      </c>
      <c r="J26" s="42" t="str">
        <f t="shared" si="5"/>
        <v>35*(0/0/100)
--&gt; 35,0%, avg.  5,25</v>
      </c>
      <c r="K26" s="42" t="str">
        <f t="shared" si="5"/>
        <v>55*(0/20/80)
--&gt; 55,0%, avg.  7,7</v>
      </c>
      <c r="L26" s="42" t="str">
        <f t="shared" si="5"/>
        <v>70*(0/30/70)
--&gt; 70,0%, avg.  9,45</v>
      </c>
      <c r="M26" s="42" t="str">
        <f t="shared" si="5"/>
        <v>85*(0/45/55)
--&gt; 85,0%, avg.  10,84</v>
      </c>
      <c r="N26" s="42" t="str">
        <f t="shared" si="5"/>
        <v>95*(10/40/50)
--&gt; 95,0%, avg.  11,26</v>
      </c>
      <c r="O26" s="42" t="str">
        <f t="shared" si="5"/>
        <v>100*(25/45/30)
--&gt; 100,0%, avg.  9,88</v>
      </c>
      <c r="P26" s="42" t="str">
        <f t="shared" si="5"/>
        <v>100*(40/40/20)
--&gt; 100,0%, avg.  8,4</v>
      </c>
      <c r="Q26" s="42" t="str">
        <f t="shared" si="5"/>
        <v>100*(70/30/0)
--&gt; 100,0%, avg.  5,45</v>
      </c>
      <c r="R26" s="36">
        <f>IFERROR(AVERAGE(MID(I26,FIND("avg. ",I26,1)+4,20),MID(J26,FIND("avg. ",J26,1)+4,20),MID(K26,FIND("avg. ",K26,1)+4,20),MID(L26,FIND("avg. ",L26,1)+4,20),MID(M26,FIND("avg. ",M26,1)+4,20),MID(N26,FIND("avg. ",N26,1)+4,20),MID(O26,FIND("avg. ",O26,1)+4,20),MID(P26,FIND("avg. ",P26,1)+4,20),MID(Q26,FIND("avg. ",Q26,1)+4,20)),"")</f>
        <v>7.8311111111111114</v>
      </c>
      <c r="S26" s="54">
        <f>IFERROR(AVERAGE(LEFT(I26,FIND("*",I26,1)-1),LEFT(J26,FIND("*",J26,1)-1),LEFT(K26,FIND("*",K26,1)-1),LEFT(L26,FIND("*",L26,1)-1),LEFT(M26,FIND("*",M26,1)-1),LEFT(N26,FIND("*",N26,1)-1),LEFT(O26,FIND("*",O26,1)-1),LEFT(P26,FIND("*",P26,1)-1),LEFT(Q26,FIND("*",Q26,1)-1)),"")</f>
        <v>72.777777777777771</v>
      </c>
    </row>
    <row r="27" spans="1:20" ht="30" x14ac:dyDescent="0.25">
      <c r="A27" s="37" t="s">
        <v>25</v>
      </c>
      <c r="B27" s="43" t="s">
        <v>45</v>
      </c>
      <c r="C27" s="43" t="s">
        <v>67</v>
      </c>
      <c r="D27" s="38">
        <v>550</v>
      </c>
      <c r="E27" s="38">
        <v>20</v>
      </c>
      <c r="F27" s="39">
        <f>IFERROR(D27/E27," ")</f>
        <v>27.5</v>
      </c>
      <c r="G27" s="40">
        <v>0</v>
      </c>
      <c r="H27" s="41">
        <v>60</v>
      </c>
      <c r="I27" s="42" t="str">
        <f t="shared" ref="I27:Q36" si="6">IFERROR(MAX(MIN($G27+100-I$3,100),0)&amp;"*("&amp;IF($H27+100&gt;I$5,MAX(I$5-MAX(I$4,$H27),0),MAX($H27+100-I$4,0))&amp;"/"&amp;IF($H27+100&gt;I$6,MAX(I$6-MAX(I$5,$H27),0),MAX($H27+100-I$5,0))&amp;"/"&amp;MIN(MAX($H27+100-I$6,0),100)&amp;")"&amp;CHAR(10)&amp;"--&gt; "&amp;TEXT(MAX(MIN($G27+100-I$3,100),0)*(IF($H27+100&gt;I$5,MAX(I$5-MAX(I$4,$H27),0),MAX($H27+100-I$4,0))+IF($H27+100&gt;I$6,MAX(I$6-MAX(I$5,$H27),0),MAX($H27+100-I$5,0))+MIN(MAX($H27+100-I$6,0),100))/100,"#0,0#")&amp;"%, avg.  "&amp;TEXT($F27*(MAX(MIN($G27+100-I$3,100),0)*(IF($H27+100&gt;I$5,MAX(I$5-MAX(I$4,$H27),0),MAX($H27+100-I$4,0))*$B$3+IF($H27+100&gt;I$6,MAX(I$6-MAX(I$5,$H27),0),MAX($H27+100-I$5,0))*$B$4+MIN(MAX($H27+100-I$6,0),100)*$B$5))/10000,"#0,0#"),"")</f>
        <v>0*(0/0/100)
--&gt; 0,0%, avg.  0,0</v>
      </c>
      <c r="J27" s="42" t="str">
        <f t="shared" si="6"/>
        <v>0*(0/20/80)
--&gt; 0,0%, avg.  0,0</v>
      </c>
      <c r="K27" s="42" t="str">
        <f t="shared" si="6"/>
        <v>20*(0/40/60)
--&gt; 20,0%, avg.  7,15</v>
      </c>
      <c r="L27" s="42" t="str">
        <f t="shared" si="6"/>
        <v>35*(5/45/50)
--&gt; 35,0%, avg.  11,72</v>
      </c>
      <c r="M27" s="42" t="str">
        <f t="shared" si="6"/>
        <v>50*(20/45/35)
--&gt; 50,0%, avg.  14,37</v>
      </c>
      <c r="N27" s="42" t="str">
        <f t="shared" si="6"/>
        <v>60*(30/40/30)
--&gt; 60,0%, avg.  15,76</v>
      </c>
      <c r="O27" s="42" t="str">
        <f t="shared" si="6"/>
        <v>70*(45/45/10)
--&gt; 70,0%, avg.  14,58</v>
      </c>
      <c r="P27" s="42" t="str">
        <f t="shared" si="6"/>
        <v>90*(60/40/0)
--&gt; 90,0%, avg.  15,1</v>
      </c>
      <c r="Q27" s="42" t="str">
        <f t="shared" si="6"/>
        <v>100*(70/10/0)
--&gt; 80,0%, avg.  9,49</v>
      </c>
      <c r="R27" s="36">
        <f>IFERROR(AVERAGE(MID(I27,FIND("avg. ",I27,1)+4,20),MID(J27,FIND("avg. ",J27,1)+4,20),MID(K27,FIND("avg. ",K27,1)+4,20),MID(L27,FIND("avg. ",L27,1)+4,20),MID(M27,FIND("avg. ",M27,1)+4,20),MID(N27,FIND("avg. ",N27,1)+4,20),MID(O27,FIND("avg. ",O27,1)+4,20),MID(P27,FIND("avg. ",P27,1)+4,20),MID(Q27,FIND("avg. ",Q27,1)+4,20)),"")</f>
        <v>9.7966666666666651</v>
      </c>
      <c r="S27" s="54">
        <f>IFERROR(AVERAGE(LEFT(I27,FIND("*",I27,1)-1),LEFT(J27,FIND("*",J27,1)-1),LEFT(K27,FIND("*",K27,1)-1),LEFT(L27,FIND("*",L27,1)-1),LEFT(M27,FIND("*",M27,1)-1),LEFT(N27,FIND("*",N27,1)-1),LEFT(O27,FIND("*",O27,1)-1),LEFT(P27,FIND("*",P27,1)-1),LEFT(Q27,FIND("*",Q27,1)-1)),"")</f>
        <v>47.222222222222221</v>
      </c>
    </row>
    <row r="28" spans="1:20" ht="30" x14ac:dyDescent="0.25">
      <c r="A28" s="37" t="s">
        <v>41</v>
      </c>
      <c r="B28" s="43" t="s">
        <v>45</v>
      </c>
      <c r="C28" s="43" t="s">
        <v>67</v>
      </c>
      <c r="D28" s="38">
        <v>320</v>
      </c>
      <c r="E28" s="38">
        <v>40</v>
      </c>
      <c r="F28" s="39">
        <f t="shared" si="1"/>
        <v>8</v>
      </c>
      <c r="G28" s="40">
        <v>40</v>
      </c>
      <c r="H28" s="41">
        <v>120</v>
      </c>
      <c r="I28" s="42" t="str">
        <f t="shared" si="6"/>
        <v>20*(0/0/100)
--&gt; 20,0%, avg.  2,4</v>
      </c>
      <c r="J28" s="42" t="str">
        <f t="shared" si="6"/>
        <v>40*(0/0/100)
--&gt; 40,0%, avg.  4,8</v>
      </c>
      <c r="K28" s="42" t="str">
        <f t="shared" si="6"/>
        <v>60*(0/0/100)
--&gt; 60,0%, avg.  7,2</v>
      </c>
      <c r="L28" s="42" t="str">
        <f t="shared" si="6"/>
        <v>75*(0/0/100)
--&gt; 75,0%, avg.  9,0</v>
      </c>
      <c r="M28" s="42" t="str">
        <f t="shared" si="6"/>
        <v>90*(0/5/95)
--&gt; 90,0%, avg.  10,62</v>
      </c>
      <c r="N28" s="42" t="str">
        <f t="shared" si="6"/>
        <v>100*(0/10/90)
--&gt; 100,0%, avg.  11,6</v>
      </c>
      <c r="O28" s="42" t="str">
        <f t="shared" si="6"/>
        <v>100*(0/30/70)
--&gt; 100,0%, avg.  10,8</v>
      </c>
      <c r="P28" s="42" t="str">
        <f t="shared" si="6"/>
        <v>100*(0/40/60)
--&gt; 100,0%, avg.  10,4</v>
      </c>
      <c r="Q28" s="42" t="str">
        <f t="shared" si="6"/>
        <v>100*(30/50/20)
--&gt; 100,0%, avg.  7,24</v>
      </c>
      <c r="R28" s="36">
        <f t="shared" si="2"/>
        <v>8.2288888888888891</v>
      </c>
      <c r="S28" s="54">
        <f>IFERROR(AVERAGE(LEFT(I28,FIND("*",I28,1)-1),LEFT(J28,FIND("*",J28,1)-1),LEFT(K28,FIND("*",K28,1)-1),LEFT(L28,FIND("*",L28,1)-1),LEFT(M28,FIND("*",M28,1)-1),LEFT(N28,FIND("*",N28,1)-1),LEFT(O28,FIND("*",O28,1)-1),LEFT(P28,FIND("*",P28,1)-1),LEFT(Q28,FIND("*",Q28,1)-1)),"")</f>
        <v>76.111111111111114</v>
      </c>
    </row>
    <row r="29" spans="1:20" ht="30" x14ac:dyDescent="0.25">
      <c r="A29" s="37" t="s">
        <v>55</v>
      </c>
      <c r="B29" s="43" t="s">
        <v>45</v>
      </c>
      <c r="C29" s="43" t="s">
        <v>69</v>
      </c>
      <c r="D29" s="38">
        <v>1200</v>
      </c>
      <c r="E29" s="38">
        <v>50</v>
      </c>
      <c r="F29" s="39">
        <f t="shared" si="1"/>
        <v>24</v>
      </c>
      <c r="G29" s="40">
        <v>0</v>
      </c>
      <c r="H29" s="41">
        <v>100</v>
      </c>
      <c r="I29" s="42" t="str">
        <f t="shared" si="6"/>
        <v>0*(0/0/100)
--&gt; 0,0%, avg.  0,0</v>
      </c>
      <c r="J29" s="42" t="str">
        <f t="shared" si="6"/>
        <v>0*(0/0/100)
--&gt; 0,0%, avg.  0,0</v>
      </c>
      <c r="K29" s="42" t="str">
        <f t="shared" si="6"/>
        <v>20*(0/0/100)
--&gt; 20,0%, avg.  7,2</v>
      </c>
      <c r="L29" s="42" t="str">
        <f t="shared" si="6"/>
        <v>35*(0/10/90)
--&gt; 35,0%, avg.  12,18</v>
      </c>
      <c r="M29" s="42" t="str">
        <f t="shared" si="6"/>
        <v>50*(0/25/75)
--&gt; 50,0%, avg.  16,5</v>
      </c>
      <c r="N29" s="42" t="str">
        <f t="shared" si="6"/>
        <v>60*(0/30/70)
--&gt; 60,0%, avg.  19,44</v>
      </c>
      <c r="O29" s="42" t="str">
        <f t="shared" si="6"/>
        <v>70*(5/45/50)
--&gt; 70,0%, avg.  20,45</v>
      </c>
      <c r="P29" s="42" t="str">
        <f t="shared" si="6"/>
        <v>90*(20/40/40)
--&gt; 90,0%, avg.  23,11</v>
      </c>
      <c r="Q29" s="42" t="str">
        <f t="shared" si="6"/>
        <v>100*(50/50/0)
--&gt; 100,0%, avg.  16,2</v>
      </c>
      <c r="R29" s="36">
        <f t="shared" si="2"/>
        <v>12.786666666666667</v>
      </c>
      <c r="S29" s="54">
        <f t="shared" si="3"/>
        <v>47.222222222222221</v>
      </c>
    </row>
    <row r="30" spans="1:20" ht="30" x14ac:dyDescent="0.25">
      <c r="A30" s="37" t="s">
        <v>48</v>
      </c>
      <c r="B30" s="43" t="s">
        <v>45</v>
      </c>
      <c r="C30" s="37" t="s">
        <v>69</v>
      </c>
      <c r="D30" s="38">
        <v>20</v>
      </c>
      <c r="E30" s="38">
        <v>1</v>
      </c>
      <c r="F30" s="39">
        <f>IFERROR(D30/E30," ")</f>
        <v>20</v>
      </c>
      <c r="G30" s="40">
        <v>40</v>
      </c>
      <c r="H30" s="41">
        <v>30</v>
      </c>
      <c r="I30" s="42" t="str">
        <f t="shared" si="6"/>
        <v>20*(0/30/70)
--&gt; 20,0%, avg.  5,4</v>
      </c>
      <c r="J30" s="42" t="str">
        <f t="shared" si="6"/>
        <v>40*(10/40/50)
--&gt; 40,0%, avg.  9,48</v>
      </c>
      <c r="K30" s="42" t="str">
        <f t="shared" si="6"/>
        <v>60*(25/45/30)
--&gt; 60,0%, avg.  11,85</v>
      </c>
      <c r="L30" s="42" t="str">
        <f t="shared" si="6"/>
        <v>75*(35/45/20)
--&gt; 75,0%, avg.  13,09</v>
      </c>
      <c r="M30" s="42" t="str">
        <f t="shared" si="6"/>
        <v>90*(45/45/5)
--&gt; 85,5%, avg.  12,29</v>
      </c>
      <c r="N30" s="42" t="str">
        <f t="shared" si="6"/>
        <v>100*(50/40/0)
--&gt; 90,0%, avg.  11,5</v>
      </c>
      <c r="O30" s="42" t="str">
        <f t="shared" si="6"/>
        <v>100*(55/25/0)
--&gt; 80,0%, avg.  8,85</v>
      </c>
      <c r="P30" s="42" t="str">
        <f t="shared" si="6"/>
        <v>100*(60/10/0)
--&gt; 70,0%, avg.  6,2</v>
      </c>
      <c r="Q30" s="42" t="str">
        <f t="shared" si="6"/>
        <v>100*(50/0/0)
--&gt; 50,0%, avg.  3,5</v>
      </c>
      <c r="R30" s="36">
        <f>IFERROR(AVERAGE(MID(I30,FIND("avg. ",I30,1)+4,20),MID(J30,FIND("avg. ",J30,1)+4,20),MID(K30,FIND("avg. ",K30,1)+4,20),MID(L30,FIND("avg. ",L30,1)+4,20),MID(M30,FIND("avg. ",M30,1)+4,20),MID(N30,FIND("avg. ",N30,1)+4,20),MID(O30,FIND("avg. ",O30,1)+4,20),MID(P30,FIND("avg. ",P30,1)+4,20),MID(Q30,FIND("avg. ",Q30,1)+4,20)),"")</f>
        <v>9.1288888888888877</v>
      </c>
      <c r="S30" s="54">
        <f>IFERROR(AVERAGE(LEFT(I30,FIND("*",I30,1)-1),LEFT(J30,FIND("*",J30,1)-1),LEFT(K30,FIND("*",K30,1)-1),LEFT(L30,FIND("*",L30,1)-1),LEFT(M30,FIND("*",M30,1)-1),LEFT(N30,FIND("*",N30,1)-1),LEFT(O30,FIND("*",O30,1)-1),LEFT(P30,FIND("*",P30,1)-1),LEFT(Q30,FIND("*",Q30,1)-1)),"")</f>
        <v>76.111111111111114</v>
      </c>
      <c r="T30" s="55" t="s">
        <v>53</v>
      </c>
    </row>
    <row r="31" spans="1:20" x14ac:dyDescent="0.25">
      <c r="F31" s="39" t="str">
        <f t="shared" si="1"/>
        <v xml:space="preserve"> </v>
      </c>
      <c r="I31" s="42" t="str">
        <f t="shared" si="6"/>
        <v/>
      </c>
      <c r="J31" s="42" t="str">
        <f t="shared" si="6"/>
        <v/>
      </c>
      <c r="K31" s="42" t="str">
        <f t="shared" si="6"/>
        <v/>
      </c>
      <c r="L31" s="42" t="str">
        <f t="shared" si="6"/>
        <v/>
      </c>
      <c r="M31" s="42" t="str">
        <f t="shared" si="6"/>
        <v/>
      </c>
      <c r="N31" s="42" t="str">
        <f t="shared" si="6"/>
        <v/>
      </c>
      <c r="O31" s="42" t="str">
        <f t="shared" si="6"/>
        <v/>
      </c>
      <c r="P31" s="42" t="str">
        <f t="shared" si="6"/>
        <v/>
      </c>
      <c r="Q31" s="42" t="str">
        <f t="shared" si="6"/>
        <v/>
      </c>
      <c r="R31" s="36" t="str">
        <f t="shared" si="2"/>
        <v/>
      </c>
      <c r="S31" s="54" t="str">
        <f t="shared" si="3"/>
        <v/>
      </c>
    </row>
    <row r="32" spans="1:20" x14ac:dyDescent="0.25">
      <c r="F32" s="39" t="str">
        <f t="shared" si="1"/>
        <v xml:space="preserve"> </v>
      </c>
      <c r="I32" s="42" t="str">
        <f t="shared" si="6"/>
        <v/>
      </c>
      <c r="J32" s="42" t="str">
        <f t="shared" si="6"/>
        <v/>
      </c>
      <c r="K32" s="42" t="str">
        <f t="shared" si="6"/>
        <v/>
      </c>
      <c r="L32" s="42" t="str">
        <f t="shared" si="6"/>
        <v/>
      </c>
      <c r="M32" s="42" t="str">
        <f t="shared" si="6"/>
        <v/>
      </c>
      <c r="N32" s="42" t="str">
        <f t="shared" si="6"/>
        <v/>
      </c>
      <c r="O32" s="42" t="str">
        <f t="shared" si="6"/>
        <v/>
      </c>
      <c r="P32" s="42" t="str">
        <f t="shared" si="6"/>
        <v/>
      </c>
      <c r="Q32" s="42" t="str">
        <f t="shared" si="6"/>
        <v/>
      </c>
      <c r="R32" s="36" t="str">
        <f t="shared" si="2"/>
        <v/>
      </c>
      <c r="S32" s="54" t="str">
        <f t="shared" si="3"/>
        <v/>
      </c>
    </row>
    <row r="33" spans="1:19" ht="30" x14ac:dyDescent="0.25">
      <c r="A33" s="37" t="s">
        <v>112</v>
      </c>
      <c r="B33" s="43" t="s">
        <v>46</v>
      </c>
      <c r="C33" s="43" t="s">
        <v>69</v>
      </c>
      <c r="D33" s="38">
        <v>160</v>
      </c>
      <c r="E33" s="38">
        <v>4</v>
      </c>
      <c r="F33" s="39">
        <f t="shared" si="1"/>
        <v>40</v>
      </c>
      <c r="G33" s="40">
        <v>50</v>
      </c>
      <c r="H33" s="41">
        <v>40</v>
      </c>
      <c r="I33" s="42" t="str">
        <f t="shared" si="6"/>
        <v>30*(0/20/80)
--&gt; 30,0%, avg.  16,8</v>
      </c>
      <c r="J33" s="42" t="str">
        <f t="shared" si="6"/>
        <v>50*(0/40/60)
--&gt; 50,0%, avg.  26,0</v>
      </c>
      <c r="K33" s="42" t="str">
        <f t="shared" si="6"/>
        <v>70*(15/45/40)
--&gt; 70,0%, avg.  30,87</v>
      </c>
      <c r="L33" s="42" t="str">
        <f t="shared" si="6"/>
        <v>85*(25/45/30)
--&gt; 85,0%, avg.  33,58</v>
      </c>
      <c r="M33" s="42" t="str">
        <f t="shared" si="6"/>
        <v>100*(40/45/15)
--&gt; 100,0%, avg.  32,6</v>
      </c>
      <c r="N33" s="42" t="str">
        <f t="shared" si="6"/>
        <v>100*(50/40/10)
--&gt; 100,0%, avg.  29,0</v>
      </c>
      <c r="O33" s="42" t="str">
        <f t="shared" si="6"/>
        <v>100*(55/35/0)
--&gt; 90,0%, avg.  21,7</v>
      </c>
      <c r="P33" s="42" t="str">
        <f t="shared" si="6"/>
        <v>100*(60/20/0)
--&gt; 80,0%, avg.  16,4</v>
      </c>
      <c r="Q33" s="42" t="str">
        <f t="shared" si="6"/>
        <v>100*(60/0/0)
--&gt; 60,0%, avg.  8,4</v>
      </c>
      <c r="R33" s="36">
        <f t="shared" si="2"/>
        <v>23.927777777777777</v>
      </c>
      <c r="S33" s="54">
        <f t="shared" si="3"/>
        <v>81.666666666666671</v>
      </c>
    </row>
    <row r="34" spans="1:19" ht="30" x14ac:dyDescent="0.25">
      <c r="A34" s="37" t="s">
        <v>37</v>
      </c>
      <c r="B34" s="43" t="s">
        <v>46</v>
      </c>
      <c r="C34" s="43" t="s">
        <v>67</v>
      </c>
      <c r="D34" s="38">
        <v>230</v>
      </c>
      <c r="E34" s="38">
        <v>7</v>
      </c>
      <c r="F34" s="39">
        <f>IFERROR(D34/E34," ")</f>
        <v>32.857142857142854</v>
      </c>
      <c r="G34" s="40">
        <v>40</v>
      </c>
      <c r="H34" s="41">
        <v>60</v>
      </c>
      <c r="I34" s="42" t="str">
        <f t="shared" si="6"/>
        <v>20*(0/0/100)
--&gt; 20,0%, avg.  9,86</v>
      </c>
      <c r="J34" s="42" t="str">
        <f t="shared" si="6"/>
        <v>40*(0/20/80)
--&gt; 40,0%, avg.  18,4</v>
      </c>
      <c r="K34" s="42" t="str">
        <f t="shared" si="6"/>
        <v>60*(0/40/60)
--&gt; 60,0%, avg.  25,63</v>
      </c>
      <c r="L34" s="42" t="str">
        <f t="shared" si="6"/>
        <v>75*(5/45/50)
--&gt; 75,0%, avg.  30,0</v>
      </c>
      <c r="M34" s="42" t="str">
        <f t="shared" si="6"/>
        <v>90*(20/45/35)
--&gt; 90,0%, avg.  30,9</v>
      </c>
      <c r="N34" s="42" t="str">
        <f t="shared" si="6"/>
        <v>100*(30/40/30)
--&gt; 100,0%, avg.  31,38</v>
      </c>
      <c r="O34" s="42" t="str">
        <f t="shared" si="6"/>
        <v>100*(45/45/10)
--&gt; 100,0%, avg.  24,89</v>
      </c>
      <c r="P34" s="42" t="str">
        <f t="shared" si="6"/>
        <v>100*(60/40/0)
--&gt; 100,0%, avg.  20,04</v>
      </c>
      <c r="Q34" s="42" t="str">
        <f t="shared" si="6"/>
        <v>100*(70/10/0)
--&gt; 80,0%, avg.  11,34</v>
      </c>
      <c r="R34" s="36">
        <f>IFERROR(AVERAGE(MID(I34,FIND("avg. ",I34,1)+4,20),MID(J34,FIND("avg. ",J34,1)+4,20),MID(K34,FIND("avg. ",K34,1)+4,20),MID(L34,FIND("avg. ",L34,1)+4,20),MID(M34,FIND("avg. ",M34,1)+4,20),MID(N34,FIND("avg. ",N34,1)+4,20),MID(O34,FIND("avg. ",O34,1)+4,20),MID(P34,FIND("avg. ",P34,1)+4,20),MID(Q34,FIND("avg. ",Q34,1)+4,20)),"")</f>
        <v>22.493333333333332</v>
      </c>
      <c r="S34" s="54">
        <f>IFERROR(AVERAGE(LEFT(I34,FIND("*",I34,1)-1),LEFT(J34,FIND("*",J34,1)-1),LEFT(K34,FIND("*",K34,1)-1),LEFT(L34,FIND("*",L34,1)-1),LEFT(M34,FIND("*",M34,1)-1),LEFT(N34,FIND("*",N34,1)-1),LEFT(O34,FIND("*",O34,1)-1),LEFT(P34,FIND("*",P34,1)-1),LEFT(Q34,FIND("*",Q34,1)-1)),"")</f>
        <v>76.111111111111114</v>
      </c>
    </row>
    <row r="35" spans="1:19" ht="30" x14ac:dyDescent="0.25">
      <c r="A35" s="37" t="s">
        <v>23</v>
      </c>
      <c r="B35" s="43" t="s">
        <v>46</v>
      </c>
      <c r="C35" s="43" t="s">
        <v>68</v>
      </c>
      <c r="D35" s="38">
        <v>60</v>
      </c>
      <c r="E35" s="38">
        <v>1</v>
      </c>
      <c r="F35" s="39">
        <f>IFERROR(D35/E35," ")</f>
        <v>60</v>
      </c>
      <c r="G35" s="40">
        <v>100</v>
      </c>
      <c r="H35" s="41">
        <v>0</v>
      </c>
      <c r="I35" s="42" t="str">
        <f t="shared" si="6"/>
        <v>80*(20/40/40)
--&gt; 80,0%, avg.  51,36</v>
      </c>
      <c r="J35" s="42" t="str">
        <f t="shared" si="6"/>
        <v>100*(30/40/20)
--&gt; 90,0%, avg.  48,3</v>
      </c>
      <c r="K35" s="42" t="str">
        <f t="shared" si="6"/>
        <v>100*(40/45/0)
--&gt; 85,0%, avg.  35,4</v>
      </c>
      <c r="L35" s="42" t="str">
        <f t="shared" si="6"/>
        <v>100*(40/35/0)
--&gt; 75,0%, avg.  29,4</v>
      </c>
      <c r="M35" s="42" t="str">
        <f t="shared" si="6"/>
        <v>100*(45/20/0)
--&gt; 65,0%, avg.  21,45</v>
      </c>
      <c r="N35" s="42" t="str">
        <f t="shared" si="6"/>
        <v>100*(50/10/0)
--&gt; 60,0%, avg.  16,5</v>
      </c>
      <c r="O35" s="42" t="str">
        <f t="shared" si="6"/>
        <v>100*(50/0/0)
--&gt; 50,0%, avg.  10,5</v>
      </c>
      <c r="P35" s="42" t="str">
        <f t="shared" si="6"/>
        <v>100*(40/0/0)
--&gt; 40,0%, avg.  8,4</v>
      </c>
      <c r="Q35" s="42" t="str">
        <f t="shared" si="6"/>
        <v>100*(20/0/0)
--&gt; 20,0%, avg.  4,2</v>
      </c>
      <c r="R35" s="36">
        <f>IFERROR(AVERAGE(MID(I35,FIND("avg. ",I35,1)+4,20),MID(J35,FIND("avg. ",J35,1)+4,20),MID(K35,FIND("avg. ",K35,1)+4,20),MID(L35,FIND("avg. ",L35,1)+4,20),MID(M35,FIND("avg. ",M35,1)+4,20),MID(N35,FIND("avg. ",N35,1)+4,20),MID(O35,FIND("avg. ",O35,1)+4,20),MID(P35,FIND("avg. ",P35,1)+4,20),MID(Q35,FIND("avg. ",Q35,1)+4,20)),"")</f>
        <v>25.056666666666665</v>
      </c>
      <c r="S35" s="54">
        <f>IFERROR(AVERAGE(LEFT(I35,FIND("*",I35,1)-1),LEFT(J35,FIND("*",J35,1)-1),LEFT(K35,FIND("*",K35,1)-1),LEFT(L35,FIND("*",L35,1)-1),LEFT(M35,FIND("*",M35,1)-1),LEFT(N35,FIND("*",N35,1)-1),LEFT(O35,FIND("*",O35,1)-1),LEFT(P35,FIND("*",P35,1)-1),LEFT(Q35,FIND("*",Q35,1)-1)),"")</f>
        <v>97.777777777777771</v>
      </c>
    </row>
    <row r="36" spans="1:19" ht="30" x14ac:dyDescent="0.25">
      <c r="A36" s="37" t="s">
        <v>27</v>
      </c>
      <c r="B36" s="43" t="s">
        <v>46</v>
      </c>
      <c r="C36" s="43" t="s">
        <v>70</v>
      </c>
      <c r="D36" s="38">
        <v>1200</v>
      </c>
      <c r="E36" s="38">
        <v>50</v>
      </c>
      <c r="F36" s="39">
        <f t="shared" si="1"/>
        <v>24</v>
      </c>
      <c r="G36" s="40">
        <v>20</v>
      </c>
      <c r="H36" s="41">
        <v>100</v>
      </c>
      <c r="I36" s="42" t="str">
        <f t="shared" si="6"/>
        <v>0*(0/0/100)
--&gt; 0,0%, avg.  0,0</v>
      </c>
      <c r="J36" s="42" t="str">
        <f t="shared" si="6"/>
        <v>20*(0/0/100)
--&gt; 20,0%, avg.  7,2</v>
      </c>
      <c r="K36" s="42" t="str">
        <f t="shared" si="6"/>
        <v>40*(0/0/100)
--&gt; 40,0%, avg.  14,4</v>
      </c>
      <c r="L36" s="42" t="str">
        <f t="shared" si="6"/>
        <v>55*(0/10/90)
--&gt; 55,0%, avg.  19,14</v>
      </c>
      <c r="M36" s="42" t="str">
        <f t="shared" si="6"/>
        <v>70*(0/25/75)
--&gt; 70,0%, avg.  23,1</v>
      </c>
      <c r="N36" s="42" t="str">
        <f t="shared" si="6"/>
        <v>80*(0/30/70)
--&gt; 80,0%, avg.  25,92</v>
      </c>
      <c r="O36" s="42" t="str">
        <f t="shared" si="6"/>
        <v>90*(5/45/50)
--&gt; 90,0%, avg.  26,3</v>
      </c>
      <c r="P36" s="42" t="str">
        <f t="shared" si="6"/>
        <v>100*(20/40/40)
--&gt; 100,0%, avg.  25,68</v>
      </c>
      <c r="Q36" s="42" t="str">
        <f t="shared" si="6"/>
        <v>100*(50/50/0)
--&gt; 100,0%, avg.  16,2</v>
      </c>
      <c r="R36" s="36">
        <f t="shared" si="2"/>
        <v>17.548888888888889</v>
      </c>
      <c r="S36" s="54">
        <f t="shared" si="3"/>
        <v>61.666666666666664</v>
      </c>
    </row>
    <row r="37" spans="1:19" ht="30" x14ac:dyDescent="0.25">
      <c r="A37" s="37" t="s">
        <v>50</v>
      </c>
      <c r="B37" s="43" t="s">
        <v>46</v>
      </c>
      <c r="C37" s="43" t="s">
        <v>70</v>
      </c>
      <c r="D37" s="38">
        <v>120</v>
      </c>
      <c r="E37" s="38">
        <v>3</v>
      </c>
      <c r="F37" s="39">
        <f>IFERROR(D37/E37," ")</f>
        <v>40</v>
      </c>
      <c r="G37" s="40">
        <v>70</v>
      </c>
      <c r="H37" s="41">
        <v>25</v>
      </c>
      <c r="I37" s="42" t="str">
        <f t="shared" ref="I37:Q37" si="7">IFERROR(MAX(MIN($G37+100-I$3,100),0)&amp;"*("&amp;IF($H37+100&gt;I$5,MAX(I$5-MAX(I$4,$H37),0),MAX($H37+100-I$4,0))&amp;"/"&amp;IF($H37+100&gt;I$6,MAX(I$6-MAX(I$5,$H37),0),MAX($H37+100-I$5,0))&amp;"/"&amp;MIN(MAX($H37+100-I$6,0),100)&amp;")"&amp;CHAR(10)&amp;"--&gt; "&amp;TEXT(MAX(MIN($G37+100-I$3,100),0)*(IF($H37+100&gt;I$5,MAX(I$5-MAX(I$4,$H37),0),MAX($H37+100-I$4,0))+IF($H37+100&gt;I$6,MAX(I$6-MAX(I$5,$H37),0),MAX($H37+100-I$5,0))+MIN(MAX($H37+100-I$6,0),100))/100,"#0,0#")&amp;"%, avg.  "&amp;TEXT($F37*(MAX(MIN($G37+100-I$3,100),0)*(IF($H37+100&gt;I$5,MAX(I$5-MAX(I$4,$H37),0),MAX($H37+100-I$4,0))*$B$3+IF($H37+100&gt;I$6,MAX(I$6-MAX(I$5,$H37),0),MAX($H37+100-I$5,0))*$B$4+MIN(MAX($H37+100-I$6,0),100)*$B$5))/10000,"#0,0#"),"")</f>
        <v>50*(0/35/65)
--&gt; 50,0%, avg.  26,5</v>
      </c>
      <c r="J37" s="42" t="str">
        <f t="shared" si="7"/>
        <v>70*(15/40/45)
--&gt; 70,0%, avg.  31,57</v>
      </c>
      <c r="K37" s="42" t="str">
        <f t="shared" si="7"/>
        <v>90*(30/45/25)
--&gt; 90,0%, avg.  33,48</v>
      </c>
      <c r="L37" s="42" t="str">
        <f t="shared" si="7"/>
        <v>100*(40/45/15)
--&gt; 100,0%, avg.  32,6</v>
      </c>
      <c r="M37" s="42" t="str">
        <f t="shared" si="7"/>
        <v>100*(45/45/0)
--&gt; 90,0%, avg.  24,3</v>
      </c>
      <c r="N37" s="42" t="str">
        <f t="shared" si="7"/>
        <v>100*(50/35/0)
--&gt; 85,0%, avg.  21,0</v>
      </c>
      <c r="O37" s="42" t="str">
        <f t="shared" si="7"/>
        <v>100*(55/20/0)
--&gt; 75,0%, avg.  15,7</v>
      </c>
      <c r="P37" s="42" t="str">
        <f t="shared" si="7"/>
        <v>100*(60/5/0)
--&gt; 65,0%, avg.  10,4</v>
      </c>
      <c r="Q37" s="42" t="str">
        <f t="shared" si="7"/>
        <v>100*(45/0/0)
--&gt; 45,0%, avg.  6,3</v>
      </c>
      <c r="R37" s="36">
        <f>IFERROR(AVERAGE(MID(I37,FIND("avg. ",I37,1)+4,20),MID(J37,FIND("avg. ",J37,1)+4,20),MID(K37,FIND("avg. ",K37,1)+4,20),MID(L37,FIND("avg. ",L37,1)+4,20),MID(M37,FIND("avg. ",M37,1)+4,20),MID(N37,FIND("avg. ",N37,1)+4,20),MID(O37,FIND("avg. ",O37,1)+4,20),MID(P37,FIND("avg. ",P37,1)+4,20),MID(Q37,FIND("avg. ",Q37,1)+4,20)),"")</f>
        <v>22.427777777777781</v>
      </c>
      <c r="S37" s="54">
        <f>IFERROR(AVERAGE(LEFT(I37,FIND("*",I37,1)-1),LEFT(J37,FIND("*",J37,1)-1),LEFT(K37,FIND("*",K37,1)-1),LEFT(L37,FIND("*",L37,1)-1),LEFT(M37,FIND("*",M37,1)-1),LEFT(N37,FIND("*",N37,1)-1),LEFT(O37,FIND("*",O37,1)-1),LEFT(P37,FIND("*",P37,1)-1),LEFT(Q37,FIND("*",Q37,1)-1)),"")</f>
        <v>90</v>
      </c>
    </row>
    <row r="38" spans="1:19" ht="30" x14ac:dyDescent="0.25">
      <c r="A38" s="37" t="s">
        <v>32</v>
      </c>
      <c r="B38" s="43" t="s">
        <v>46</v>
      </c>
      <c r="C38" s="43" t="s">
        <v>67</v>
      </c>
      <c r="D38" s="38">
        <v>900</v>
      </c>
      <c r="E38" s="38">
        <v>20</v>
      </c>
      <c r="F38" s="39">
        <f t="shared" si="1"/>
        <v>45</v>
      </c>
      <c r="G38" s="40">
        <v>0</v>
      </c>
      <c r="H38" s="41">
        <v>80</v>
      </c>
      <c r="I38" s="42" t="str">
        <f t="shared" ref="I38:Q47" si="8">IFERROR(MAX(MIN($G38+100-I$3,100),0)&amp;"*("&amp;IF($H38+100&gt;I$5,MAX(I$5-MAX(I$4,$H38),0),MAX($H38+100-I$4,0))&amp;"/"&amp;IF($H38+100&gt;I$6,MAX(I$6-MAX(I$5,$H38),0),MAX($H38+100-I$5,0))&amp;"/"&amp;MIN(MAX($H38+100-I$6,0),100)&amp;")"&amp;CHAR(10)&amp;"--&gt; "&amp;TEXT(MAX(MIN($G38+100-I$3,100),0)*(IF($H38+100&gt;I$5,MAX(I$5-MAX(I$4,$H38),0),MAX($H38+100-I$4,0))+IF($H38+100&gt;I$6,MAX(I$6-MAX(I$5,$H38),0),MAX($H38+100-I$5,0))+MIN(MAX($H38+100-I$6,0),100))/100,"#0,0#")&amp;"%, avg.  "&amp;TEXT($F38*(MAX(MIN($G38+100-I$3,100),0)*(IF($H38+100&gt;I$5,MAX(I$5-MAX(I$4,$H38),0),MAX($H38+100-I$4,0))*$B$3+IF($H38+100&gt;I$6,MAX(I$6-MAX(I$5,$H38),0),MAX($H38+100-I$5,0))*$B$4+MIN(MAX($H38+100-I$6,0),100)*$B$5))/10000,"#0,0#"),"")</f>
        <v>0*(0/0/100)
--&gt; 0,0%, avg.  0,0</v>
      </c>
      <c r="J38" s="42" t="str">
        <f t="shared" si="8"/>
        <v>0*(0/0/100)
--&gt; 0,0%, avg.  0,0</v>
      </c>
      <c r="K38" s="42" t="str">
        <f t="shared" si="8"/>
        <v>20*(0/20/80)
--&gt; 20,0%, avg.  12,6</v>
      </c>
      <c r="L38" s="42" t="str">
        <f t="shared" si="8"/>
        <v>35*(0/30/70)
--&gt; 35,0%, avg.  21,26</v>
      </c>
      <c r="M38" s="42" t="str">
        <f t="shared" si="8"/>
        <v>50*(0/45/55)
--&gt; 50,0%, avg.  28,69</v>
      </c>
      <c r="N38" s="42" t="str">
        <f t="shared" si="8"/>
        <v>60*(10/40/50)
--&gt; 60,0%, avg.  32,0</v>
      </c>
      <c r="O38" s="42" t="str">
        <f t="shared" si="8"/>
        <v>70*(25/45/30)
--&gt; 70,0%, avg.  31,11</v>
      </c>
      <c r="P38" s="42" t="str">
        <f t="shared" si="8"/>
        <v>90*(40/40/20)
--&gt; 90,0%, avg.  34,02</v>
      </c>
      <c r="Q38" s="42" t="str">
        <f t="shared" si="8"/>
        <v>100*(70/30/0)
--&gt; 100,0%, avg.  24,53</v>
      </c>
      <c r="R38" s="36">
        <f t="shared" si="2"/>
        <v>20.46777777777778</v>
      </c>
      <c r="S38" s="54">
        <f t="shared" ref="S38:S54" si="9">IFERROR(AVERAGE(LEFT(I38,FIND("*",I38,1)-1),LEFT(J38,FIND("*",J38,1)-1),LEFT(K38,FIND("*",K38,1)-1),LEFT(L38,FIND("*",L38,1)-1),LEFT(M38,FIND("*",M38,1)-1),LEFT(N38,FIND("*",N38,1)-1),LEFT(O38,FIND("*",O38,1)-1),LEFT(P38,FIND("*",P38,1)-1),LEFT(Q38,FIND("*",Q38,1)-1)),"")</f>
        <v>47.222222222222221</v>
      </c>
    </row>
    <row r="39" spans="1:19" ht="30" x14ac:dyDescent="0.25">
      <c r="A39" s="37" t="s">
        <v>111</v>
      </c>
      <c r="B39" s="43" t="s">
        <v>46</v>
      </c>
      <c r="C39" s="43" t="s">
        <v>71</v>
      </c>
      <c r="D39" s="38">
        <v>2000</v>
      </c>
      <c r="E39" s="38">
        <v>75</v>
      </c>
      <c r="F39" s="39">
        <f t="shared" si="1"/>
        <v>26.666666666666668</v>
      </c>
      <c r="G39" s="40">
        <v>0</v>
      </c>
      <c r="H39" s="41">
        <v>150</v>
      </c>
      <c r="I39" s="42" t="str">
        <f t="shared" si="8"/>
        <v>0*(0/0/100)
--&gt; 0,0%, avg.  0,0</v>
      </c>
      <c r="J39" s="42" t="str">
        <f t="shared" si="8"/>
        <v>0*(0/0/100)
--&gt; 0,0%, avg.  0,0</v>
      </c>
      <c r="K39" s="42" t="str">
        <f t="shared" si="8"/>
        <v>20*(0/0/100)
--&gt; 20,0%, avg.  8,0</v>
      </c>
      <c r="L39" s="42" t="str">
        <f t="shared" si="8"/>
        <v>35*(0/0/100)
--&gt; 35,0%, avg.  14,0</v>
      </c>
      <c r="M39" s="42" t="str">
        <f t="shared" si="8"/>
        <v>50*(0/0/100)
--&gt; 50,0%, avg.  20,0</v>
      </c>
      <c r="N39" s="42" t="str">
        <f t="shared" si="8"/>
        <v>60*(0/0/100)
--&gt; 60,0%, avg.  24,0</v>
      </c>
      <c r="O39" s="42" t="str">
        <f t="shared" si="8"/>
        <v>70*(0/0/100)
--&gt; 70,0%, avg.  28,0</v>
      </c>
      <c r="P39" s="42" t="str">
        <f t="shared" si="8"/>
        <v>90*(0/10/90)
--&gt; 90,0%, avg.  34,8</v>
      </c>
      <c r="Q39" s="42" t="str">
        <f t="shared" si="8"/>
        <v>100*(0/50/50)
--&gt; 100,0%, avg.  33,33</v>
      </c>
      <c r="R39" s="36">
        <f t="shared" si="2"/>
        <v>18.014444444444443</v>
      </c>
      <c r="S39" s="54">
        <f t="shared" si="9"/>
        <v>47.222222222222221</v>
      </c>
    </row>
    <row r="40" spans="1:19" ht="30" x14ac:dyDescent="0.25">
      <c r="A40" s="37" t="s">
        <v>38</v>
      </c>
      <c r="B40" s="43" t="s">
        <v>46</v>
      </c>
      <c r="C40" s="43" t="s">
        <v>67</v>
      </c>
      <c r="D40" s="38">
        <v>650</v>
      </c>
      <c r="E40" s="38">
        <v>40</v>
      </c>
      <c r="F40" s="39">
        <f t="shared" si="1"/>
        <v>16.25</v>
      </c>
      <c r="G40" s="40">
        <v>30</v>
      </c>
      <c r="H40" s="41">
        <v>150</v>
      </c>
      <c r="I40" s="42" t="str">
        <f t="shared" si="8"/>
        <v>10*(0/0/100)
--&gt; 10,0%, avg.  2,44</v>
      </c>
      <c r="J40" s="42" t="str">
        <f t="shared" si="8"/>
        <v>30*(0/0/100)
--&gt; 30,0%, avg.  7,31</v>
      </c>
      <c r="K40" s="42" t="str">
        <f t="shared" si="8"/>
        <v>50*(0/0/100)
--&gt; 50,0%, avg.  12,19</v>
      </c>
      <c r="L40" s="42" t="str">
        <f t="shared" si="8"/>
        <v>65*(0/0/100)
--&gt; 65,0%, avg.  15,84</v>
      </c>
      <c r="M40" s="42" t="str">
        <f t="shared" si="8"/>
        <v>80*(0/0/100)
--&gt; 80,0%, avg.  19,5</v>
      </c>
      <c r="N40" s="42" t="str">
        <f t="shared" si="8"/>
        <v>90*(0/0/100)
--&gt; 90,0%, avg.  21,94</v>
      </c>
      <c r="O40" s="42" t="str">
        <f t="shared" si="8"/>
        <v>100*(0/0/100)
--&gt; 100,0%, avg.  24,38</v>
      </c>
      <c r="P40" s="42" t="str">
        <f t="shared" si="8"/>
        <v>100*(0/10/90)
--&gt; 100,0%, avg.  23,56</v>
      </c>
      <c r="Q40" s="42" t="str">
        <f t="shared" si="8"/>
        <v>100*(0/50/50)
--&gt; 100,0%, avg.  20,31</v>
      </c>
      <c r="R40" s="36">
        <f t="shared" si="2"/>
        <v>16.385555555555555</v>
      </c>
      <c r="S40" s="54">
        <f t="shared" si="9"/>
        <v>69.444444444444443</v>
      </c>
    </row>
    <row r="41" spans="1:19" ht="30" x14ac:dyDescent="0.25">
      <c r="A41" s="37" t="s">
        <v>30</v>
      </c>
      <c r="B41" s="43" t="s">
        <v>46</v>
      </c>
      <c r="C41" s="43" t="s">
        <v>69</v>
      </c>
      <c r="D41" s="38">
        <v>1000</v>
      </c>
      <c r="E41" s="38">
        <v>30</v>
      </c>
      <c r="F41" s="39">
        <f t="shared" si="1"/>
        <v>33.333333333333336</v>
      </c>
      <c r="G41" s="40">
        <v>30</v>
      </c>
      <c r="H41" s="41">
        <v>60</v>
      </c>
      <c r="I41" s="42" t="str">
        <f t="shared" si="8"/>
        <v>10*(0/0/100)
--&gt; 10,0%, avg.  5,0</v>
      </c>
      <c r="J41" s="42" t="str">
        <f t="shared" si="8"/>
        <v>30*(0/20/80)
--&gt; 30,0%, avg.  14,0</v>
      </c>
      <c r="K41" s="42" t="str">
        <f t="shared" si="8"/>
        <v>50*(0/40/60)
--&gt; 50,0%, avg.  21,67</v>
      </c>
      <c r="L41" s="42" t="str">
        <f t="shared" si="8"/>
        <v>65*(5/45/50)
--&gt; 65,0%, avg.  26,38</v>
      </c>
      <c r="M41" s="42" t="str">
        <f t="shared" si="8"/>
        <v>80*(20/45/35)
--&gt; 80,0%, avg.  27,87</v>
      </c>
      <c r="N41" s="42" t="str">
        <f t="shared" si="8"/>
        <v>90*(30/40/30)
--&gt; 90,0%, avg.  28,65</v>
      </c>
      <c r="O41" s="42" t="str">
        <f t="shared" si="8"/>
        <v>100*(45/45/10)
--&gt; 100,0%, avg.  25,25</v>
      </c>
      <c r="P41" s="42" t="str">
        <f t="shared" si="8"/>
        <v>100*(60/40/0)
--&gt; 100,0%, avg.  20,33</v>
      </c>
      <c r="Q41" s="42" t="str">
        <f t="shared" si="8"/>
        <v>100*(70/10/0)
--&gt; 80,0%, avg.  11,5</v>
      </c>
      <c r="R41" s="36">
        <f t="shared" si="2"/>
        <v>20.072222222222219</v>
      </c>
      <c r="S41" s="54">
        <f t="shared" si="9"/>
        <v>69.444444444444443</v>
      </c>
    </row>
    <row r="42" spans="1:19" x14ac:dyDescent="0.25">
      <c r="F42" s="39" t="str">
        <f t="shared" si="1"/>
        <v xml:space="preserve"> </v>
      </c>
      <c r="I42" s="42" t="str">
        <f t="shared" si="8"/>
        <v/>
      </c>
      <c r="J42" s="42" t="str">
        <f t="shared" si="8"/>
        <v/>
      </c>
      <c r="K42" s="42" t="str">
        <f t="shared" si="8"/>
        <v/>
      </c>
      <c r="L42" s="42" t="str">
        <f t="shared" si="8"/>
        <v/>
      </c>
      <c r="M42" s="42" t="str">
        <f t="shared" si="8"/>
        <v/>
      </c>
      <c r="N42" s="42" t="str">
        <f t="shared" si="8"/>
        <v/>
      </c>
      <c r="O42" s="42" t="str">
        <f t="shared" si="8"/>
        <v/>
      </c>
      <c r="P42" s="42" t="str">
        <f t="shared" si="8"/>
        <v/>
      </c>
      <c r="Q42" s="42" t="str">
        <f t="shared" si="8"/>
        <v/>
      </c>
      <c r="R42" s="36" t="str">
        <f t="shared" si="2"/>
        <v/>
      </c>
      <c r="S42" s="54" t="str">
        <f t="shared" si="9"/>
        <v/>
      </c>
    </row>
    <row r="43" spans="1:19" x14ac:dyDescent="0.25">
      <c r="F43" s="39" t="str">
        <f t="shared" si="1"/>
        <v xml:space="preserve"> </v>
      </c>
      <c r="I43" s="42" t="str">
        <f t="shared" si="8"/>
        <v/>
      </c>
      <c r="J43" s="42" t="str">
        <f t="shared" si="8"/>
        <v/>
      </c>
      <c r="K43" s="42" t="str">
        <f t="shared" si="8"/>
        <v/>
      </c>
      <c r="L43" s="42" t="str">
        <f t="shared" si="8"/>
        <v/>
      </c>
      <c r="M43" s="42" t="str">
        <f t="shared" si="8"/>
        <v/>
      </c>
      <c r="N43" s="42" t="str">
        <f t="shared" si="8"/>
        <v/>
      </c>
      <c r="O43" s="42" t="str">
        <f t="shared" si="8"/>
        <v/>
      </c>
      <c r="P43" s="42" t="str">
        <f t="shared" si="8"/>
        <v/>
      </c>
      <c r="Q43" s="42" t="str">
        <f t="shared" si="8"/>
        <v/>
      </c>
      <c r="R43" s="36" t="str">
        <f t="shared" si="2"/>
        <v/>
      </c>
      <c r="S43" s="54" t="str">
        <f t="shared" si="9"/>
        <v/>
      </c>
    </row>
    <row r="44" spans="1:19" ht="30" x14ac:dyDescent="0.25">
      <c r="A44" s="37" t="s">
        <v>57</v>
      </c>
      <c r="B44" s="43" t="s">
        <v>47</v>
      </c>
      <c r="C44" s="43" t="s">
        <v>69</v>
      </c>
      <c r="D44" s="38">
        <v>250</v>
      </c>
      <c r="E44" s="38">
        <v>5</v>
      </c>
      <c r="F44" s="39">
        <f>IFERROR(D44/E44," ")</f>
        <v>50</v>
      </c>
      <c r="G44" s="40">
        <v>40</v>
      </c>
      <c r="H44" s="41">
        <v>60</v>
      </c>
      <c r="I44" s="42" t="str">
        <f t="shared" si="8"/>
        <v>20*(0/0/100)
--&gt; 20,0%, avg.  15,0</v>
      </c>
      <c r="J44" s="42" t="str">
        <f t="shared" si="8"/>
        <v>40*(0/20/80)
--&gt; 40,0%, avg.  28,0</v>
      </c>
      <c r="K44" s="42" t="str">
        <f t="shared" si="8"/>
        <v>60*(0/40/60)
--&gt; 60,0%, avg.  39,0</v>
      </c>
      <c r="L44" s="42" t="str">
        <f t="shared" si="8"/>
        <v>75*(5/45/50)
--&gt; 75,0%, avg.  45,66</v>
      </c>
      <c r="M44" s="42" t="str">
        <f t="shared" si="8"/>
        <v>90*(20/45/35)
--&gt; 90,0%, avg.  47,03</v>
      </c>
      <c r="N44" s="42" t="str">
        <f t="shared" si="8"/>
        <v>100*(30/40/30)
--&gt; 100,0%, avg.  47,75</v>
      </c>
      <c r="O44" s="42" t="str">
        <f t="shared" si="8"/>
        <v>100*(45/45/10)
--&gt; 100,0%, avg.  37,88</v>
      </c>
      <c r="P44" s="42" t="str">
        <f t="shared" si="8"/>
        <v>100*(60/40/0)
--&gt; 100,0%, avg.  30,5</v>
      </c>
      <c r="Q44" s="42" t="str">
        <f t="shared" si="8"/>
        <v>100*(70/10/0)
--&gt; 80,0%, avg.  17,25</v>
      </c>
      <c r="R44" s="36">
        <f>IFERROR(AVERAGE(MID(I44,FIND("avg. ",I44,1)+4,20),MID(J44,FIND("avg. ",J44,1)+4,20),MID(K44,FIND("avg. ",K44,1)+4,20),MID(L44,FIND("avg. ",L44,1)+4,20),MID(M44,FIND("avg. ",M44,1)+4,20),MID(N44,FIND("avg. ",N44,1)+4,20),MID(O44,FIND("avg. ",O44,1)+4,20),MID(P44,FIND("avg. ",P44,1)+4,20),MID(Q44,FIND("avg. ",Q44,1)+4,20)),"")</f>
        <v>34.229999999999997</v>
      </c>
      <c r="S44" s="54">
        <f>IFERROR(AVERAGE(LEFT(I44,FIND("*",I44,1)-1),LEFT(J44,FIND("*",J44,1)-1),LEFT(K44,FIND("*",K44,1)-1),LEFT(L44,FIND("*",L44,1)-1),LEFT(M44,FIND("*",M44,1)-1),LEFT(N44,FIND("*",N44,1)-1),LEFT(O44,FIND("*",O44,1)-1),LEFT(P44,FIND("*",P44,1)-1),LEFT(Q44,FIND("*",Q44,1)-1)),"")</f>
        <v>76.111111111111114</v>
      </c>
    </row>
    <row r="45" spans="1:19" ht="30" x14ac:dyDescent="0.25">
      <c r="A45" s="37" t="s">
        <v>31</v>
      </c>
      <c r="B45" s="43" t="s">
        <v>47</v>
      </c>
      <c r="C45" s="43" t="s">
        <v>67</v>
      </c>
      <c r="D45" s="38">
        <v>350</v>
      </c>
      <c r="E45" s="38">
        <v>8</v>
      </c>
      <c r="F45" s="39">
        <f>IFERROR(D45/E45," ")</f>
        <v>43.75</v>
      </c>
      <c r="G45" s="40">
        <v>30</v>
      </c>
      <c r="H45" s="41">
        <v>80</v>
      </c>
      <c r="I45" s="42" t="str">
        <f t="shared" si="8"/>
        <v>10*(0/0/100)
--&gt; 10,0%, avg.  6,56</v>
      </c>
      <c r="J45" s="42" t="str">
        <f t="shared" si="8"/>
        <v>30*(0/0/100)
--&gt; 30,0%, avg.  19,69</v>
      </c>
      <c r="K45" s="42" t="str">
        <f t="shared" si="8"/>
        <v>50*(0/20/80)
--&gt; 50,0%, avg.  30,63</v>
      </c>
      <c r="L45" s="42" t="str">
        <f t="shared" si="8"/>
        <v>65*(0/30/70)
--&gt; 65,0%, avg.  38,39</v>
      </c>
      <c r="M45" s="42" t="str">
        <f t="shared" si="8"/>
        <v>80*(0/45/55)
--&gt; 80,0%, avg.  44,63</v>
      </c>
      <c r="N45" s="42" t="str">
        <f t="shared" si="8"/>
        <v>90*(10/40/50)
--&gt; 90,0%, avg.  46,66</v>
      </c>
      <c r="O45" s="42" t="str">
        <f t="shared" si="8"/>
        <v>100*(25/45/30)
--&gt; 100,0%, avg.  43,2</v>
      </c>
      <c r="P45" s="42" t="str">
        <f t="shared" si="8"/>
        <v>100*(40/40/20)
--&gt; 100,0%, avg.  36,75</v>
      </c>
      <c r="Q45" s="42" t="str">
        <f t="shared" si="8"/>
        <v>100*(70/30/0)
--&gt; 100,0%, avg.  23,84</v>
      </c>
      <c r="R45" s="36">
        <f>IFERROR(AVERAGE(MID(I45,FIND("avg. ",I45,1)+4,20),MID(J45,FIND("avg. ",J45,1)+4,20),MID(K45,FIND("avg. ",K45,1)+4,20),MID(L45,FIND("avg. ",L45,1)+4,20),MID(M45,FIND("avg. ",M45,1)+4,20),MID(N45,FIND("avg. ",N45,1)+4,20),MID(O45,FIND("avg. ",O45,1)+4,20),MID(P45,FIND("avg. ",P45,1)+4,20),MID(Q45,FIND("avg. ",Q45,1)+4,20)),"")</f>
        <v>32.261111111111106</v>
      </c>
      <c r="S45" s="54">
        <f>IFERROR(AVERAGE(LEFT(I45,FIND("*",I45,1)-1),LEFT(J45,FIND("*",J45,1)-1),LEFT(K45,FIND("*",K45,1)-1),LEFT(L45,FIND("*",L45,1)-1),LEFT(M45,FIND("*",M45,1)-1),LEFT(N45,FIND("*",N45,1)-1),LEFT(O45,FIND("*",O45,1)-1),LEFT(P45,FIND("*",P45,1)-1),LEFT(Q45,FIND("*",Q45,1)-1)),"")</f>
        <v>69.444444444444443</v>
      </c>
    </row>
    <row r="46" spans="1:19" ht="30" x14ac:dyDescent="0.25">
      <c r="A46" s="37" t="s">
        <v>63</v>
      </c>
      <c r="B46" s="43" t="s">
        <v>47</v>
      </c>
      <c r="C46" s="43" t="s">
        <v>67</v>
      </c>
      <c r="D46" s="38">
        <v>250</v>
      </c>
      <c r="E46" s="38">
        <v>3</v>
      </c>
      <c r="F46" s="39">
        <f t="shared" si="1"/>
        <v>83.333333333333329</v>
      </c>
      <c r="G46" s="40">
        <v>60</v>
      </c>
      <c r="H46" s="41">
        <v>20</v>
      </c>
      <c r="I46" s="42" t="str">
        <f t="shared" si="8"/>
        <v>40*(0/40/60)
--&gt; 40,0%, avg.  43,33</v>
      </c>
      <c r="J46" s="42" t="str">
        <f t="shared" si="8"/>
        <v>60*(20/40/40)
--&gt; 60,0%, avg.  53,5</v>
      </c>
      <c r="K46" s="42" t="str">
        <f t="shared" si="8"/>
        <v>80*(35/45/20)
--&gt; 80,0%, avg.  58,17</v>
      </c>
      <c r="L46" s="42" t="str">
        <f t="shared" si="8"/>
        <v>95*(40/45/10)
--&gt; 90,25%, avg.  58,58</v>
      </c>
      <c r="M46" s="42" t="str">
        <f t="shared" si="8"/>
        <v>100*(45/40/0)
--&gt; 85,0%, avg.  46,46</v>
      </c>
      <c r="N46" s="42" t="str">
        <f t="shared" si="8"/>
        <v>100*(50/30/0)
--&gt; 80,0%, avg.  39,58</v>
      </c>
      <c r="O46" s="42" t="str">
        <f t="shared" si="8"/>
        <v>100*(55/15/0)
--&gt; 70,0%, avg.  28,54</v>
      </c>
      <c r="P46" s="42" t="str">
        <f t="shared" si="8"/>
        <v>100*(60/0/0)
--&gt; 60,0%, avg.  17,5</v>
      </c>
      <c r="Q46" s="42" t="str">
        <f t="shared" si="8"/>
        <v>100*(40/0/0)
--&gt; 40,0%, avg.  11,67</v>
      </c>
      <c r="R46" s="36">
        <f t="shared" si="2"/>
        <v>39.703333333333333</v>
      </c>
      <c r="S46" s="54">
        <f t="shared" si="9"/>
        <v>86.111111111111114</v>
      </c>
    </row>
    <row r="47" spans="1:19" ht="30" x14ac:dyDescent="0.25">
      <c r="A47" s="37" t="s">
        <v>56</v>
      </c>
      <c r="B47" s="43" t="s">
        <v>47</v>
      </c>
      <c r="C47" s="43" t="s">
        <v>68</v>
      </c>
      <c r="D47" s="38">
        <v>2000</v>
      </c>
      <c r="E47" s="38">
        <v>50</v>
      </c>
      <c r="F47" s="39">
        <f t="shared" si="1"/>
        <v>40</v>
      </c>
      <c r="G47" s="40">
        <v>10</v>
      </c>
      <c r="H47" s="41">
        <v>150</v>
      </c>
      <c r="I47" s="42" t="str">
        <f t="shared" si="8"/>
        <v>0*(0/0/100)
--&gt; 0,0%, avg.  0,0</v>
      </c>
      <c r="J47" s="42" t="str">
        <f t="shared" si="8"/>
        <v>10*(0/0/100)
--&gt; 10,0%, avg.  6,0</v>
      </c>
      <c r="K47" s="42" t="str">
        <f t="shared" si="8"/>
        <v>30*(0/0/100)
--&gt; 30,0%, avg.  18,0</v>
      </c>
      <c r="L47" s="42" t="str">
        <f t="shared" si="8"/>
        <v>45*(0/0/100)
--&gt; 45,0%, avg.  27,0</v>
      </c>
      <c r="M47" s="42" t="str">
        <f t="shared" si="8"/>
        <v>60*(0/0/100)
--&gt; 60,0%, avg.  36,0</v>
      </c>
      <c r="N47" s="42" t="str">
        <f t="shared" si="8"/>
        <v>70*(0/0/100)
--&gt; 70,0%, avg.  42,0</v>
      </c>
      <c r="O47" s="42" t="str">
        <f t="shared" si="8"/>
        <v>80*(0/0/100)
--&gt; 80,0%, avg.  48,0</v>
      </c>
      <c r="P47" s="42" t="str">
        <f t="shared" si="8"/>
        <v>100*(0/10/90)
--&gt; 100,0%, avg.  58,0</v>
      </c>
      <c r="Q47" s="42" t="str">
        <f t="shared" si="8"/>
        <v>100*(0/50/50)
--&gt; 100,0%, avg.  50,0</v>
      </c>
      <c r="R47" s="36">
        <f t="shared" si="2"/>
        <v>31.666666666666668</v>
      </c>
      <c r="S47" s="54">
        <f t="shared" si="9"/>
        <v>55</v>
      </c>
    </row>
    <row r="48" spans="1:19" ht="30" x14ac:dyDescent="0.25">
      <c r="A48" s="37" t="s">
        <v>114</v>
      </c>
      <c r="B48" s="43" t="s">
        <v>47</v>
      </c>
      <c r="C48" s="43" t="s">
        <v>67</v>
      </c>
      <c r="D48" s="38">
        <v>1200</v>
      </c>
      <c r="E48" s="38">
        <v>20</v>
      </c>
      <c r="F48" s="39">
        <f t="shared" si="1"/>
        <v>60</v>
      </c>
      <c r="G48" s="40">
        <v>0</v>
      </c>
      <c r="H48" s="41">
        <v>90</v>
      </c>
      <c r="I48" s="42" t="str">
        <f t="shared" ref="I48:Q54" si="10">IFERROR(MAX(MIN($G48+100-I$3,100),0)&amp;"*("&amp;IF($H48+100&gt;I$5,MAX(I$5-MAX(I$4,$H48),0),MAX($H48+100-I$4,0))&amp;"/"&amp;IF($H48+100&gt;I$6,MAX(I$6-MAX(I$5,$H48),0),MAX($H48+100-I$5,0))&amp;"/"&amp;MIN(MAX($H48+100-I$6,0),100)&amp;")"&amp;CHAR(10)&amp;"--&gt; "&amp;TEXT(MAX(MIN($G48+100-I$3,100),0)*(IF($H48+100&gt;I$5,MAX(I$5-MAX(I$4,$H48),0),MAX($H48+100-I$4,0))+IF($H48+100&gt;I$6,MAX(I$6-MAX(I$5,$H48),0),MAX($H48+100-I$5,0))+MIN(MAX($H48+100-I$6,0),100))/100,"#0,0#")&amp;"%, avg.  "&amp;TEXT($F48*(MAX(MIN($G48+100-I$3,100),0)*(IF($H48+100&gt;I$5,MAX(I$5-MAX(I$4,$H48),0),MAX($H48+100-I$4,0))*$B$3+IF($H48+100&gt;I$6,MAX(I$6-MAX(I$5,$H48),0),MAX($H48+100-I$5,0))*$B$4+MIN(MAX($H48+100-I$6,0),100)*$B$5))/10000,"#0,0#"),"")</f>
        <v>0*(0/0/100)
--&gt; 0,0%, avg.  0,0</v>
      </c>
      <c r="J48" s="42" t="str">
        <f t="shared" si="10"/>
        <v>0*(0/0/100)
--&gt; 0,0%, avg.  0,0</v>
      </c>
      <c r="K48" s="42" t="str">
        <f t="shared" si="10"/>
        <v>20*(0/10/90)
--&gt; 20,0%, avg.  17,4</v>
      </c>
      <c r="L48" s="42" t="str">
        <f t="shared" si="10"/>
        <v>35*(0/20/80)
--&gt; 35,0%, avg.  29,4</v>
      </c>
      <c r="M48" s="42" t="str">
        <f t="shared" si="10"/>
        <v>50*(0/35/65)
--&gt; 50,0%, avg.  39,75</v>
      </c>
      <c r="N48" s="42" t="str">
        <f t="shared" si="10"/>
        <v>60*(0/40/60)
--&gt; 60,0%, avg.  46,8</v>
      </c>
      <c r="O48" s="42" t="str">
        <f t="shared" si="10"/>
        <v>70*(15/45/40)
--&gt; 70,0%, avg.  46,31</v>
      </c>
      <c r="P48" s="42" t="str">
        <f t="shared" si="10"/>
        <v>90*(30/40/30)
--&gt; 90,0%, avg.  51,57</v>
      </c>
      <c r="Q48" s="42" t="str">
        <f t="shared" si="10"/>
        <v>100*(60/40/0)
--&gt; 100,0%, avg.  36,6</v>
      </c>
      <c r="R48" s="36">
        <f t="shared" si="2"/>
        <v>29.758888888888887</v>
      </c>
      <c r="S48" s="54">
        <f t="shared" si="9"/>
        <v>47.222222222222221</v>
      </c>
    </row>
    <row r="49" spans="1:20" x14ac:dyDescent="0.25">
      <c r="F49" s="39" t="str">
        <f t="shared" si="1"/>
        <v xml:space="preserve"> </v>
      </c>
      <c r="I49" s="42" t="str">
        <f t="shared" si="10"/>
        <v/>
      </c>
      <c r="J49" s="42" t="str">
        <f t="shared" si="10"/>
        <v/>
      </c>
      <c r="K49" s="42" t="str">
        <f t="shared" si="10"/>
        <v/>
      </c>
      <c r="L49" s="42" t="str">
        <f t="shared" si="10"/>
        <v/>
      </c>
      <c r="M49" s="42" t="str">
        <f t="shared" si="10"/>
        <v/>
      </c>
      <c r="N49" s="42" t="str">
        <f t="shared" si="10"/>
        <v/>
      </c>
      <c r="O49" s="42" t="str">
        <f t="shared" si="10"/>
        <v/>
      </c>
      <c r="P49" s="42" t="str">
        <f t="shared" si="10"/>
        <v/>
      </c>
      <c r="Q49" s="42" t="str">
        <f t="shared" si="10"/>
        <v/>
      </c>
      <c r="R49" s="36" t="str">
        <f t="shared" si="2"/>
        <v/>
      </c>
      <c r="S49" s="54" t="str">
        <f t="shared" si="9"/>
        <v/>
      </c>
    </row>
    <row r="50" spans="1:20" x14ac:dyDescent="0.25">
      <c r="F50" s="39" t="str">
        <f t="shared" si="1"/>
        <v xml:space="preserve"> </v>
      </c>
      <c r="I50" s="42" t="str">
        <f t="shared" si="10"/>
        <v/>
      </c>
      <c r="J50" s="42" t="str">
        <f t="shared" si="10"/>
        <v/>
      </c>
      <c r="K50" s="42" t="str">
        <f t="shared" si="10"/>
        <v/>
      </c>
      <c r="L50" s="42" t="str">
        <f t="shared" si="10"/>
        <v/>
      </c>
      <c r="M50" s="42" t="str">
        <f t="shared" si="10"/>
        <v/>
      </c>
      <c r="N50" s="42" t="str">
        <f t="shared" si="10"/>
        <v/>
      </c>
      <c r="O50" s="42" t="str">
        <f t="shared" si="10"/>
        <v/>
      </c>
      <c r="P50" s="42" t="str">
        <f t="shared" si="10"/>
        <v/>
      </c>
      <c r="Q50" s="42" t="str">
        <f t="shared" si="10"/>
        <v/>
      </c>
      <c r="R50" s="36" t="str">
        <f t="shared" si="2"/>
        <v/>
      </c>
      <c r="S50" s="54" t="str">
        <f t="shared" si="9"/>
        <v/>
      </c>
    </row>
    <row r="51" spans="1:20" ht="30" x14ac:dyDescent="0.25">
      <c r="A51" s="37" t="s">
        <v>22</v>
      </c>
      <c r="B51" s="43" t="s">
        <v>51</v>
      </c>
      <c r="C51" s="43" t="s">
        <v>69</v>
      </c>
      <c r="D51" s="38">
        <v>10000</v>
      </c>
      <c r="E51" s="38">
        <v>100</v>
      </c>
      <c r="F51" s="39">
        <f t="shared" si="1"/>
        <v>100</v>
      </c>
      <c r="G51" s="40">
        <v>0</v>
      </c>
      <c r="H51" s="41">
        <v>1000</v>
      </c>
      <c r="I51" s="42" t="str">
        <f t="shared" si="10"/>
        <v>0*(0/0/100)
--&gt; 0,0%, avg.  0,0</v>
      </c>
      <c r="J51" s="42" t="str">
        <f t="shared" si="10"/>
        <v>0*(0/0/100)
--&gt; 0,0%, avg.  0,0</v>
      </c>
      <c r="K51" s="42" t="str">
        <f t="shared" si="10"/>
        <v>20*(0/0/100)
--&gt; 20,0%, avg.  30,0</v>
      </c>
      <c r="L51" s="42" t="str">
        <f t="shared" si="10"/>
        <v>35*(0/0/100)
--&gt; 35,0%, avg.  52,5</v>
      </c>
      <c r="M51" s="42" t="str">
        <f t="shared" si="10"/>
        <v>50*(0/0/100)
--&gt; 50,0%, avg.  75,0</v>
      </c>
      <c r="N51" s="42" t="str">
        <f t="shared" si="10"/>
        <v>60*(0/0/100)
--&gt; 60,0%, avg.  90,0</v>
      </c>
      <c r="O51" s="42" t="str">
        <f t="shared" si="10"/>
        <v>70*(0/0/100)
--&gt; 70,0%, avg.  105,0</v>
      </c>
      <c r="P51" s="42" t="str">
        <f t="shared" si="10"/>
        <v>90*(0/0/100)
--&gt; 90,0%, avg.  135,0</v>
      </c>
      <c r="Q51" s="42" t="str">
        <f t="shared" si="10"/>
        <v>100*(0/0/100)
--&gt; 100,0%, avg.  150,0</v>
      </c>
      <c r="R51" s="36">
        <f t="shared" si="2"/>
        <v>70.833333333333329</v>
      </c>
      <c r="S51" s="54">
        <f t="shared" si="9"/>
        <v>47.222222222222221</v>
      </c>
    </row>
    <row r="52" spans="1:20" ht="45" x14ac:dyDescent="0.25">
      <c r="A52" s="37" t="s">
        <v>52</v>
      </c>
      <c r="B52" s="43" t="s">
        <v>51</v>
      </c>
      <c r="C52" s="43" t="s">
        <v>68</v>
      </c>
      <c r="D52" s="38">
        <v>80</v>
      </c>
      <c r="E52" s="38">
        <v>1</v>
      </c>
      <c r="F52" s="39">
        <f t="shared" si="1"/>
        <v>80</v>
      </c>
      <c r="G52" s="40">
        <v>50</v>
      </c>
      <c r="H52" s="41">
        <v>100</v>
      </c>
      <c r="I52" s="42" t="str">
        <f t="shared" si="10"/>
        <v>30*(0/0/100)
--&gt; 30,0%, avg.  36,0</v>
      </c>
      <c r="J52" s="42" t="str">
        <f t="shared" si="10"/>
        <v>50*(0/0/100)
--&gt; 50,0%, avg.  60,0</v>
      </c>
      <c r="K52" s="42" t="str">
        <f t="shared" si="10"/>
        <v>70*(0/0/100)
--&gt; 70,0%, avg.  84,0</v>
      </c>
      <c r="L52" s="42" t="str">
        <f t="shared" si="10"/>
        <v>85*(0/10/90)
--&gt; 85,0%, avg.  98,6</v>
      </c>
      <c r="M52" s="42" t="str">
        <f t="shared" si="10"/>
        <v>100*(0/25/75)
--&gt; 100,0%, avg.  110,0</v>
      </c>
      <c r="N52" s="42" t="str">
        <f t="shared" si="10"/>
        <v>100*(0/30/70)
--&gt; 100,0%, avg.  108,0</v>
      </c>
      <c r="O52" s="42" t="str">
        <f t="shared" si="10"/>
        <v>100*(5/45/50)
--&gt; 100,0%, avg.  97,4</v>
      </c>
      <c r="P52" s="42" t="str">
        <f t="shared" si="10"/>
        <v>100*(20/40/40)
--&gt; 100,0%, avg.  85,6</v>
      </c>
      <c r="Q52" s="42" t="str">
        <f t="shared" si="10"/>
        <v>100*(50/50/0)
--&gt; 100,0%, avg.  54,0</v>
      </c>
      <c r="R52" s="36">
        <f t="shared" si="2"/>
        <v>81.51111111111112</v>
      </c>
      <c r="S52" s="54">
        <f t="shared" si="9"/>
        <v>81.666666666666671</v>
      </c>
      <c r="T52" s="55" t="s">
        <v>59</v>
      </c>
    </row>
    <row r="53" spans="1:20" ht="30" x14ac:dyDescent="0.25">
      <c r="A53" s="37" t="s">
        <v>60</v>
      </c>
      <c r="B53" s="43" t="s">
        <v>51</v>
      </c>
      <c r="C53" s="43" t="s">
        <v>69</v>
      </c>
      <c r="D53" s="38">
        <v>210</v>
      </c>
      <c r="E53" s="38">
        <v>1</v>
      </c>
      <c r="F53" s="39">
        <f t="shared" si="1"/>
        <v>210</v>
      </c>
      <c r="G53" s="40">
        <v>200</v>
      </c>
      <c r="H53" s="41">
        <v>0</v>
      </c>
      <c r="I53" s="42" t="str">
        <f t="shared" si="10"/>
        <v>100*(20/40/40)
--&gt; 100,0%, avg.  224,7</v>
      </c>
      <c r="J53" s="42" t="str">
        <f t="shared" si="10"/>
        <v>100*(30/40/20)
--&gt; 90,0%, avg.  169,05</v>
      </c>
      <c r="K53" s="42" t="str">
        <f t="shared" si="10"/>
        <v>100*(40/45/0)
--&gt; 85,0%, avg.  123,9</v>
      </c>
      <c r="L53" s="42" t="str">
        <f t="shared" si="10"/>
        <v>100*(40/35/0)
--&gt; 75,0%, avg.  102,9</v>
      </c>
      <c r="M53" s="42" t="str">
        <f t="shared" si="10"/>
        <v>100*(45/20/0)
--&gt; 65,0%, avg.  75,08</v>
      </c>
      <c r="N53" s="42" t="str">
        <f t="shared" si="10"/>
        <v>100*(50/10/0)
--&gt; 60,0%, avg.  57,75</v>
      </c>
      <c r="O53" s="42" t="str">
        <f t="shared" si="10"/>
        <v>100*(50/0/0)
--&gt; 50,0%, avg.  36,75</v>
      </c>
      <c r="P53" s="42" t="str">
        <f t="shared" si="10"/>
        <v>100*(40/0/0)
--&gt; 40,0%, avg.  29,4</v>
      </c>
      <c r="Q53" s="42" t="str">
        <f t="shared" si="10"/>
        <v>100*(20/0/0)
--&gt; 20,0%, avg.  14,7</v>
      </c>
      <c r="R53" s="36">
        <f t="shared" si="2"/>
        <v>92.692222222222227</v>
      </c>
      <c r="S53" s="54">
        <f t="shared" si="9"/>
        <v>100</v>
      </c>
    </row>
    <row r="54" spans="1:20" ht="60" x14ac:dyDescent="0.25">
      <c r="A54" s="37" t="s">
        <v>79</v>
      </c>
      <c r="B54" s="43" t="s">
        <v>51</v>
      </c>
      <c r="C54" s="43" t="s">
        <v>68</v>
      </c>
      <c r="D54" s="38">
        <v>600</v>
      </c>
      <c r="E54" s="38">
        <v>20</v>
      </c>
      <c r="F54" s="39">
        <f t="shared" si="1"/>
        <v>30</v>
      </c>
      <c r="G54" s="40">
        <v>100</v>
      </c>
      <c r="H54" s="41">
        <v>50</v>
      </c>
      <c r="I54" s="42" t="str">
        <f t="shared" si="10"/>
        <v>80*(0/10/90)
--&gt; 80,0%, avg.  34,8</v>
      </c>
      <c r="J54" s="42" t="str">
        <f t="shared" si="10"/>
        <v>100*(0/30/70)
--&gt; 100,0%, avg.  40,5</v>
      </c>
      <c r="K54" s="42" t="str">
        <f t="shared" si="10"/>
        <v>100*(5/45/50)
--&gt; 100,0%, avg.  36,53</v>
      </c>
      <c r="L54" s="42" t="str">
        <f t="shared" si="10"/>
        <v>100*(15/45/40)
--&gt; 100,0%, avg.  33,08</v>
      </c>
      <c r="M54" s="42" t="str">
        <f t="shared" si="10"/>
        <v>100*(30/45/25)
--&gt; 100,0%, avg.  27,9</v>
      </c>
      <c r="N54" s="42" t="str">
        <f t="shared" si="10"/>
        <v>100*(40/40/20)
--&gt; 100,0%, avg.  25,2</v>
      </c>
      <c r="O54" s="42" t="str">
        <f t="shared" si="10"/>
        <v>100*(55/45/0)
--&gt; 100,0%, avg.  19,28</v>
      </c>
      <c r="P54" s="42" t="str">
        <f t="shared" si="10"/>
        <v>100*(60/30/0)
--&gt; 90,0%, avg.  15,3</v>
      </c>
      <c r="Q54" s="42" t="str">
        <f t="shared" si="10"/>
        <v>100*(70/0/0)
--&gt; 70,0%, avg.  7,35</v>
      </c>
      <c r="R54" s="36">
        <f t="shared" si="2"/>
        <v>26.66</v>
      </c>
      <c r="S54" s="54">
        <f t="shared" si="9"/>
        <v>97.777777777777771</v>
      </c>
      <c r="T54" s="55" t="s">
        <v>76</v>
      </c>
    </row>
    <row r="55" spans="1:20" ht="30" x14ac:dyDescent="0.25">
      <c r="A55" s="58" t="s">
        <v>64</v>
      </c>
      <c r="B55" s="59"/>
      <c r="C55" s="59"/>
      <c r="D55" s="60">
        <f>D54-D54/10</f>
        <v>540</v>
      </c>
      <c r="E55" s="60">
        <v>20</v>
      </c>
      <c r="F55" s="61">
        <f t="shared" ref="F55:F95" si="11">IFERROR(D55/E55," ")</f>
        <v>27</v>
      </c>
      <c r="G55" s="62">
        <f>G54-10</f>
        <v>90</v>
      </c>
      <c r="H55" s="63">
        <f>H54-5</f>
        <v>45</v>
      </c>
      <c r="I55" s="57" t="str">
        <f t="shared" ref="I55:Q83" si="12">IFERROR(MAX(MIN($G55+100-I$3,100),0)&amp;"*("&amp;IF($H55+100&gt;I$5,MAX(I$5-MAX(I$4,$H55),0),MAX($H55+100-I$4,0))&amp;"/"&amp;IF($H55+100&gt;I$6,MAX(I$6-MAX(I$5,$H55),0),MAX($H55+100-I$5,0))&amp;"/"&amp;MIN(MAX($H55+100-I$6,0),100)&amp;")"&amp;CHAR(10)&amp;"--&gt; "&amp;TEXT(MAX(MIN($G55+100-I$3,100),0)*(IF($H55+100&gt;I$5,MAX(I$5-MAX(I$4,$H55),0),MAX($H55+100-I$4,0))+IF($H55+100&gt;I$6,MAX(I$6-MAX(I$5,$H55),0),MAX($H55+100-I$5,0))+MIN(MAX($H55+100-I$6,0),100))/100,"#0,0#")&amp;"%, avg.  "&amp;TEXT($F55*(MAX(MIN($G55+100-I$3,100),0)*(IF($H55+100&gt;I$5,MAX(I$5-MAX(I$4,$H55),0),MAX($H55+100-I$4,0))*$B$3+IF($H55+100&gt;I$6,MAX(I$6-MAX(I$5,$H55),0),MAX($H55+100-I$5,0))*$B$4+MIN(MAX($H55+100-I$6,0),100)*$B$5))/10000,"#0,0#"),"")</f>
        <v>70*(0/15/85)
--&gt; 70,0%, avg.  26,93</v>
      </c>
      <c r="J55" s="57" t="str">
        <f t="shared" si="12"/>
        <v>90*(0/35/65)
--&gt; 90,0%, avg.  32,2</v>
      </c>
      <c r="K55" s="57" t="str">
        <f t="shared" si="12"/>
        <v>100*(10/45/45)
--&gt; 100,0%, avg.  31,32</v>
      </c>
      <c r="L55" s="57" t="str">
        <f t="shared" si="12"/>
        <v>100*(20/45/35)
--&gt; 100,0%, avg.  28,22</v>
      </c>
      <c r="M55" s="57" t="str">
        <f t="shared" si="12"/>
        <v>100*(35/45/20)
--&gt; 100,0%, avg.  23,56</v>
      </c>
      <c r="N55" s="57" t="str">
        <f t="shared" si="12"/>
        <v>100*(45/40/15)
--&gt; 100,0%, avg.  21,13</v>
      </c>
      <c r="O55" s="57" t="str">
        <f t="shared" si="12"/>
        <v>100*(55/40/0)
--&gt; 95,0%, avg.  16,0</v>
      </c>
      <c r="P55" s="57" t="str">
        <f t="shared" si="12"/>
        <v>100*(60/25/0)
--&gt; 85,0%, avg.  12,42</v>
      </c>
      <c r="Q55" s="57" t="str">
        <f t="shared" si="12"/>
        <v>100*(65/0/0)
--&gt; 65,0%, avg.  6,14</v>
      </c>
      <c r="R55" s="36">
        <f t="shared" ref="R55:R95" si="13">IFERROR(AVERAGE(MID(I55,FIND("avg. ",I55,1)+4,20),MID(J55,FIND("avg. ",J55,1)+4,20),MID(K55,FIND("avg. ",K55,1)+4,20),MID(L55,FIND("avg. ",L55,1)+4,20),MID(M55,FIND("avg. ",M55,1)+4,20),MID(N55,FIND("avg. ",N55,1)+4,20),MID(O55,FIND("avg. ",O55,1)+4,20),MID(P55,FIND("avg. ",P55,1)+4,20),MID(Q55,FIND("avg. ",Q55,1)+4,20)),"")</f>
        <v>21.991111111111106</v>
      </c>
      <c r="S55" s="54">
        <f t="shared" ref="S55:S95" si="14">IFERROR(AVERAGE(LEFT(I55,FIND("*",I55,1)-1),LEFT(J55,FIND("*",J55,1)-1),LEFT(K55,FIND("*",K55,1)-1),LEFT(L55,FIND("*",L55,1)-1),LEFT(M55,FIND("*",M55,1)-1),LEFT(N55,FIND("*",N55,1)-1),LEFT(O55,FIND("*",O55,1)-1),LEFT(P55,FIND("*",P55,1)-1),LEFT(Q55,FIND("*",Q55,1)-1)),"")</f>
        <v>95.555555555555557</v>
      </c>
    </row>
    <row r="56" spans="1:20" ht="30" x14ac:dyDescent="0.25">
      <c r="A56" s="58" t="s">
        <v>64</v>
      </c>
      <c r="B56" s="59"/>
      <c r="C56" s="59"/>
      <c r="D56" s="60">
        <f t="shared" ref="D56:D64" si="15">D55-D55/10</f>
        <v>486</v>
      </c>
      <c r="E56" s="60">
        <v>20</v>
      </c>
      <c r="F56" s="61">
        <f t="shared" si="11"/>
        <v>24.3</v>
      </c>
      <c r="G56" s="62">
        <f t="shared" ref="G56:G64" si="16">G55-10</f>
        <v>80</v>
      </c>
      <c r="H56" s="63">
        <f t="shared" ref="H56:H64" si="17">H55-5</f>
        <v>40</v>
      </c>
      <c r="I56" s="57" t="str">
        <f t="shared" si="12"/>
        <v>60*(0/20/80)
--&gt; 60,0%, avg.  20,41</v>
      </c>
      <c r="J56" s="57" t="str">
        <f t="shared" si="12"/>
        <v>80*(0/40/60)
--&gt; 80,0%, avg.  25,27</v>
      </c>
      <c r="K56" s="57" t="str">
        <f t="shared" si="12"/>
        <v>100*(15/45/40)
--&gt; 100,0%, avg.  26,79</v>
      </c>
      <c r="L56" s="57" t="str">
        <f t="shared" si="12"/>
        <v>100*(25/45/30)
--&gt; 100,0%, avg.  24,0</v>
      </c>
      <c r="M56" s="57" t="str">
        <f t="shared" si="12"/>
        <v>100*(40/45/15)
--&gt; 100,0%, avg.  19,8</v>
      </c>
      <c r="N56" s="57" t="str">
        <f t="shared" si="12"/>
        <v>100*(50/40/10)
--&gt; 100,0%, avg.  17,62</v>
      </c>
      <c r="O56" s="57" t="str">
        <f t="shared" si="12"/>
        <v>100*(55/35/0)
--&gt; 90,0%, avg.  13,18</v>
      </c>
      <c r="P56" s="57" t="str">
        <f t="shared" si="12"/>
        <v>100*(60/20/0)
--&gt; 80,0%, avg.  9,96</v>
      </c>
      <c r="Q56" s="57" t="str">
        <f t="shared" si="12"/>
        <v>100*(60/0/0)
--&gt; 60,0%, avg.  5,1</v>
      </c>
      <c r="R56" s="36">
        <f t="shared" si="13"/>
        <v>18.014444444444443</v>
      </c>
      <c r="S56" s="54">
        <f t="shared" si="14"/>
        <v>93.333333333333329</v>
      </c>
    </row>
    <row r="57" spans="1:20" ht="30" x14ac:dyDescent="0.25">
      <c r="A57" s="58" t="s">
        <v>64</v>
      </c>
      <c r="B57" s="59"/>
      <c r="C57" s="59"/>
      <c r="D57" s="60">
        <f t="shared" si="15"/>
        <v>437.4</v>
      </c>
      <c r="E57" s="60">
        <v>20</v>
      </c>
      <c r="F57" s="61">
        <f t="shared" si="11"/>
        <v>21.869999999999997</v>
      </c>
      <c r="G57" s="62">
        <f t="shared" si="16"/>
        <v>70</v>
      </c>
      <c r="H57" s="63">
        <f t="shared" si="17"/>
        <v>35</v>
      </c>
      <c r="I57" s="57" t="str">
        <f t="shared" si="12"/>
        <v>50*(0/25/75)
--&gt; 50,0%, avg.  15,04</v>
      </c>
      <c r="J57" s="57" t="str">
        <f t="shared" si="12"/>
        <v>70*(5/40/55)
--&gt; 70,0%, avg.  19,02</v>
      </c>
      <c r="K57" s="57" t="str">
        <f t="shared" si="12"/>
        <v>90*(20/45/35)
--&gt; 90,0%, avg.  20,57</v>
      </c>
      <c r="L57" s="57" t="str">
        <f t="shared" si="12"/>
        <v>100*(30/45/25)
--&gt; 100,0%, avg.  20,34</v>
      </c>
      <c r="M57" s="57" t="str">
        <f t="shared" si="12"/>
        <v>100*(45/45/10)
--&gt; 100,0%, avg.  16,57</v>
      </c>
      <c r="N57" s="57" t="str">
        <f t="shared" si="12"/>
        <v>100*(50/40/5)
--&gt; 95,0%, avg.  14,22</v>
      </c>
      <c r="O57" s="57" t="str">
        <f t="shared" si="12"/>
        <v>100*(55/30/0)
--&gt; 85,0%, avg.  10,77</v>
      </c>
      <c r="P57" s="57" t="str">
        <f t="shared" si="12"/>
        <v>100*(60/15/0)
--&gt; 75,0%, avg.  7,87</v>
      </c>
      <c r="Q57" s="57" t="str">
        <f t="shared" si="12"/>
        <v>100*(55/0/0)
--&gt; 55,0%, avg.  4,21</v>
      </c>
      <c r="R57" s="36">
        <f t="shared" si="13"/>
        <v>14.29</v>
      </c>
      <c r="S57" s="54">
        <f t="shared" si="14"/>
        <v>90</v>
      </c>
    </row>
    <row r="58" spans="1:20" ht="30" x14ac:dyDescent="0.25">
      <c r="A58" s="58" t="s">
        <v>64</v>
      </c>
      <c r="B58" s="59"/>
      <c r="C58" s="59"/>
      <c r="D58" s="60">
        <f t="shared" si="15"/>
        <v>393.65999999999997</v>
      </c>
      <c r="E58" s="60">
        <v>20</v>
      </c>
      <c r="F58" s="61">
        <f t="shared" si="11"/>
        <v>19.683</v>
      </c>
      <c r="G58" s="62">
        <f t="shared" si="16"/>
        <v>60</v>
      </c>
      <c r="H58" s="63">
        <f t="shared" si="17"/>
        <v>30</v>
      </c>
      <c r="I58" s="57" t="str">
        <f t="shared" si="12"/>
        <v>40*(0/30/70)
--&gt; 40,0%, avg.  10,63</v>
      </c>
      <c r="J58" s="57" t="str">
        <f t="shared" si="12"/>
        <v>60*(10/40/50)
--&gt; 60,0%, avg.  13,99</v>
      </c>
      <c r="K58" s="57" t="str">
        <f t="shared" si="12"/>
        <v>80*(25/45/30)
--&gt; 80,0%, avg.  15,55</v>
      </c>
      <c r="L58" s="57" t="str">
        <f t="shared" si="12"/>
        <v>95*(35/45/20)
--&gt; 95,0%, avg.  16,31</v>
      </c>
      <c r="M58" s="57" t="str">
        <f t="shared" si="12"/>
        <v>100*(45/45/5)
--&gt; 95,0%, avg.  13,43</v>
      </c>
      <c r="N58" s="57" t="str">
        <f t="shared" si="12"/>
        <v>100*(50/40/0)
--&gt; 90,0%, avg.  11,32</v>
      </c>
      <c r="O58" s="57" t="str">
        <f t="shared" si="12"/>
        <v>100*(55/25/0)
--&gt; 80,0%, avg.  8,71</v>
      </c>
      <c r="P58" s="57" t="str">
        <f t="shared" si="12"/>
        <v>100*(60/10/0)
--&gt; 70,0%, avg.  6,1</v>
      </c>
      <c r="Q58" s="57" t="str">
        <f t="shared" si="12"/>
        <v>100*(50/0/0)
--&gt; 50,0%, avg.  3,44</v>
      </c>
      <c r="R58" s="36">
        <f t="shared" si="13"/>
        <v>11.053333333333333</v>
      </c>
      <c r="S58" s="54">
        <f t="shared" si="14"/>
        <v>86.111111111111114</v>
      </c>
    </row>
    <row r="59" spans="1:20" ht="30" x14ac:dyDescent="0.25">
      <c r="A59" s="58" t="s">
        <v>64</v>
      </c>
      <c r="B59" s="59"/>
      <c r="C59" s="59"/>
      <c r="D59" s="60">
        <f t="shared" si="15"/>
        <v>354.29399999999998</v>
      </c>
      <c r="E59" s="60">
        <v>20</v>
      </c>
      <c r="F59" s="61">
        <f t="shared" si="11"/>
        <v>17.714700000000001</v>
      </c>
      <c r="G59" s="62">
        <f t="shared" si="16"/>
        <v>50</v>
      </c>
      <c r="H59" s="63">
        <f t="shared" si="17"/>
        <v>25</v>
      </c>
      <c r="I59" s="57" t="str">
        <f t="shared" si="12"/>
        <v>30*(0/35/65)
--&gt; 30,0%, avg.  7,04</v>
      </c>
      <c r="J59" s="57" t="str">
        <f t="shared" si="12"/>
        <v>50*(15/40/45)
--&gt; 50,0%, avg.  9,99</v>
      </c>
      <c r="K59" s="57" t="str">
        <f t="shared" si="12"/>
        <v>70*(30/45/25)
--&gt; 70,0%, avg.  11,53</v>
      </c>
      <c r="L59" s="57" t="str">
        <f t="shared" si="12"/>
        <v>85*(40/45/15)
--&gt; 85,0%, avg.  12,27</v>
      </c>
      <c r="M59" s="57" t="str">
        <f t="shared" si="12"/>
        <v>100*(45/45/0)
--&gt; 90,0%, avg.  10,76</v>
      </c>
      <c r="N59" s="57" t="str">
        <f t="shared" si="12"/>
        <v>100*(50/35/0)
--&gt; 85,0%, avg.  9,3</v>
      </c>
      <c r="O59" s="57" t="str">
        <f t="shared" si="12"/>
        <v>100*(55/20/0)
--&gt; 75,0%, avg.  6,95</v>
      </c>
      <c r="P59" s="57" t="str">
        <f t="shared" si="12"/>
        <v>100*(60/5/0)
--&gt; 65,0%, avg.  4,61</v>
      </c>
      <c r="Q59" s="57" t="str">
        <f t="shared" si="12"/>
        <v>100*(45/0/0)
--&gt; 45,0%, avg.  2,79</v>
      </c>
      <c r="R59" s="36">
        <f t="shared" si="13"/>
        <v>8.3600000000000012</v>
      </c>
      <c r="S59" s="54">
        <f t="shared" si="14"/>
        <v>81.666666666666671</v>
      </c>
    </row>
    <row r="60" spans="1:20" ht="30" x14ac:dyDescent="0.25">
      <c r="A60" s="58" t="s">
        <v>64</v>
      </c>
      <c r="B60" s="59"/>
      <c r="C60" s="59"/>
      <c r="D60" s="60">
        <f t="shared" si="15"/>
        <v>318.8646</v>
      </c>
      <c r="E60" s="60">
        <v>20</v>
      </c>
      <c r="F60" s="61">
        <f t="shared" si="11"/>
        <v>15.94323</v>
      </c>
      <c r="G60" s="62">
        <f t="shared" si="16"/>
        <v>40</v>
      </c>
      <c r="H60" s="63">
        <f t="shared" si="17"/>
        <v>20</v>
      </c>
      <c r="I60" s="57" t="str">
        <f t="shared" si="12"/>
        <v>20*(0/40/60)
--&gt; 20,0%, avg.  4,15</v>
      </c>
      <c r="J60" s="57" t="str">
        <f t="shared" si="12"/>
        <v>40*(20/40/40)
--&gt; 40,0%, avg.  6,82</v>
      </c>
      <c r="K60" s="57" t="str">
        <f t="shared" si="12"/>
        <v>60*(35/45/20)
--&gt; 60,0%, avg.  8,35</v>
      </c>
      <c r="L60" s="57" t="str">
        <f t="shared" si="12"/>
        <v>75*(40/45/10)
--&gt; 71,25%, avg.  8,85</v>
      </c>
      <c r="M60" s="57" t="str">
        <f t="shared" si="12"/>
        <v>90*(45/40/0)
--&gt; 76,5%, avg.  8,0</v>
      </c>
      <c r="N60" s="57" t="str">
        <f t="shared" si="12"/>
        <v>100*(50/30/0)
--&gt; 80,0%, avg.  7,57</v>
      </c>
      <c r="O60" s="57" t="str">
        <f t="shared" si="12"/>
        <v>100*(55/15/0)
--&gt; 70,0%, avg.  5,46</v>
      </c>
      <c r="P60" s="57" t="str">
        <f t="shared" si="12"/>
        <v>100*(60/0/0)
--&gt; 60,0%, avg.  3,35</v>
      </c>
      <c r="Q60" s="57" t="str">
        <f t="shared" si="12"/>
        <v>100*(40/0/0)
--&gt; 40,0%, avg.  2,23</v>
      </c>
      <c r="R60" s="36">
        <f t="shared" si="13"/>
        <v>6.0866666666666669</v>
      </c>
      <c r="S60" s="54">
        <f t="shared" si="14"/>
        <v>76.111111111111114</v>
      </c>
    </row>
    <row r="61" spans="1:20" ht="30" x14ac:dyDescent="0.25">
      <c r="A61" s="58" t="s">
        <v>64</v>
      </c>
      <c r="B61" s="59"/>
      <c r="C61" s="59"/>
      <c r="D61" s="60">
        <f t="shared" si="15"/>
        <v>286.97814</v>
      </c>
      <c r="E61" s="60">
        <v>20</v>
      </c>
      <c r="F61" s="61">
        <f t="shared" si="11"/>
        <v>14.348907000000001</v>
      </c>
      <c r="G61" s="62">
        <f t="shared" si="16"/>
        <v>30</v>
      </c>
      <c r="H61" s="63">
        <f t="shared" si="17"/>
        <v>15</v>
      </c>
      <c r="I61" s="57" t="str">
        <f t="shared" si="12"/>
        <v>10*(5/40/55)
--&gt; 10,0%, avg.  1,78</v>
      </c>
      <c r="J61" s="57" t="str">
        <f t="shared" si="12"/>
        <v>30*(25/40/35)
--&gt; 30,0%, avg.  4,36</v>
      </c>
      <c r="K61" s="57" t="str">
        <f t="shared" si="12"/>
        <v>50*(40/45/15)
--&gt; 50,0%, avg.  5,85</v>
      </c>
      <c r="L61" s="57" t="str">
        <f t="shared" si="12"/>
        <v>65*(40/45/5)
--&gt; 58,5%, avg.  6,2</v>
      </c>
      <c r="M61" s="57" t="str">
        <f t="shared" si="12"/>
        <v>80*(45/35/0)
--&gt; 64,0%, avg.  5,83</v>
      </c>
      <c r="N61" s="57" t="str">
        <f t="shared" si="12"/>
        <v>90*(50/25/0)
--&gt; 67,5%, avg.  5,49</v>
      </c>
      <c r="O61" s="57" t="str">
        <f t="shared" si="12"/>
        <v>100*(55/10/0)
--&gt; 65,0%, avg.  4,2</v>
      </c>
      <c r="P61" s="57" t="str">
        <f t="shared" si="12"/>
        <v>100*(55/0/0)
--&gt; 55,0%, avg.  2,76</v>
      </c>
      <c r="Q61" s="57" t="str">
        <f t="shared" si="12"/>
        <v>100*(35/0/0)
--&gt; 35,0%, avg.  1,76</v>
      </c>
      <c r="R61" s="36">
        <f t="shared" si="13"/>
        <v>4.2477777777777783</v>
      </c>
      <c r="S61" s="54">
        <f t="shared" si="14"/>
        <v>69.444444444444443</v>
      </c>
    </row>
    <row r="62" spans="1:20" ht="30" x14ac:dyDescent="0.25">
      <c r="A62" s="58" t="s">
        <v>64</v>
      </c>
      <c r="B62" s="59"/>
      <c r="C62" s="59"/>
      <c r="D62" s="60">
        <f t="shared" si="15"/>
        <v>258.280326</v>
      </c>
      <c r="E62" s="60">
        <v>20</v>
      </c>
      <c r="F62" s="61">
        <f t="shared" si="11"/>
        <v>12.9140163</v>
      </c>
      <c r="G62" s="62">
        <f t="shared" si="16"/>
        <v>20</v>
      </c>
      <c r="H62" s="63">
        <f t="shared" si="17"/>
        <v>10</v>
      </c>
      <c r="I62" s="57" t="str">
        <f t="shared" si="12"/>
        <v>0*(10/40/50)
--&gt; 0,0%, avg.  0,0</v>
      </c>
      <c r="J62" s="57" t="str">
        <f t="shared" si="12"/>
        <v>20*(30/40/30)
--&gt; 20,0%, avg.  2,47</v>
      </c>
      <c r="K62" s="57" t="str">
        <f t="shared" si="12"/>
        <v>40*(40/45/10)
--&gt; 38,0%, avg.  3,82</v>
      </c>
      <c r="L62" s="57" t="str">
        <f t="shared" si="12"/>
        <v>55*(40/45/0)
--&gt; 46,75%, avg.  4,19</v>
      </c>
      <c r="M62" s="57" t="str">
        <f t="shared" si="12"/>
        <v>70*(45/30/0)
--&gt; 52,5%, avg.  4,14</v>
      </c>
      <c r="N62" s="57" t="str">
        <f t="shared" si="12"/>
        <v>80*(50/20/0)
--&gt; 56,0%, avg.  3,87</v>
      </c>
      <c r="O62" s="57" t="str">
        <f t="shared" si="12"/>
        <v>90*(55/5/0)
--&gt; 54,0%, avg.  2,82</v>
      </c>
      <c r="P62" s="57" t="str">
        <f t="shared" si="12"/>
        <v>100*(50/0/0)
--&gt; 50,0%, avg.  2,26</v>
      </c>
      <c r="Q62" s="57" t="str">
        <f t="shared" si="12"/>
        <v>100*(30/0/0)
--&gt; 30,0%, avg.  1,36</v>
      </c>
      <c r="R62" s="36">
        <f t="shared" si="13"/>
        <v>2.77</v>
      </c>
      <c r="S62" s="54">
        <f t="shared" si="14"/>
        <v>61.666666666666664</v>
      </c>
    </row>
    <row r="63" spans="1:20" ht="30" x14ac:dyDescent="0.25">
      <c r="A63" s="58" t="s">
        <v>64</v>
      </c>
      <c r="B63" s="59"/>
      <c r="C63" s="59"/>
      <c r="D63" s="60">
        <f t="shared" si="15"/>
        <v>232.4522934</v>
      </c>
      <c r="E63" s="60">
        <v>20</v>
      </c>
      <c r="F63" s="61">
        <f t="shared" si="11"/>
        <v>11.622614670000001</v>
      </c>
      <c r="G63" s="62">
        <f t="shared" si="16"/>
        <v>10</v>
      </c>
      <c r="H63" s="63">
        <f t="shared" si="17"/>
        <v>5</v>
      </c>
      <c r="I63" s="57" t="str">
        <f t="shared" si="12"/>
        <v>0*(15/40/45)
--&gt; 0,0%, avg.  0,0</v>
      </c>
      <c r="J63" s="57" t="str">
        <f t="shared" si="12"/>
        <v>10*(30/40/25)
--&gt; 9,5%, avg.  1,02</v>
      </c>
      <c r="K63" s="57" t="str">
        <f t="shared" si="12"/>
        <v>30*(40/45/5)
--&gt; 27,0%, avg.  2,32</v>
      </c>
      <c r="L63" s="57" t="str">
        <f t="shared" si="12"/>
        <v>45*(40/40/0)
--&gt; 36,0%, avg.  2,82</v>
      </c>
      <c r="M63" s="57" t="str">
        <f t="shared" si="12"/>
        <v>60*(45/25/0)
--&gt; 42,0%, avg.  2,84</v>
      </c>
      <c r="N63" s="57" t="str">
        <f t="shared" si="12"/>
        <v>70*(50/15/0)
--&gt; 45,5%, avg.  2,64</v>
      </c>
      <c r="O63" s="57" t="str">
        <f t="shared" si="12"/>
        <v>80*(55/0/0)
--&gt; 44,0%, avg.  1,79</v>
      </c>
      <c r="P63" s="57" t="str">
        <f t="shared" si="12"/>
        <v>100*(45/0/0)
--&gt; 45,0%, avg.  1,83</v>
      </c>
      <c r="Q63" s="57" t="str">
        <f t="shared" si="12"/>
        <v>100*(25/0/0)
--&gt; 25,0%, avg.  1,02</v>
      </c>
      <c r="R63" s="36">
        <f t="shared" si="13"/>
        <v>1.808888888888889</v>
      </c>
      <c r="S63" s="54">
        <f t="shared" si="14"/>
        <v>55</v>
      </c>
    </row>
    <row r="64" spans="1:20" ht="30" x14ac:dyDescent="0.25">
      <c r="A64" s="58" t="s">
        <v>64</v>
      </c>
      <c r="B64" s="59"/>
      <c r="C64" s="59"/>
      <c r="D64" s="60">
        <f t="shared" si="15"/>
        <v>209.20706405999999</v>
      </c>
      <c r="E64" s="60">
        <v>20</v>
      </c>
      <c r="F64" s="61">
        <f t="shared" si="11"/>
        <v>10.460353203</v>
      </c>
      <c r="G64" s="62">
        <f t="shared" si="16"/>
        <v>0</v>
      </c>
      <c r="H64" s="63">
        <f t="shared" si="17"/>
        <v>0</v>
      </c>
      <c r="I64" s="57" t="str">
        <f t="shared" si="12"/>
        <v>0*(20/40/40)
--&gt; 0,0%, avg.  0,0</v>
      </c>
      <c r="J64" s="57" t="str">
        <f t="shared" si="12"/>
        <v>0*(30/40/20)
--&gt; 0,0%, avg.  0,0</v>
      </c>
      <c r="K64" s="57" t="str">
        <f t="shared" si="12"/>
        <v>20*(40/45/0)
--&gt; 17,0%, avg.  1,23</v>
      </c>
      <c r="L64" s="57" t="str">
        <f t="shared" si="12"/>
        <v>35*(40/35/0)
--&gt; 26,25%, avg.  1,79</v>
      </c>
      <c r="M64" s="57" t="str">
        <f t="shared" si="12"/>
        <v>50*(45/20/0)
--&gt; 32,5%, avg.  1,87</v>
      </c>
      <c r="N64" s="57" t="str">
        <f t="shared" si="12"/>
        <v>60*(50/10/0)
--&gt; 36,0%, avg.  1,73</v>
      </c>
      <c r="O64" s="57" t="str">
        <f t="shared" si="12"/>
        <v>70*(50/0/0)
--&gt; 35,0%, avg.  1,28</v>
      </c>
      <c r="P64" s="57" t="str">
        <f t="shared" si="12"/>
        <v>90*(40/0/0)
--&gt; 36,0%, avg.  1,32</v>
      </c>
      <c r="Q64" s="57" t="str">
        <f t="shared" si="12"/>
        <v>100*(20/0/0)
--&gt; 20,0%, avg.  0,73</v>
      </c>
      <c r="R64" s="36">
        <f t="shared" si="13"/>
        <v>1.1055555555555556</v>
      </c>
      <c r="S64" s="54">
        <f t="shared" si="14"/>
        <v>47.222222222222221</v>
      </c>
      <c r="T64" s="56" t="str">
        <f t="array" ref="T64">"Average Damage: "&amp;TEXT(SUM(R54:R64*S54:S64/100),"#0,0#")</f>
        <v>Average Damage: 103,91</v>
      </c>
    </row>
    <row r="65" spans="1:19" x14ac:dyDescent="0.25">
      <c r="A65" s="37"/>
      <c r="F65" s="39" t="str">
        <f t="shared" si="11"/>
        <v xml:space="preserve"> </v>
      </c>
      <c r="I65" s="42" t="str">
        <f t="shared" si="12"/>
        <v/>
      </c>
      <c r="J65" s="42" t="str">
        <f t="shared" si="12"/>
        <v/>
      </c>
      <c r="K65" s="42" t="str">
        <f t="shared" si="12"/>
        <v/>
      </c>
      <c r="L65" s="42" t="str">
        <f t="shared" si="12"/>
        <v/>
      </c>
      <c r="M65" s="42" t="str">
        <f t="shared" si="12"/>
        <v/>
      </c>
      <c r="N65" s="42" t="str">
        <f t="shared" si="12"/>
        <v/>
      </c>
      <c r="O65" s="42" t="str">
        <f t="shared" si="12"/>
        <v/>
      </c>
      <c r="P65" s="42" t="str">
        <f t="shared" si="12"/>
        <v/>
      </c>
      <c r="Q65" s="42" t="str">
        <f t="shared" si="12"/>
        <v/>
      </c>
      <c r="R65" s="36" t="str">
        <f t="shared" si="13"/>
        <v/>
      </c>
      <c r="S65" s="54" t="str">
        <f t="shared" si="14"/>
        <v/>
      </c>
    </row>
    <row r="66" spans="1:19" x14ac:dyDescent="0.25">
      <c r="A66" s="37"/>
      <c r="F66" s="39" t="str">
        <f t="shared" si="11"/>
        <v xml:space="preserve"> </v>
      </c>
      <c r="I66" s="42" t="str">
        <f t="shared" si="12"/>
        <v/>
      </c>
      <c r="J66" s="42" t="str">
        <f t="shared" si="12"/>
        <v/>
      </c>
      <c r="K66" s="42" t="str">
        <f t="shared" si="12"/>
        <v/>
      </c>
      <c r="L66" s="42" t="str">
        <f t="shared" si="12"/>
        <v/>
      </c>
      <c r="M66" s="42" t="str">
        <f t="shared" si="12"/>
        <v/>
      </c>
      <c r="N66" s="42" t="str">
        <f t="shared" si="12"/>
        <v/>
      </c>
      <c r="O66" s="42" t="str">
        <f t="shared" si="12"/>
        <v/>
      </c>
      <c r="P66" s="42" t="str">
        <f t="shared" si="12"/>
        <v/>
      </c>
      <c r="Q66" s="42" t="str">
        <f t="shared" si="12"/>
        <v/>
      </c>
      <c r="R66" s="36" t="str">
        <f t="shared" si="13"/>
        <v/>
      </c>
      <c r="S66" s="54" t="str">
        <f t="shared" si="14"/>
        <v/>
      </c>
    </row>
    <row r="67" spans="1:19" x14ac:dyDescent="0.25">
      <c r="A67" s="37"/>
      <c r="F67" s="39" t="str">
        <f t="shared" si="11"/>
        <v xml:space="preserve"> </v>
      </c>
      <c r="I67" s="42" t="str">
        <f t="shared" si="12"/>
        <v/>
      </c>
      <c r="J67" s="42" t="str">
        <f t="shared" si="12"/>
        <v/>
      </c>
      <c r="K67" s="42" t="str">
        <f t="shared" si="12"/>
        <v/>
      </c>
      <c r="L67" s="42" t="str">
        <f t="shared" si="12"/>
        <v/>
      </c>
      <c r="M67" s="42" t="str">
        <f t="shared" si="12"/>
        <v/>
      </c>
      <c r="N67" s="42" t="str">
        <f t="shared" si="12"/>
        <v/>
      </c>
      <c r="O67" s="42" t="str">
        <f t="shared" si="12"/>
        <v/>
      </c>
      <c r="P67" s="42" t="str">
        <f t="shared" si="12"/>
        <v/>
      </c>
      <c r="Q67" s="42" t="str">
        <f t="shared" si="12"/>
        <v/>
      </c>
      <c r="R67" s="36" t="str">
        <f t="shared" si="13"/>
        <v/>
      </c>
      <c r="S67" s="54" t="str">
        <f t="shared" si="14"/>
        <v/>
      </c>
    </row>
    <row r="68" spans="1:19" x14ac:dyDescent="0.25">
      <c r="A68" s="37"/>
      <c r="F68" s="39" t="str">
        <f t="shared" si="11"/>
        <v xml:space="preserve"> </v>
      </c>
      <c r="I68" s="42" t="str">
        <f t="shared" si="12"/>
        <v/>
      </c>
      <c r="J68" s="42" t="str">
        <f t="shared" si="12"/>
        <v/>
      </c>
      <c r="K68" s="42" t="str">
        <f t="shared" si="12"/>
        <v/>
      </c>
      <c r="L68" s="42" t="str">
        <f t="shared" si="12"/>
        <v/>
      </c>
      <c r="M68" s="42" t="str">
        <f t="shared" si="12"/>
        <v/>
      </c>
      <c r="N68" s="42" t="str">
        <f t="shared" si="12"/>
        <v/>
      </c>
      <c r="O68" s="42" t="str">
        <f t="shared" si="12"/>
        <v/>
      </c>
      <c r="P68" s="42" t="str">
        <f t="shared" si="12"/>
        <v/>
      </c>
      <c r="Q68" s="42" t="str">
        <f t="shared" si="12"/>
        <v/>
      </c>
      <c r="R68" s="36" t="str">
        <f t="shared" si="13"/>
        <v/>
      </c>
      <c r="S68" s="54" t="str">
        <f t="shared" si="14"/>
        <v/>
      </c>
    </row>
    <row r="69" spans="1:19" x14ac:dyDescent="0.25">
      <c r="A69" s="37"/>
      <c r="F69" s="39" t="str">
        <f t="shared" si="11"/>
        <v xml:space="preserve"> </v>
      </c>
      <c r="I69" s="42" t="str">
        <f t="shared" si="12"/>
        <v/>
      </c>
      <c r="J69" s="42" t="str">
        <f t="shared" si="12"/>
        <v/>
      </c>
      <c r="K69" s="42" t="str">
        <f t="shared" si="12"/>
        <v/>
      </c>
      <c r="L69" s="42" t="str">
        <f t="shared" si="12"/>
        <v/>
      </c>
      <c r="M69" s="42" t="str">
        <f t="shared" si="12"/>
        <v/>
      </c>
      <c r="N69" s="42" t="str">
        <f t="shared" si="12"/>
        <v/>
      </c>
      <c r="O69" s="42" t="str">
        <f t="shared" si="12"/>
        <v/>
      </c>
      <c r="P69" s="42" t="str">
        <f t="shared" si="12"/>
        <v/>
      </c>
      <c r="Q69" s="42" t="str">
        <f t="shared" si="12"/>
        <v/>
      </c>
      <c r="R69" s="36" t="str">
        <f t="shared" si="13"/>
        <v/>
      </c>
      <c r="S69" s="54" t="str">
        <f t="shared" si="14"/>
        <v/>
      </c>
    </row>
    <row r="70" spans="1:19" x14ac:dyDescent="0.25">
      <c r="A70" s="37"/>
      <c r="F70" s="39" t="str">
        <f t="shared" si="11"/>
        <v xml:space="preserve"> </v>
      </c>
      <c r="I70" s="42" t="str">
        <f t="shared" si="12"/>
        <v/>
      </c>
      <c r="J70" s="42" t="str">
        <f t="shared" si="12"/>
        <v/>
      </c>
      <c r="K70" s="42" t="str">
        <f t="shared" si="12"/>
        <v/>
      </c>
      <c r="L70" s="42" t="str">
        <f t="shared" si="12"/>
        <v/>
      </c>
      <c r="M70" s="42" t="str">
        <f t="shared" si="12"/>
        <v/>
      </c>
      <c r="N70" s="42" t="str">
        <f t="shared" si="12"/>
        <v/>
      </c>
      <c r="O70" s="42" t="str">
        <f t="shared" si="12"/>
        <v/>
      </c>
      <c r="P70" s="42" t="str">
        <f t="shared" si="12"/>
        <v/>
      </c>
      <c r="Q70" s="42" t="str">
        <f t="shared" si="12"/>
        <v/>
      </c>
      <c r="R70" s="36" t="str">
        <f t="shared" si="13"/>
        <v/>
      </c>
      <c r="S70" s="54" t="str">
        <f t="shared" si="14"/>
        <v/>
      </c>
    </row>
    <row r="71" spans="1:19" x14ac:dyDescent="0.25">
      <c r="A71" s="37"/>
      <c r="F71" s="39" t="str">
        <f t="shared" si="11"/>
        <v xml:space="preserve"> </v>
      </c>
      <c r="I71" s="42" t="str">
        <f t="shared" si="12"/>
        <v/>
      </c>
      <c r="J71" s="42" t="str">
        <f t="shared" si="12"/>
        <v/>
      </c>
      <c r="K71" s="42" t="str">
        <f t="shared" si="12"/>
        <v/>
      </c>
      <c r="L71" s="42" t="str">
        <f t="shared" si="12"/>
        <v/>
      </c>
      <c r="M71" s="42" t="str">
        <f t="shared" si="12"/>
        <v/>
      </c>
      <c r="N71" s="42" t="str">
        <f t="shared" si="12"/>
        <v/>
      </c>
      <c r="O71" s="42" t="str">
        <f t="shared" si="12"/>
        <v/>
      </c>
      <c r="P71" s="42" t="str">
        <f t="shared" si="12"/>
        <v/>
      </c>
      <c r="Q71" s="42" t="str">
        <f t="shared" si="12"/>
        <v/>
      </c>
      <c r="R71" s="36" t="str">
        <f t="shared" si="13"/>
        <v/>
      </c>
      <c r="S71" s="54" t="str">
        <f t="shared" si="14"/>
        <v/>
      </c>
    </row>
    <row r="72" spans="1:19" x14ac:dyDescent="0.25">
      <c r="A72" s="37"/>
      <c r="F72" s="39" t="str">
        <f t="shared" si="11"/>
        <v xml:space="preserve"> </v>
      </c>
      <c r="I72" s="42" t="str">
        <f t="shared" si="12"/>
        <v/>
      </c>
      <c r="J72" s="42" t="str">
        <f t="shared" si="12"/>
        <v/>
      </c>
      <c r="K72" s="42" t="str">
        <f t="shared" si="12"/>
        <v/>
      </c>
      <c r="L72" s="42" t="str">
        <f t="shared" si="12"/>
        <v/>
      </c>
      <c r="M72" s="42" t="str">
        <f t="shared" si="12"/>
        <v/>
      </c>
      <c r="N72" s="42" t="str">
        <f t="shared" si="12"/>
        <v/>
      </c>
      <c r="O72" s="42" t="str">
        <f t="shared" si="12"/>
        <v/>
      </c>
      <c r="P72" s="42" t="str">
        <f t="shared" si="12"/>
        <v/>
      </c>
      <c r="Q72" s="42" t="str">
        <f t="shared" si="12"/>
        <v/>
      </c>
      <c r="R72" s="36" t="str">
        <f t="shared" si="13"/>
        <v/>
      </c>
      <c r="S72" s="54" t="str">
        <f t="shared" si="14"/>
        <v/>
      </c>
    </row>
    <row r="73" spans="1:19" x14ac:dyDescent="0.25">
      <c r="A73" s="37"/>
      <c r="F73" s="39" t="str">
        <f t="shared" si="11"/>
        <v xml:space="preserve"> </v>
      </c>
      <c r="I73" s="42" t="str">
        <f t="shared" si="12"/>
        <v/>
      </c>
      <c r="J73" s="42" t="str">
        <f t="shared" si="12"/>
        <v/>
      </c>
      <c r="K73" s="42" t="str">
        <f t="shared" si="12"/>
        <v/>
      </c>
      <c r="L73" s="42" t="str">
        <f t="shared" si="12"/>
        <v/>
      </c>
      <c r="M73" s="42" t="str">
        <f t="shared" si="12"/>
        <v/>
      </c>
      <c r="N73" s="42" t="str">
        <f t="shared" si="12"/>
        <v/>
      </c>
      <c r="O73" s="42" t="str">
        <f t="shared" si="12"/>
        <v/>
      </c>
      <c r="P73" s="42" t="str">
        <f t="shared" si="12"/>
        <v/>
      </c>
      <c r="Q73" s="42" t="str">
        <f t="shared" si="12"/>
        <v/>
      </c>
      <c r="R73" s="36" t="str">
        <f t="shared" si="13"/>
        <v/>
      </c>
      <c r="S73" s="54" t="str">
        <f t="shared" si="14"/>
        <v/>
      </c>
    </row>
    <row r="74" spans="1:19" x14ac:dyDescent="0.25">
      <c r="A74" s="37"/>
      <c r="F74" s="39" t="str">
        <f t="shared" si="11"/>
        <v xml:space="preserve"> </v>
      </c>
      <c r="I74" s="42" t="str">
        <f t="shared" si="12"/>
        <v/>
      </c>
      <c r="J74" s="42" t="str">
        <f t="shared" si="12"/>
        <v/>
      </c>
      <c r="K74" s="42" t="str">
        <f t="shared" si="12"/>
        <v/>
      </c>
      <c r="L74" s="42" t="str">
        <f t="shared" si="12"/>
        <v/>
      </c>
      <c r="M74" s="42" t="str">
        <f t="shared" si="12"/>
        <v/>
      </c>
      <c r="N74" s="42" t="str">
        <f t="shared" si="12"/>
        <v/>
      </c>
      <c r="O74" s="42" t="str">
        <f t="shared" si="12"/>
        <v/>
      </c>
      <c r="P74" s="42" t="str">
        <f t="shared" si="12"/>
        <v/>
      </c>
      <c r="Q74" s="42" t="str">
        <f t="shared" si="12"/>
        <v/>
      </c>
      <c r="R74" s="36" t="str">
        <f t="shared" si="13"/>
        <v/>
      </c>
      <c r="S74" s="54" t="str">
        <f t="shared" si="14"/>
        <v/>
      </c>
    </row>
    <row r="75" spans="1:19" x14ac:dyDescent="0.25">
      <c r="A75" s="37"/>
      <c r="F75" s="39" t="str">
        <f t="shared" si="11"/>
        <v xml:space="preserve"> </v>
      </c>
      <c r="I75" s="42" t="str">
        <f t="shared" si="12"/>
        <v/>
      </c>
      <c r="J75" s="42" t="str">
        <f t="shared" si="12"/>
        <v/>
      </c>
      <c r="K75" s="42" t="str">
        <f t="shared" si="12"/>
        <v/>
      </c>
      <c r="L75" s="42" t="str">
        <f t="shared" si="12"/>
        <v/>
      </c>
      <c r="M75" s="42" t="str">
        <f t="shared" si="12"/>
        <v/>
      </c>
      <c r="N75" s="42" t="str">
        <f t="shared" si="12"/>
        <v/>
      </c>
      <c r="O75" s="42" t="str">
        <f t="shared" si="12"/>
        <v/>
      </c>
      <c r="P75" s="42" t="str">
        <f t="shared" si="12"/>
        <v/>
      </c>
      <c r="Q75" s="42" t="str">
        <f t="shared" si="12"/>
        <v/>
      </c>
      <c r="R75" s="36" t="str">
        <f t="shared" si="13"/>
        <v/>
      </c>
      <c r="S75" s="54" t="str">
        <f t="shared" si="14"/>
        <v/>
      </c>
    </row>
    <row r="76" spans="1:19" x14ac:dyDescent="0.25">
      <c r="A76" s="37"/>
      <c r="F76" s="39" t="str">
        <f t="shared" si="11"/>
        <v xml:space="preserve"> </v>
      </c>
      <c r="I76" s="42" t="str">
        <f t="shared" si="12"/>
        <v/>
      </c>
      <c r="J76" s="42" t="str">
        <f t="shared" si="12"/>
        <v/>
      </c>
      <c r="K76" s="42" t="str">
        <f t="shared" si="12"/>
        <v/>
      </c>
      <c r="L76" s="42" t="str">
        <f t="shared" si="12"/>
        <v/>
      </c>
      <c r="M76" s="42" t="str">
        <f t="shared" si="12"/>
        <v/>
      </c>
      <c r="N76" s="42" t="str">
        <f t="shared" si="12"/>
        <v/>
      </c>
      <c r="O76" s="42" t="str">
        <f t="shared" si="12"/>
        <v/>
      </c>
      <c r="P76" s="42" t="str">
        <f t="shared" si="12"/>
        <v/>
      </c>
      <c r="Q76" s="42" t="str">
        <f t="shared" si="12"/>
        <v/>
      </c>
      <c r="R76" s="36" t="str">
        <f t="shared" si="13"/>
        <v/>
      </c>
      <c r="S76" s="54" t="str">
        <f t="shared" si="14"/>
        <v/>
      </c>
    </row>
    <row r="77" spans="1:19" x14ac:dyDescent="0.25">
      <c r="A77" s="37"/>
      <c r="F77" s="39" t="str">
        <f t="shared" si="11"/>
        <v xml:space="preserve"> </v>
      </c>
      <c r="I77" s="42" t="str">
        <f t="shared" si="12"/>
        <v/>
      </c>
      <c r="J77" s="42" t="str">
        <f t="shared" si="12"/>
        <v/>
      </c>
      <c r="K77" s="42" t="str">
        <f t="shared" si="12"/>
        <v/>
      </c>
      <c r="L77" s="42" t="str">
        <f t="shared" si="12"/>
        <v/>
      </c>
      <c r="M77" s="42" t="str">
        <f t="shared" si="12"/>
        <v/>
      </c>
      <c r="N77" s="42" t="str">
        <f t="shared" si="12"/>
        <v/>
      </c>
      <c r="O77" s="42" t="str">
        <f t="shared" si="12"/>
        <v/>
      </c>
      <c r="P77" s="42" t="str">
        <f t="shared" si="12"/>
        <v/>
      </c>
      <c r="Q77" s="42" t="str">
        <f t="shared" si="12"/>
        <v/>
      </c>
      <c r="R77" s="36" t="str">
        <f t="shared" si="13"/>
        <v/>
      </c>
      <c r="S77" s="54" t="str">
        <f t="shared" si="14"/>
        <v/>
      </c>
    </row>
    <row r="78" spans="1:19" x14ac:dyDescent="0.25">
      <c r="A78" s="37"/>
      <c r="F78" s="39" t="str">
        <f t="shared" si="11"/>
        <v xml:space="preserve"> </v>
      </c>
      <c r="I78" s="42" t="str">
        <f t="shared" si="12"/>
        <v/>
      </c>
      <c r="J78" s="42" t="str">
        <f t="shared" si="12"/>
        <v/>
      </c>
      <c r="K78" s="42" t="str">
        <f t="shared" si="12"/>
        <v/>
      </c>
      <c r="L78" s="42" t="str">
        <f t="shared" si="12"/>
        <v/>
      </c>
      <c r="M78" s="42" t="str">
        <f t="shared" si="12"/>
        <v/>
      </c>
      <c r="N78" s="42" t="str">
        <f t="shared" si="12"/>
        <v/>
      </c>
      <c r="O78" s="42" t="str">
        <f t="shared" si="12"/>
        <v/>
      </c>
      <c r="P78" s="42" t="str">
        <f t="shared" si="12"/>
        <v/>
      </c>
      <c r="Q78" s="42" t="str">
        <f t="shared" si="12"/>
        <v/>
      </c>
      <c r="R78" s="36" t="str">
        <f t="shared" si="13"/>
        <v/>
      </c>
      <c r="S78" s="54" t="str">
        <f t="shared" si="14"/>
        <v/>
      </c>
    </row>
    <row r="79" spans="1:19" x14ac:dyDescent="0.25">
      <c r="A79" s="37"/>
      <c r="F79" s="39" t="str">
        <f t="shared" si="11"/>
        <v xml:space="preserve"> </v>
      </c>
      <c r="I79" s="42" t="str">
        <f t="shared" si="12"/>
        <v/>
      </c>
      <c r="J79" s="42" t="str">
        <f t="shared" si="12"/>
        <v/>
      </c>
      <c r="K79" s="42" t="str">
        <f t="shared" si="12"/>
        <v/>
      </c>
      <c r="L79" s="42" t="str">
        <f t="shared" si="12"/>
        <v/>
      </c>
      <c r="M79" s="42" t="str">
        <f t="shared" si="12"/>
        <v/>
      </c>
      <c r="N79" s="42" t="str">
        <f t="shared" si="12"/>
        <v/>
      </c>
      <c r="O79" s="42" t="str">
        <f t="shared" si="12"/>
        <v/>
      </c>
      <c r="P79" s="42" t="str">
        <f t="shared" si="12"/>
        <v/>
      </c>
      <c r="Q79" s="42" t="str">
        <f t="shared" si="12"/>
        <v/>
      </c>
      <c r="R79" s="36" t="str">
        <f t="shared" si="13"/>
        <v/>
      </c>
      <c r="S79" s="54" t="str">
        <f t="shared" si="14"/>
        <v/>
      </c>
    </row>
    <row r="80" spans="1:19" x14ac:dyDescent="0.25">
      <c r="A80" s="37"/>
      <c r="F80" s="39" t="str">
        <f t="shared" si="11"/>
        <v xml:space="preserve"> </v>
      </c>
      <c r="I80" s="42" t="str">
        <f t="shared" si="12"/>
        <v/>
      </c>
      <c r="J80" s="42" t="str">
        <f t="shared" si="12"/>
        <v/>
      </c>
      <c r="K80" s="42" t="str">
        <f t="shared" si="12"/>
        <v/>
      </c>
      <c r="L80" s="42" t="str">
        <f t="shared" si="12"/>
        <v/>
      </c>
      <c r="M80" s="42" t="str">
        <f t="shared" si="12"/>
        <v/>
      </c>
      <c r="N80" s="42" t="str">
        <f t="shared" si="12"/>
        <v/>
      </c>
      <c r="O80" s="42" t="str">
        <f t="shared" si="12"/>
        <v/>
      </c>
      <c r="P80" s="42" t="str">
        <f t="shared" si="12"/>
        <v/>
      </c>
      <c r="Q80" s="42" t="str">
        <f t="shared" si="12"/>
        <v/>
      </c>
      <c r="R80" s="36" t="str">
        <f t="shared" si="13"/>
        <v/>
      </c>
      <c r="S80" s="54" t="str">
        <f t="shared" si="14"/>
        <v/>
      </c>
    </row>
    <row r="81" spans="1:19" x14ac:dyDescent="0.25">
      <c r="A81" s="37"/>
      <c r="F81" s="39" t="str">
        <f t="shared" si="11"/>
        <v xml:space="preserve"> </v>
      </c>
      <c r="I81" s="42" t="str">
        <f t="shared" si="12"/>
        <v/>
      </c>
      <c r="J81" s="42" t="str">
        <f t="shared" si="12"/>
        <v/>
      </c>
      <c r="K81" s="42" t="str">
        <f t="shared" si="12"/>
        <v/>
      </c>
      <c r="L81" s="42" t="str">
        <f t="shared" si="12"/>
        <v/>
      </c>
      <c r="M81" s="42" t="str">
        <f t="shared" si="12"/>
        <v/>
      </c>
      <c r="N81" s="42" t="str">
        <f t="shared" si="12"/>
        <v/>
      </c>
      <c r="O81" s="42" t="str">
        <f t="shared" si="12"/>
        <v/>
      </c>
      <c r="P81" s="42" t="str">
        <f t="shared" si="12"/>
        <v/>
      </c>
      <c r="Q81" s="42" t="str">
        <f t="shared" si="12"/>
        <v/>
      </c>
      <c r="R81" s="36" t="str">
        <f t="shared" si="13"/>
        <v/>
      </c>
      <c r="S81" s="54" t="str">
        <f t="shared" si="14"/>
        <v/>
      </c>
    </row>
    <row r="82" spans="1:19" x14ac:dyDescent="0.25">
      <c r="A82" s="37"/>
      <c r="F82" s="39" t="str">
        <f t="shared" si="11"/>
        <v xml:space="preserve"> </v>
      </c>
      <c r="I82" s="42" t="str">
        <f t="shared" si="12"/>
        <v/>
      </c>
      <c r="J82" s="42" t="str">
        <f t="shared" si="12"/>
        <v/>
      </c>
      <c r="K82" s="42" t="str">
        <f t="shared" si="12"/>
        <v/>
      </c>
      <c r="L82" s="42" t="str">
        <f t="shared" si="12"/>
        <v/>
      </c>
      <c r="M82" s="42" t="str">
        <f t="shared" si="12"/>
        <v/>
      </c>
      <c r="N82" s="42" t="str">
        <f t="shared" si="12"/>
        <v/>
      </c>
      <c r="O82" s="42" t="str">
        <f t="shared" si="12"/>
        <v/>
      </c>
      <c r="P82" s="42" t="str">
        <f t="shared" si="12"/>
        <v/>
      </c>
      <c r="Q82" s="42" t="str">
        <f t="shared" si="12"/>
        <v/>
      </c>
      <c r="R82" s="36" t="str">
        <f t="shared" si="13"/>
        <v/>
      </c>
      <c r="S82" s="54" t="str">
        <f t="shared" si="14"/>
        <v/>
      </c>
    </row>
    <row r="83" spans="1:19" x14ac:dyDescent="0.25">
      <c r="A83" s="37"/>
      <c r="F83" s="39" t="str">
        <f t="shared" si="11"/>
        <v xml:space="preserve"> </v>
      </c>
      <c r="I83" s="42" t="str">
        <f t="shared" si="12"/>
        <v/>
      </c>
      <c r="J83" s="42" t="str">
        <f t="shared" si="12"/>
        <v/>
      </c>
      <c r="K83" s="42" t="str">
        <f t="shared" si="12"/>
        <v/>
      </c>
      <c r="L83" s="42" t="str">
        <f t="shared" ref="L83:Q95" si="18">IFERROR(MAX(MIN($G83+100-L$3,100),0)&amp;"*("&amp;IF($H83+100&gt;L$5,MAX(L$5-MAX(L$4,$H83),0),MAX($H83+100-L$4,0))&amp;"/"&amp;IF($H83+100&gt;L$6,MAX(L$6-MAX(L$5,$H83),0),MAX($H83+100-L$5,0))&amp;"/"&amp;MIN(MAX($H83+100-L$6,0),100)&amp;")"&amp;CHAR(10)&amp;"--&gt; "&amp;TEXT(MAX(MIN($G83+100-L$3,100),0)*(IF($H83+100&gt;L$5,MAX(L$5-MAX(L$4,$H83),0),MAX($H83+100-L$4,0))+IF($H83+100&gt;L$6,MAX(L$6-MAX(L$5,$H83),0),MAX($H83+100-L$5,0))+MIN(MAX($H83+100-L$6,0),100))/100,"#0,0#")&amp;"%, avg.  "&amp;TEXT($F83*(MAX(MIN($G83+100-L$3,100),0)*(IF($H83+100&gt;L$5,MAX(L$5-MAX(L$4,$H83),0),MAX($H83+100-L$4,0))*$B$3+IF($H83+100&gt;L$6,MAX(L$6-MAX(L$5,$H83),0),MAX($H83+100-L$5,0))*$B$4+MIN(MAX($H83+100-L$6,0),100)*$B$5))/10000,"#0,0#"),"")</f>
        <v/>
      </c>
      <c r="M83" s="42" t="str">
        <f t="shared" si="18"/>
        <v/>
      </c>
      <c r="N83" s="42" t="str">
        <f t="shared" si="18"/>
        <v/>
      </c>
      <c r="O83" s="42" t="str">
        <f t="shared" si="18"/>
        <v/>
      </c>
      <c r="P83" s="42" t="str">
        <f t="shared" si="18"/>
        <v/>
      </c>
      <c r="Q83" s="42" t="str">
        <f t="shared" si="18"/>
        <v/>
      </c>
      <c r="R83" s="36" t="str">
        <f t="shared" si="13"/>
        <v/>
      </c>
      <c r="S83" s="54" t="str">
        <f t="shared" si="14"/>
        <v/>
      </c>
    </row>
    <row r="84" spans="1:19" x14ac:dyDescent="0.25">
      <c r="A84" s="37"/>
      <c r="F84" s="39" t="str">
        <f t="shared" si="11"/>
        <v xml:space="preserve"> </v>
      </c>
      <c r="I84" s="42" t="str">
        <f t="shared" ref="I84:K95" si="19">IFERROR(MAX(MIN($G84+100-I$3,100),0)&amp;"*("&amp;IF($H84+100&gt;I$5,MAX(I$5-MAX(I$4,$H84),0),MAX($H84+100-I$4,0))&amp;"/"&amp;IF($H84+100&gt;I$6,MAX(I$6-MAX(I$5,$H84),0),MAX($H84+100-I$5,0))&amp;"/"&amp;MIN(MAX($H84+100-I$6,0),100)&amp;")"&amp;CHAR(10)&amp;"--&gt; "&amp;TEXT(MAX(MIN($G84+100-I$3,100),0)*(IF($H84+100&gt;I$5,MAX(I$5-MAX(I$4,$H84),0),MAX($H84+100-I$4,0))+IF($H84+100&gt;I$6,MAX(I$6-MAX(I$5,$H84),0),MAX($H84+100-I$5,0))+MIN(MAX($H84+100-I$6,0),100))/100,"#0,0#")&amp;"%, avg.  "&amp;TEXT($F84*(MAX(MIN($G84+100-I$3,100),0)*(IF($H84+100&gt;I$5,MAX(I$5-MAX(I$4,$H84),0),MAX($H84+100-I$4,0))*$B$3+IF($H84+100&gt;I$6,MAX(I$6-MAX(I$5,$H84),0),MAX($H84+100-I$5,0))*$B$4+MIN(MAX($H84+100-I$6,0),100)*$B$5))/10000,"#0,0#"),"")</f>
        <v/>
      </c>
      <c r="J84" s="42" t="str">
        <f t="shared" si="19"/>
        <v/>
      </c>
      <c r="K84" s="42" t="str">
        <f t="shared" si="19"/>
        <v/>
      </c>
      <c r="L84" s="42" t="str">
        <f t="shared" si="18"/>
        <v/>
      </c>
      <c r="M84" s="42" t="str">
        <f t="shared" si="18"/>
        <v/>
      </c>
      <c r="N84" s="42" t="str">
        <f t="shared" si="18"/>
        <v/>
      </c>
      <c r="O84" s="42" t="str">
        <f t="shared" si="18"/>
        <v/>
      </c>
      <c r="P84" s="42" t="str">
        <f t="shared" si="18"/>
        <v/>
      </c>
      <c r="Q84" s="42" t="str">
        <f t="shared" si="18"/>
        <v/>
      </c>
      <c r="R84" s="36" t="str">
        <f t="shared" si="13"/>
        <v/>
      </c>
      <c r="S84" s="54" t="str">
        <f t="shared" si="14"/>
        <v/>
      </c>
    </row>
    <row r="85" spans="1:19" x14ac:dyDescent="0.25">
      <c r="A85" s="37"/>
      <c r="F85" s="39" t="str">
        <f t="shared" si="11"/>
        <v xml:space="preserve"> </v>
      </c>
      <c r="I85" s="42" t="str">
        <f t="shared" si="19"/>
        <v/>
      </c>
      <c r="J85" s="42" t="str">
        <f t="shared" si="19"/>
        <v/>
      </c>
      <c r="K85" s="42" t="str">
        <f t="shared" si="19"/>
        <v/>
      </c>
      <c r="L85" s="42" t="str">
        <f t="shared" si="18"/>
        <v/>
      </c>
      <c r="M85" s="42" t="str">
        <f t="shared" si="18"/>
        <v/>
      </c>
      <c r="N85" s="42" t="str">
        <f t="shared" si="18"/>
        <v/>
      </c>
      <c r="O85" s="42" t="str">
        <f t="shared" si="18"/>
        <v/>
      </c>
      <c r="P85" s="42" t="str">
        <f t="shared" si="18"/>
        <v/>
      </c>
      <c r="Q85" s="42" t="str">
        <f t="shared" si="18"/>
        <v/>
      </c>
      <c r="R85" s="36" t="str">
        <f t="shared" si="13"/>
        <v/>
      </c>
      <c r="S85" s="54" t="str">
        <f t="shared" si="14"/>
        <v/>
      </c>
    </row>
    <row r="86" spans="1:19" x14ac:dyDescent="0.25">
      <c r="A86" s="37"/>
      <c r="F86" s="39" t="str">
        <f t="shared" si="11"/>
        <v xml:space="preserve"> </v>
      </c>
      <c r="I86" s="42" t="str">
        <f t="shared" si="19"/>
        <v/>
      </c>
      <c r="J86" s="42" t="str">
        <f t="shared" si="19"/>
        <v/>
      </c>
      <c r="K86" s="42" t="str">
        <f t="shared" si="19"/>
        <v/>
      </c>
      <c r="L86" s="42" t="str">
        <f t="shared" si="18"/>
        <v/>
      </c>
      <c r="M86" s="42" t="str">
        <f t="shared" si="18"/>
        <v/>
      </c>
      <c r="N86" s="42" t="str">
        <f t="shared" si="18"/>
        <v/>
      </c>
      <c r="O86" s="42" t="str">
        <f t="shared" si="18"/>
        <v/>
      </c>
      <c r="P86" s="42" t="str">
        <f t="shared" si="18"/>
        <v/>
      </c>
      <c r="Q86" s="42" t="str">
        <f t="shared" si="18"/>
        <v/>
      </c>
      <c r="R86" s="36" t="str">
        <f t="shared" si="13"/>
        <v/>
      </c>
      <c r="S86" s="54" t="str">
        <f t="shared" si="14"/>
        <v/>
      </c>
    </row>
    <row r="87" spans="1:19" x14ac:dyDescent="0.25">
      <c r="A87" s="37"/>
      <c r="F87" s="39" t="str">
        <f t="shared" si="11"/>
        <v xml:space="preserve"> </v>
      </c>
      <c r="I87" s="42" t="str">
        <f t="shared" si="19"/>
        <v/>
      </c>
      <c r="J87" s="42" t="str">
        <f t="shared" si="19"/>
        <v/>
      </c>
      <c r="K87" s="42" t="str">
        <f t="shared" si="19"/>
        <v/>
      </c>
      <c r="L87" s="42" t="str">
        <f t="shared" si="18"/>
        <v/>
      </c>
      <c r="M87" s="42" t="str">
        <f t="shared" si="18"/>
        <v/>
      </c>
      <c r="N87" s="42" t="str">
        <f t="shared" si="18"/>
        <v/>
      </c>
      <c r="O87" s="42" t="str">
        <f t="shared" si="18"/>
        <v/>
      </c>
      <c r="P87" s="42" t="str">
        <f t="shared" si="18"/>
        <v/>
      </c>
      <c r="Q87" s="42" t="str">
        <f t="shared" si="18"/>
        <v/>
      </c>
      <c r="R87" s="36" t="str">
        <f t="shared" si="13"/>
        <v/>
      </c>
      <c r="S87" s="54" t="str">
        <f t="shared" si="14"/>
        <v/>
      </c>
    </row>
    <row r="88" spans="1:19" x14ac:dyDescent="0.25">
      <c r="A88" s="37"/>
      <c r="F88" s="39" t="str">
        <f t="shared" si="11"/>
        <v xml:space="preserve"> </v>
      </c>
      <c r="I88" s="42" t="str">
        <f t="shared" si="19"/>
        <v/>
      </c>
      <c r="J88" s="42" t="str">
        <f t="shared" si="19"/>
        <v/>
      </c>
      <c r="K88" s="42" t="str">
        <f t="shared" si="19"/>
        <v/>
      </c>
      <c r="L88" s="42" t="str">
        <f t="shared" si="18"/>
        <v/>
      </c>
      <c r="M88" s="42" t="str">
        <f t="shared" si="18"/>
        <v/>
      </c>
      <c r="N88" s="42" t="str">
        <f t="shared" si="18"/>
        <v/>
      </c>
      <c r="O88" s="42" t="str">
        <f t="shared" si="18"/>
        <v/>
      </c>
      <c r="P88" s="42" t="str">
        <f t="shared" si="18"/>
        <v/>
      </c>
      <c r="Q88" s="42" t="str">
        <f t="shared" si="18"/>
        <v/>
      </c>
      <c r="R88" s="36" t="str">
        <f t="shared" si="13"/>
        <v/>
      </c>
      <c r="S88" s="54" t="str">
        <f t="shared" si="14"/>
        <v/>
      </c>
    </row>
    <row r="89" spans="1:19" x14ac:dyDescent="0.25">
      <c r="A89" s="37"/>
      <c r="F89" s="39" t="str">
        <f t="shared" si="11"/>
        <v xml:space="preserve"> </v>
      </c>
      <c r="I89" s="42" t="str">
        <f t="shared" si="19"/>
        <v/>
      </c>
      <c r="J89" s="42" t="str">
        <f t="shared" si="19"/>
        <v/>
      </c>
      <c r="K89" s="42" t="str">
        <f t="shared" si="19"/>
        <v/>
      </c>
      <c r="L89" s="42" t="str">
        <f t="shared" si="18"/>
        <v/>
      </c>
      <c r="M89" s="42" t="str">
        <f t="shared" si="18"/>
        <v/>
      </c>
      <c r="N89" s="42" t="str">
        <f t="shared" si="18"/>
        <v/>
      </c>
      <c r="O89" s="42" t="str">
        <f t="shared" si="18"/>
        <v/>
      </c>
      <c r="P89" s="42" t="str">
        <f t="shared" si="18"/>
        <v/>
      </c>
      <c r="Q89" s="42" t="str">
        <f t="shared" si="18"/>
        <v/>
      </c>
      <c r="R89" s="36" t="str">
        <f t="shared" si="13"/>
        <v/>
      </c>
      <c r="S89" s="54" t="str">
        <f t="shared" si="14"/>
        <v/>
      </c>
    </row>
    <row r="90" spans="1:19" x14ac:dyDescent="0.25">
      <c r="A90" s="37"/>
      <c r="F90" s="39" t="str">
        <f t="shared" si="11"/>
        <v xml:space="preserve"> </v>
      </c>
      <c r="I90" s="42" t="str">
        <f t="shared" si="19"/>
        <v/>
      </c>
      <c r="J90" s="42" t="str">
        <f t="shared" si="19"/>
        <v/>
      </c>
      <c r="K90" s="42" t="str">
        <f t="shared" si="19"/>
        <v/>
      </c>
      <c r="L90" s="42" t="str">
        <f t="shared" si="18"/>
        <v/>
      </c>
      <c r="M90" s="42" t="str">
        <f t="shared" si="18"/>
        <v/>
      </c>
      <c r="N90" s="42" t="str">
        <f t="shared" si="18"/>
        <v/>
      </c>
      <c r="O90" s="42" t="str">
        <f t="shared" si="18"/>
        <v/>
      </c>
      <c r="P90" s="42" t="str">
        <f t="shared" si="18"/>
        <v/>
      </c>
      <c r="Q90" s="42" t="str">
        <f t="shared" si="18"/>
        <v/>
      </c>
      <c r="R90" s="36" t="str">
        <f t="shared" si="13"/>
        <v/>
      </c>
      <c r="S90" s="54" t="str">
        <f t="shared" si="14"/>
        <v/>
      </c>
    </row>
    <row r="91" spans="1:19" x14ac:dyDescent="0.25">
      <c r="A91" s="37"/>
      <c r="F91" s="39" t="str">
        <f t="shared" si="11"/>
        <v xml:space="preserve"> </v>
      </c>
      <c r="I91" s="42" t="str">
        <f t="shared" si="19"/>
        <v/>
      </c>
      <c r="J91" s="42" t="str">
        <f t="shared" si="19"/>
        <v/>
      </c>
      <c r="K91" s="42" t="str">
        <f t="shared" si="19"/>
        <v/>
      </c>
      <c r="L91" s="42" t="str">
        <f t="shared" si="18"/>
        <v/>
      </c>
      <c r="M91" s="42" t="str">
        <f t="shared" si="18"/>
        <v/>
      </c>
      <c r="N91" s="42" t="str">
        <f t="shared" si="18"/>
        <v/>
      </c>
      <c r="O91" s="42" t="str">
        <f t="shared" si="18"/>
        <v/>
      </c>
      <c r="P91" s="42" t="str">
        <f t="shared" si="18"/>
        <v/>
      </c>
      <c r="Q91" s="42" t="str">
        <f t="shared" si="18"/>
        <v/>
      </c>
      <c r="R91" s="36" t="str">
        <f t="shared" si="13"/>
        <v/>
      </c>
      <c r="S91" s="54" t="str">
        <f t="shared" si="14"/>
        <v/>
      </c>
    </row>
    <row r="92" spans="1:19" x14ac:dyDescent="0.25">
      <c r="A92" s="37"/>
      <c r="F92" s="39" t="str">
        <f t="shared" si="11"/>
        <v xml:space="preserve"> </v>
      </c>
      <c r="I92" s="42" t="str">
        <f t="shared" si="19"/>
        <v/>
      </c>
      <c r="J92" s="42" t="str">
        <f t="shared" si="19"/>
        <v/>
      </c>
      <c r="K92" s="42" t="str">
        <f t="shared" si="19"/>
        <v/>
      </c>
      <c r="L92" s="42" t="str">
        <f t="shared" si="18"/>
        <v/>
      </c>
      <c r="M92" s="42" t="str">
        <f t="shared" si="18"/>
        <v/>
      </c>
      <c r="N92" s="42" t="str">
        <f t="shared" si="18"/>
        <v/>
      </c>
      <c r="O92" s="42" t="str">
        <f t="shared" si="18"/>
        <v/>
      </c>
      <c r="P92" s="42" t="str">
        <f t="shared" si="18"/>
        <v/>
      </c>
      <c r="Q92" s="42" t="str">
        <f t="shared" si="18"/>
        <v/>
      </c>
      <c r="R92" s="36" t="str">
        <f t="shared" si="13"/>
        <v/>
      </c>
      <c r="S92" s="54" t="str">
        <f t="shared" si="14"/>
        <v/>
      </c>
    </row>
    <row r="93" spans="1:19" x14ac:dyDescent="0.25">
      <c r="A93" s="37"/>
      <c r="F93" s="39" t="str">
        <f t="shared" si="11"/>
        <v xml:space="preserve"> </v>
      </c>
      <c r="I93" s="42" t="str">
        <f t="shared" si="19"/>
        <v/>
      </c>
      <c r="J93" s="42" t="str">
        <f t="shared" si="19"/>
        <v/>
      </c>
      <c r="K93" s="42" t="str">
        <f t="shared" si="19"/>
        <v/>
      </c>
      <c r="L93" s="42" t="str">
        <f t="shared" si="18"/>
        <v/>
      </c>
      <c r="M93" s="42" t="str">
        <f t="shared" si="18"/>
        <v/>
      </c>
      <c r="N93" s="42" t="str">
        <f t="shared" si="18"/>
        <v/>
      </c>
      <c r="O93" s="42" t="str">
        <f t="shared" si="18"/>
        <v/>
      </c>
      <c r="P93" s="42" t="str">
        <f t="shared" si="18"/>
        <v/>
      </c>
      <c r="Q93" s="42" t="str">
        <f t="shared" si="18"/>
        <v/>
      </c>
      <c r="R93" s="36" t="str">
        <f t="shared" si="13"/>
        <v/>
      </c>
      <c r="S93" s="54" t="str">
        <f t="shared" si="14"/>
        <v/>
      </c>
    </row>
    <row r="94" spans="1:19" x14ac:dyDescent="0.25">
      <c r="A94" s="37"/>
      <c r="F94" s="39" t="str">
        <f t="shared" si="11"/>
        <v xml:space="preserve"> </v>
      </c>
      <c r="I94" s="42" t="str">
        <f t="shared" si="19"/>
        <v/>
      </c>
      <c r="J94" s="42" t="str">
        <f t="shared" si="19"/>
        <v/>
      </c>
      <c r="K94" s="42" t="str">
        <f t="shared" si="19"/>
        <v/>
      </c>
      <c r="L94" s="42" t="str">
        <f t="shared" si="18"/>
        <v/>
      </c>
      <c r="M94" s="42" t="str">
        <f t="shared" si="18"/>
        <v/>
      </c>
      <c r="N94" s="42" t="str">
        <f t="shared" si="18"/>
        <v/>
      </c>
      <c r="O94" s="42" t="str">
        <f t="shared" si="18"/>
        <v/>
      </c>
      <c r="P94" s="42" t="str">
        <f t="shared" si="18"/>
        <v/>
      </c>
      <c r="Q94" s="42" t="str">
        <f t="shared" si="18"/>
        <v/>
      </c>
      <c r="R94" s="36" t="str">
        <f t="shared" si="13"/>
        <v/>
      </c>
      <c r="S94" s="54" t="str">
        <f t="shared" si="14"/>
        <v/>
      </c>
    </row>
    <row r="95" spans="1:19" x14ac:dyDescent="0.25">
      <c r="A95" s="37"/>
      <c r="F95" s="39" t="str">
        <f t="shared" si="11"/>
        <v xml:space="preserve"> </v>
      </c>
      <c r="I95" s="42" t="str">
        <f t="shared" si="19"/>
        <v/>
      </c>
      <c r="J95" s="42" t="str">
        <f t="shared" si="19"/>
        <v/>
      </c>
      <c r="K95" s="42" t="str">
        <f t="shared" si="19"/>
        <v/>
      </c>
      <c r="L95" s="42" t="str">
        <f t="shared" si="18"/>
        <v/>
      </c>
      <c r="M95" s="42" t="str">
        <f t="shared" si="18"/>
        <v/>
      </c>
      <c r="N95" s="42" t="str">
        <f t="shared" si="18"/>
        <v/>
      </c>
      <c r="O95" s="42" t="str">
        <f t="shared" si="18"/>
        <v/>
      </c>
      <c r="P95" s="42" t="str">
        <f t="shared" si="18"/>
        <v/>
      </c>
      <c r="Q95" s="42" t="str">
        <f t="shared" si="18"/>
        <v/>
      </c>
      <c r="R95" s="36" t="str">
        <f t="shared" si="13"/>
        <v/>
      </c>
      <c r="S95" s="54" t="str">
        <f t="shared" si="14"/>
        <v/>
      </c>
    </row>
    <row r="96" spans="1:19" x14ac:dyDescent="0.25">
      <c r="F96" s="39" t="str">
        <f>IFERROR(D96/E96," ")</f>
        <v xml:space="preserve"> </v>
      </c>
      <c r="I96" s="42" t="str">
        <f t="shared" ref="I96:Q99" si="20">IFERROR(MAX(MIN($G96+100-I$3,100),0)&amp;"*("&amp;IF($H96+100&gt;I$5,MAX(I$5-MAX(I$4,$H96),0),MAX($H96+100-I$4,0))&amp;"/"&amp;IF($H96+100&gt;I$6,MAX(I$6-MAX(I$5,$H96),0),MAX($H96+100-I$5,0))&amp;"/"&amp;MIN(MAX($H96+100-I$6,0),100)&amp;")"&amp;CHAR(10)&amp;"--&gt; "&amp;TEXT(MAX(MIN($G96+100-I$3,100),0)*(IF($H96+100&gt;I$5,MAX(I$5-MAX(I$4,$H96),0),MAX($H96+100-I$4,0))+IF($H96+100&gt;I$6,MAX(I$6-MAX(I$5,$H96),0),MAX($H96+100-I$5,0))+MIN(MAX($H96+100-I$6,0),100))/100,"#0,0#")&amp;"%, avg.  "&amp;TEXT($F96*(MAX(MIN($G96+100-I$3,100),0)*(IF($H96+100&gt;I$5,MAX(I$5-MAX(I$4,$H96),0),MAX($H96+100-I$4,0))*$B$3+IF($H96+100&gt;I$6,MAX(I$6-MAX(I$5,$H96),0),MAX($H96+100-I$5,0))*$B$4+MIN(MAX($H96+100-I$6,0),100)*$B$5))/10000,"#0,0#"),"")</f>
        <v/>
      </c>
      <c r="J96" s="42" t="str">
        <f t="shared" si="20"/>
        <v/>
      </c>
      <c r="K96" s="42" t="str">
        <f t="shared" si="20"/>
        <v/>
      </c>
      <c r="L96" s="42" t="str">
        <f t="shared" si="20"/>
        <v/>
      </c>
      <c r="M96" s="42" t="str">
        <f t="shared" si="20"/>
        <v/>
      </c>
      <c r="N96" s="42" t="str">
        <f t="shared" si="20"/>
        <v/>
      </c>
      <c r="O96" s="42" t="str">
        <f t="shared" si="20"/>
        <v/>
      </c>
      <c r="P96" s="42" t="str">
        <f t="shared" si="20"/>
        <v/>
      </c>
      <c r="Q96" s="42" t="str">
        <f t="shared" si="20"/>
        <v/>
      </c>
      <c r="R96" s="36" t="str">
        <f>IFERROR(AVERAGE(MID(I96,FIND("avg. ",I96,1)+4,20),MID(J96,FIND("avg. ",J96,1)+4,20),MID(K96,FIND("avg. ",K96,1)+4,20),MID(L96,FIND("avg. ",L96,1)+4,20),MID(M96,FIND("avg. ",M96,1)+4,20),MID(N96,FIND("avg. ",N96,1)+4,20),MID(O96,FIND("avg. ",O96,1)+4,20),MID(P96,FIND("avg. ",P96,1)+4,20),MID(Q96,FIND("avg. ",Q96,1)+4,20)),"")</f>
        <v/>
      </c>
      <c r="S96" s="54" t="str">
        <f>IFERROR(AVERAGE(LEFT(I96,FIND("*",I96,1)-1),LEFT(J96,FIND("*",J96,1)-1),LEFT(K96,FIND("*",K96,1)-1),LEFT(L96,FIND("*",L96,1)-1),LEFT(M96,FIND("*",M96,1)-1),LEFT(N96,FIND("*",N96,1)-1),LEFT(O96,FIND("*",O96,1)-1),LEFT(P96,FIND("*",P96,1)-1),LEFT(Q96,FIND("*",Q96,1)-1)),"")</f>
        <v/>
      </c>
    </row>
    <row r="97" spans="6:19" x14ac:dyDescent="0.25">
      <c r="F97" s="39" t="str">
        <f>IFERROR(D97/E97," ")</f>
        <v xml:space="preserve"> </v>
      </c>
      <c r="I97" s="42" t="str">
        <f t="shared" si="20"/>
        <v/>
      </c>
      <c r="J97" s="42" t="str">
        <f t="shared" si="20"/>
        <v/>
      </c>
      <c r="K97" s="42" t="str">
        <f t="shared" si="20"/>
        <v/>
      </c>
      <c r="L97" s="42" t="str">
        <f t="shared" si="20"/>
        <v/>
      </c>
      <c r="M97" s="42" t="str">
        <f t="shared" si="20"/>
        <v/>
      </c>
      <c r="N97" s="42" t="str">
        <f t="shared" si="20"/>
        <v/>
      </c>
      <c r="O97" s="42" t="str">
        <f t="shared" si="20"/>
        <v/>
      </c>
      <c r="P97" s="42" t="str">
        <f t="shared" si="20"/>
        <v/>
      </c>
      <c r="Q97" s="42" t="str">
        <f t="shared" si="20"/>
        <v/>
      </c>
      <c r="R97" s="36" t="str">
        <f>IFERROR(AVERAGE(MID(I97,FIND("avg. ",I97,1)+4,20),MID(J97,FIND("avg. ",J97,1)+4,20),MID(K97,FIND("avg. ",K97,1)+4,20),MID(L97,FIND("avg. ",L97,1)+4,20),MID(M97,FIND("avg. ",M97,1)+4,20),MID(N97,FIND("avg. ",N97,1)+4,20),MID(O97,FIND("avg. ",O97,1)+4,20),MID(P97,FIND("avg. ",P97,1)+4,20),MID(Q97,FIND("avg. ",Q97,1)+4,20)),"")</f>
        <v/>
      </c>
      <c r="S97" s="54" t="str">
        <f>IFERROR(AVERAGE(LEFT(I97,FIND("*",I97,1)-1),LEFT(J97,FIND("*",J97,1)-1),LEFT(K97,FIND("*",K97,1)-1),LEFT(L97,FIND("*",L97,1)-1),LEFT(M97,FIND("*",M97,1)-1),LEFT(N97,FIND("*",N97,1)-1),LEFT(O97,FIND("*",O97,1)-1),LEFT(P97,FIND("*",P97,1)-1),LEFT(Q97,FIND("*",Q97,1)-1)),"")</f>
        <v/>
      </c>
    </row>
    <row r="98" spans="6:19" x14ac:dyDescent="0.25">
      <c r="F98" s="39" t="str">
        <f>IFERROR(D98/E98," ")</f>
        <v xml:space="preserve"> </v>
      </c>
      <c r="I98" s="42" t="str">
        <f t="shared" si="20"/>
        <v/>
      </c>
      <c r="J98" s="42" t="str">
        <f t="shared" si="20"/>
        <v/>
      </c>
      <c r="K98" s="42" t="str">
        <f t="shared" si="20"/>
        <v/>
      </c>
      <c r="L98" s="42" t="str">
        <f t="shared" si="20"/>
        <v/>
      </c>
      <c r="M98" s="42" t="str">
        <f t="shared" si="20"/>
        <v/>
      </c>
      <c r="N98" s="42" t="str">
        <f t="shared" si="20"/>
        <v/>
      </c>
      <c r="O98" s="42" t="str">
        <f t="shared" si="20"/>
        <v/>
      </c>
      <c r="P98" s="42" t="str">
        <f t="shared" si="20"/>
        <v/>
      </c>
      <c r="Q98" s="42" t="str">
        <f t="shared" si="20"/>
        <v/>
      </c>
      <c r="R98" s="36" t="str">
        <f>IFERROR(AVERAGE(MID(I98,FIND("avg. ",I98,1)+4,20),MID(J98,FIND("avg. ",J98,1)+4,20),MID(K98,FIND("avg. ",K98,1)+4,20),MID(L98,FIND("avg. ",L98,1)+4,20),MID(M98,FIND("avg. ",M98,1)+4,20),MID(N98,FIND("avg. ",N98,1)+4,20),MID(O98,FIND("avg. ",O98,1)+4,20),MID(P98,FIND("avg. ",P98,1)+4,20),MID(Q98,FIND("avg. ",Q98,1)+4,20)),"")</f>
        <v/>
      </c>
      <c r="S98" s="54" t="str">
        <f>IFERROR(AVERAGE(LEFT(I98,FIND("*",I98,1)-1),LEFT(J98,FIND("*",J98,1)-1),LEFT(K98,FIND("*",K98,1)-1),LEFT(L98,FIND("*",L98,1)-1),LEFT(M98,FIND("*",M98,1)-1),LEFT(N98,FIND("*",N98,1)-1),LEFT(O98,FIND("*",O98,1)-1),LEFT(P98,FIND("*",P98,1)-1),LEFT(Q98,FIND("*",Q98,1)-1)),"")</f>
        <v/>
      </c>
    </row>
    <row r="99" spans="6:19" x14ac:dyDescent="0.25">
      <c r="F99" s="39" t="str">
        <f>IFERROR(D99/E99," ")</f>
        <v xml:space="preserve"> </v>
      </c>
      <c r="I99" s="42" t="str">
        <f t="shared" si="20"/>
        <v/>
      </c>
      <c r="J99" s="42" t="str">
        <f t="shared" si="20"/>
        <v/>
      </c>
      <c r="K99" s="42" t="str">
        <f t="shared" si="20"/>
        <v/>
      </c>
      <c r="L99" s="42" t="str">
        <f t="shared" si="20"/>
        <v/>
      </c>
      <c r="M99" s="42" t="str">
        <f t="shared" si="20"/>
        <v/>
      </c>
      <c r="N99" s="42" t="str">
        <f t="shared" si="20"/>
        <v/>
      </c>
      <c r="O99" s="42" t="str">
        <f t="shared" si="20"/>
        <v/>
      </c>
      <c r="P99" s="42" t="str">
        <f t="shared" si="20"/>
        <v/>
      </c>
      <c r="Q99" s="42" t="str">
        <f t="shared" si="20"/>
        <v/>
      </c>
      <c r="R99" s="36" t="str">
        <f>IFERROR(AVERAGE(MID(I99,FIND("avg. ",I99,1)+4,20),MID(J99,FIND("avg. ",J99,1)+4,20),MID(K99,FIND("avg. ",K99,1)+4,20),MID(L99,FIND("avg. ",L99,1)+4,20),MID(M99,FIND("avg. ",M99,1)+4,20),MID(N99,FIND("avg. ",N99,1)+4,20),MID(O99,FIND("avg. ",O99,1)+4,20),MID(P99,FIND("avg. ",P99,1)+4,20),MID(Q99,FIND("avg. ",Q99,1)+4,20)),"")</f>
        <v/>
      </c>
      <c r="S99" s="54" t="str">
        <f>IFERROR(AVERAGE(LEFT(I99,FIND("*",I99,1)-1),LEFT(J99,FIND("*",J99,1)-1),LEFT(K99,FIND("*",K99,1)-1),LEFT(L99,FIND("*",L99,1)-1),LEFT(M99,FIND("*",M99,1)-1),LEFT(N99,FIND("*",N99,1)-1),LEFT(O99,FIND("*",O99,1)-1),LEFT(P99,FIND("*",P99,1)-1),LEFT(Q99,FIND("*",Q99,1)-1)),"")</f>
        <v/>
      </c>
    </row>
  </sheetData>
  <mergeCells count="2">
    <mergeCell ref="I1:Q1"/>
    <mergeCell ref="A7:H7"/>
  </mergeCells>
  <conditionalFormatting sqref="R6:R1048576">
    <cfRule type="colorScale" priority="2">
      <colorScale>
        <cfvo type="min"/>
        <cfvo type="max"/>
        <color theme="0" tint="-0.249977111117893"/>
        <color rgb="FFFFC000"/>
      </colorScale>
    </cfRule>
  </conditionalFormatting>
  <conditionalFormatting sqref="S7:S1048576">
    <cfRule type="colorScale" priority="1">
      <colorScale>
        <cfvo type="min"/>
        <cfvo type="max"/>
        <color theme="0" tint="-0.249977111117893"/>
        <color theme="6"/>
      </colorScale>
    </cfRule>
  </conditionalFormatting>
  <dataValidations count="2">
    <dataValidation type="list" allowBlank="1" showInputMessage="1" showErrorMessage="1" sqref="B9:B1048576">
      <formula1>$D$1:$D$6</formula1>
    </dataValidation>
    <dataValidation type="list" allowBlank="1" showInputMessage="1" showErrorMessage="1" sqref="C9:C1048576">
      <formula1>$C$2:$C$6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'Defensive Measures'!$A$2:$A$30</xm:f>
          </x14:formula1>
          <xm:sqref>T5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30.85546875" style="96" bestFit="1" customWidth="1"/>
    <col min="2" max="2" width="17.42578125" style="97" bestFit="1" customWidth="1"/>
    <col min="3" max="3" width="13.85546875" style="97" bestFit="1" customWidth="1"/>
    <col min="4" max="4" width="14.42578125" style="97" bestFit="1" customWidth="1"/>
    <col min="5" max="5" width="11.42578125" style="97"/>
    <col min="6" max="6" width="18" style="97" bestFit="1" customWidth="1"/>
    <col min="7" max="7" width="18" style="97" customWidth="1"/>
    <col min="8" max="8" width="12.7109375" style="97" bestFit="1" customWidth="1"/>
    <col min="9" max="9" width="35" style="55" bestFit="1" customWidth="1"/>
  </cols>
  <sheetData>
    <row r="1" spans="1:9" s="4" customFormat="1" ht="30.75" thickBot="1" x14ac:dyDescent="0.3">
      <c r="A1" s="64" t="s">
        <v>66</v>
      </c>
      <c r="B1" s="5" t="s">
        <v>80</v>
      </c>
      <c r="C1" s="5" t="s">
        <v>81</v>
      </c>
      <c r="D1" s="5" t="s">
        <v>82</v>
      </c>
      <c r="E1" s="67" t="s">
        <v>85</v>
      </c>
      <c r="F1" s="5" t="s">
        <v>107</v>
      </c>
      <c r="G1" s="5" t="s">
        <v>108</v>
      </c>
      <c r="H1" s="5" t="s">
        <v>109</v>
      </c>
      <c r="I1" s="4" t="s">
        <v>49</v>
      </c>
    </row>
    <row r="2" spans="1:9" s="65" customFormat="1" x14ac:dyDescent="0.25">
      <c r="A2" s="87" t="s">
        <v>83</v>
      </c>
      <c r="B2" s="88">
        <v>10</v>
      </c>
      <c r="C2" s="88">
        <v>5</v>
      </c>
      <c r="D2" s="88">
        <v>0</v>
      </c>
      <c r="E2" s="88">
        <v>-10</v>
      </c>
      <c r="F2" s="88" t="s">
        <v>86</v>
      </c>
      <c r="G2" s="88"/>
      <c r="H2" s="88">
        <v>0</v>
      </c>
      <c r="I2" s="89"/>
    </row>
    <row r="3" spans="1:9" s="44" customFormat="1" x14ac:dyDescent="0.25">
      <c r="A3" s="90" t="s">
        <v>88</v>
      </c>
      <c r="B3" s="91">
        <v>0</v>
      </c>
      <c r="C3" s="91">
        <v>10</v>
      </c>
      <c r="D3" s="91">
        <v>0</v>
      </c>
      <c r="E3" s="91">
        <v>0</v>
      </c>
      <c r="F3" s="91" t="s">
        <v>104</v>
      </c>
      <c r="G3" s="91"/>
      <c r="H3" s="91">
        <v>0</v>
      </c>
      <c r="I3" s="92"/>
    </row>
    <row r="4" spans="1:9" s="44" customFormat="1" x14ac:dyDescent="0.25">
      <c r="A4" s="90" t="s">
        <v>89</v>
      </c>
      <c r="B4" s="91">
        <v>-10</v>
      </c>
      <c r="C4" s="91">
        <v>20</v>
      </c>
      <c r="D4" s="91">
        <v>5</v>
      </c>
      <c r="E4" s="91">
        <v>0</v>
      </c>
      <c r="F4" s="91" t="s">
        <v>86</v>
      </c>
      <c r="G4" s="91"/>
      <c r="H4" s="91">
        <v>10</v>
      </c>
      <c r="I4" s="92"/>
    </row>
    <row r="5" spans="1:9" s="44" customFormat="1" x14ac:dyDescent="0.25">
      <c r="A5" s="90" t="s">
        <v>91</v>
      </c>
      <c r="B5" s="91">
        <v>20</v>
      </c>
      <c r="C5" s="91">
        <v>20</v>
      </c>
      <c r="D5" s="91">
        <v>0</v>
      </c>
      <c r="E5" s="91">
        <v>-10</v>
      </c>
      <c r="F5" s="91" t="s">
        <v>86</v>
      </c>
      <c r="G5" s="91"/>
      <c r="H5" s="91">
        <v>30</v>
      </c>
      <c r="I5" s="92"/>
    </row>
    <row r="6" spans="1:9" s="44" customFormat="1" x14ac:dyDescent="0.25">
      <c r="A6" s="90" t="s">
        <v>92</v>
      </c>
      <c r="B6" s="91">
        <v>10</v>
      </c>
      <c r="C6" s="91">
        <v>10</v>
      </c>
      <c r="D6" s="91">
        <v>0</v>
      </c>
      <c r="E6" s="91">
        <v>-10</v>
      </c>
      <c r="F6" s="91" t="s">
        <v>86</v>
      </c>
      <c r="G6" s="91"/>
      <c r="H6" s="91">
        <v>0</v>
      </c>
      <c r="I6" s="92"/>
    </row>
    <row r="7" spans="1:9" s="44" customFormat="1" x14ac:dyDescent="0.25">
      <c r="A7" s="90" t="s">
        <v>95</v>
      </c>
      <c r="B7" s="91">
        <v>5</v>
      </c>
      <c r="C7" s="91">
        <v>0</v>
      </c>
      <c r="D7" s="91">
        <v>0</v>
      </c>
      <c r="E7" s="91">
        <v>5</v>
      </c>
      <c r="F7" s="91" t="s">
        <v>96</v>
      </c>
      <c r="G7" s="91"/>
      <c r="H7" s="91">
        <v>5</v>
      </c>
      <c r="I7" s="92"/>
    </row>
    <row r="8" spans="1:9" s="44" customFormat="1" x14ac:dyDescent="0.25">
      <c r="A8" s="90" t="s">
        <v>106</v>
      </c>
      <c r="B8" s="91">
        <v>0</v>
      </c>
      <c r="C8" s="91">
        <v>0</v>
      </c>
      <c r="D8" s="91">
        <v>0</v>
      </c>
      <c r="E8" s="91">
        <v>10</v>
      </c>
      <c r="F8" s="91" t="s">
        <v>94</v>
      </c>
      <c r="G8" s="91"/>
      <c r="H8" s="91">
        <v>20</v>
      </c>
      <c r="I8" s="92"/>
    </row>
    <row r="9" spans="1:9" s="44" customFormat="1" x14ac:dyDescent="0.25">
      <c r="A9" s="90" t="s">
        <v>84</v>
      </c>
      <c r="B9" s="91">
        <v>0</v>
      </c>
      <c r="C9" s="91">
        <v>0</v>
      </c>
      <c r="D9" s="91">
        <v>10</v>
      </c>
      <c r="E9" s="91">
        <v>-5</v>
      </c>
      <c r="F9" s="91" t="s">
        <v>87</v>
      </c>
      <c r="G9" s="91"/>
      <c r="H9" s="91">
        <v>0</v>
      </c>
      <c r="I9" s="92"/>
    </row>
    <row r="10" spans="1:9" s="44" customFormat="1" x14ac:dyDescent="0.25">
      <c r="A10" s="90" t="s">
        <v>90</v>
      </c>
      <c r="B10" s="91">
        <v>0</v>
      </c>
      <c r="C10" s="91">
        <v>0</v>
      </c>
      <c r="D10" s="91">
        <v>5</v>
      </c>
      <c r="E10" s="91">
        <v>0</v>
      </c>
      <c r="F10" s="91" t="s">
        <v>87</v>
      </c>
      <c r="G10" s="91"/>
      <c r="H10" s="91">
        <v>0</v>
      </c>
      <c r="I10" s="92"/>
    </row>
    <row r="11" spans="1:9" s="44" customFormat="1" x14ac:dyDescent="0.25">
      <c r="A11" s="90" t="s">
        <v>93</v>
      </c>
      <c r="B11" s="91">
        <v>0</v>
      </c>
      <c r="C11" s="91">
        <v>5</v>
      </c>
      <c r="D11" s="91">
        <v>15</v>
      </c>
      <c r="E11" s="91">
        <v>0</v>
      </c>
      <c r="F11" s="91" t="s">
        <v>87</v>
      </c>
      <c r="G11" s="91"/>
      <c r="H11" s="91">
        <v>20</v>
      </c>
      <c r="I11" s="92"/>
    </row>
    <row r="12" spans="1:9" s="44" customFormat="1" ht="60" x14ac:dyDescent="0.25">
      <c r="A12" s="90" t="s">
        <v>98</v>
      </c>
      <c r="B12" s="91">
        <v>0</v>
      </c>
      <c r="C12" s="91">
        <v>30</v>
      </c>
      <c r="D12" s="91">
        <v>0</v>
      </c>
      <c r="E12" s="91">
        <v>0</v>
      </c>
      <c r="F12" s="91" t="s">
        <v>86</v>
      </c>
      <c r="G12" s="91"/>
      <c r="H12" s="91">
        <v>0</v>
      </c>
      <c r="I12" s="92" t="s">
        <v>99</v>
      </c>
    </row>
    <row r="13" spans="1:9" s="44" customFormat="1" x14ac:dyDescent="0.25">
      <c r="A13" s="90" t="s">
        <v>105</v>
      </c>
      <c r="B13" s="91">
        <v>-10</v>
      </c>
      <c r="C13" s="91">
        <v>-10</v>
      </c>
      <c r="D13" s="91">
        <v>-15</v>
      </c>
      <c r="E13" s="91">
        <v>15</v>
      </c>
      <c r="F13" s="91" t="s">
        <v>86</v>
      </c>
      <c r="G13" s="91"/>
      <c r="H13" s="91">
        <v>0</v>
      </c>
      <c r="I13" s="92"/>
    </row>
    <row r="14" spans="1:9" s="44" customFormat="1" x14ac:dyDescent="0.25">
      <c r="A14" s="90" t="s">
        <v>110</v>
      </c>
      <c r="B14" s="91">
        <v>50</v>
      </c>
      <c r="C14" s="91">
        <v>0</v>
      </c>
      <c r="D14" s="91">
        <v>0</v>
      </c>
      <c r="E14" s="91">
        <v>0</v>
      </c>
      <c r="F14" s="91" t="s">
        <v>86</v>
      </c>
      <c r="G14" s="106" t="s">
        <v>69</v>
      </c>
      <c r="H14" s="91">
        <v>0</v>
      </c>
      <c r="I14" s="92"/>
    </row>
    <row r="15" spans="1:9" s="44" customFormat="1" x14ac:dyDescent="0.25">
      <c r="A15" s="90"/>
      <c r="B15" s="91"/>
      <c r="C15" s="91"/>
      <c r="D15" s="91"/>
      <c r="E15" s="91"/>
      <c r="F15" s="91"/>
      <c r="G15" s="91"/>
      <c r="H15" s="91"/>
      <c r="I15" s="92"/>
    </row>
    <row r="16" spans="1:9" s="44" customFormat="1" x14ac:dyDescent="0.25">
      <c r="A16" s="90"/>
      <c r="B16" s="91"/>
      <c r="C16" s="91"/>
      <c r="D16" s="91"/>
      <c r="E16" s="91"/>
      <c r="F16" s="91"/>
      <c r="G16" s="91"/>
      <c r="H16" s="91"/>
      <c r="I16" s="92"/>
    </row>
    <row r="17" spans="1:9" s="44" customFormat="1" x14ac:dyDescent="0.25">
      <c r="A17" s="90"/>
      <c r="B17" s="91"/>
      <c r="C17" s="91"/>
      <c r="D17" s="91"/>
      <c r="E17" s="91"/>
      <c r="F17" s="91"/>
      <c r="G17" s="91"/>
      <c r="H17" s="91"/>
      <c r="I17" s="92"/>
    </row>
    <row r="18" spans="1:9" s="44" customFormat="1" x14ac:dyDescent="0.25">
      <c r="A18" s="90"/>
      <c r="B18" s="91"/>
      <c r="C18" s="91"/>
      <c r="D18" s="91"/>
      <c r="E18" s="91"/>
      <c r="F18" s="91"/>
      <c r="G18" s="91"/>
      <c r="H18" s="91"/>
      <c r="I18" s="92"/>
    </row>
    <row r="19" spans="1:9" s="44" customFormat="1" x14ac:dyDescent="0.25">
      <c r="A19" s="90"/>
      <c r="B19" s="91"/>
      <c r="C19" s="91"/>
      <c r="D19" s="91"/>
      <c r="E19" s="91"/>
      <c r="F19" s="91"/>
      <c r="G19" s="91"/>
      <c r="H19" s="91"/>
      <c r="I19" s="92"/>
    </row>
    <row r="20" spans="1:9" s="44" customFormat="1" x14ac:dyDescent="0.25">
      <c r="A20" s="90"/>
      <c r="B20" s="91"/>
      <c r="C20" s="91"/>
      <c r="D20" s="91"/>
      <c r="E20" s="91"/>
      <c r="F20" s="91"/>
      <c r="G20" s="91"/>
      <c r="H20" s="91"/>
      <c r="I20" s="92"/>
    </row>
    <row r="21" spans="1:9" s="44" customFormat="1" x14ac:dyDescent="0.25">
      <c r="A21" s="90"/>
      <c r="B21" s="91"/>
      <c r="C21" s="91"/>
      <c r="D21" s="91"/>
      <c r="E21" s="91"/>
      <c r="F21" s="91"/>
      <c r="G21" s="91"/>
      <c r="H21" s="91"/>
      <c r="I21" s="92"/>
    </row>
    <row r="22" spans="1:9" s="44" customFormat="1" x14ac:dyDescent="0.25">
      <c r="A22" s="90"/>
      <c r="B22" s="91"/>
      <c r="C22" s="91"/>
      <c r="D22" s="91"/>
      <c r="E22" s="91"/>
      <c r="F22" s="91"/>
      <c r="G22" s="91"/>
      <c r="H22" s="91"/>
      <c r="I22" s="92"/>
    </row>
    <row r="23" spans="1:9" s="44" customFormat="1" x14ac:dyDescent="0.25">
      <c r="A23" s="90"/>
      <c r="B23" s="91"/>
      <c r="C23" s="91"/>
      <c r="D23" s="91"/>
      <c r="E23" s="91"/>
      <c r="F23" s="91"/>
      <c r="G23" s="91"/>
      <c r="H23" s="91"/>
      <c r="I23" s="92"/>
    </row>
    <row r="24" spans="1:9" s="44" customFormat="1" x14ac:dyDescent="0.25">
      <c r="A24" s="90"/>
      <c r="B24" s="91"/>
      <c r="C24" s="91"/>
      <c r="D24" s="91"/>
      <c r="E24" s="91"/>
      <c r="F24" s="91"/>
      <c r="G24" s="91"/>
      <c r="H24" s="91"/>
      <c r="I24" s="92"/>
    </row>
    <row r="25" spans="1:9" s="44" customFormat="1" x14ac:dyDescent="0.25">
      <c r="A25" s="90"/>
      <c r="B25" s="91"/>
      <c r="C25" s="91"/>
      <c r="D25" s="91"/>
      <c r="E25" s="91"/>
      <c r="F25" s="91"/>
      <c r="G25" s="91"/>
      <c r="H25" s="91"/>
      <c r="I25" s="92"/>
    </row>
    <row r="26" spans="1:9" s="44" customFormat="1" x14ac:dyDescent="0.25">
      <c r="A26" s="90"/>
      <c r="B26" s="91"/>
      <c r="C26" s="91"/>
      <c r="D26" s="91"/>
      <c r="E26" s="91"/>
      <c r="F26" s="91"/>
      <c r="G26" s="91"/>
      <c r="H26" s="91"/>
      <c r="I26" s="92"/>
    </row>
    <row r="27" spans="1:9" s="44" customFormat="1" x14ac:dyDescent="0.25">
      <c r="A27" s="90"/>
      <c r="B27" s="91"/>
      <c r="C27" s="91"/>
      <c r="D27" s="91"/>
      <c r="E27" s="91"/>
      <c r="F27" s="91"/>
      <c r="G27" s="91"/>
      <c r="H27" s="91"/>
      <c r="I27" s="92"/>
    </row>
    <row r="28" spans="1:9" s="66" customFormat="1" x14ac:dyDescent="0.25">
      <c r="A28" s="93"/>
      <c r="B28" s="94"/>
      <c r="C28" s="94"/>
      <c r="D28" s="94"/>
      <c r="E28" s="94"/>
      <c r="F28" s="94"/>
      <c r="G28" s="94"/>
      <c r="H28" s="94"/>
      <c r="I28" s="95"/>
    </row>
  </sheetData>
  <conditionalFormatting sqref="B1:B1048576">
    <cfRule type="colorScale" priority="5">
      <colorScale>
        <cfvo type="min"/>
        <cfvo type="max"/>
        <color theme="5" tint="0.59999389629810485"/>
        <color theme="6" tint="0.39997558519241921"/>
      </colorScale>
    </cfRule>
  </conditionalFormatting>
  <conditionalFormatting sqref="C1:C1048576">
    <cfRule type="colorScale" priority="4">
      <colorScale>
        <cfvo type="min"/>
        <cfvo type="max"/>
        <color theme="5" tint="0.59999389629810485"/>
        <color theme="6" tint="0.39997558519241921"/>
      </colorScale>
    </cfRule>
  </conditionalFormatting>
  <conditionalFormatting sqref="D1:D1048576">
    <cfRule type="colorScale" priority="3">
      <colorScale>
        <cfvo type="min"/>
        <cfvo type="max"/>
        <color theme="5" tint="0.59999389629810485"/>
        <color theme="6" tint="0.39997558519241921"/>
      </colorScale>
    </cfRule>
  </conditionalFormatting>
  <conditionalFormatting sqref="E1:E1048576">
    <cfRule type="colorScale" priority="2">
      <colorScale>
        <cfvo type="min"/>
        <cfvo type="max"/>
        <color theme="5" tint="0.59999389629810485"/>
        <color theme="6" tint="0.39997558519241921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baseColWidth="10" defaultRowHeight="15" x14ac:dyDescent="0.25"/>
  <cols>
    <col min="1" max="1" width="15.5703125" style="98" bestFit="1" customWidth="1"/>
    <col min="2" max="2" width="6.28515625" bestFit="1" customWidth="1"/>
    <col min="3" max="3" width="16.42578125" bestFit="1" customWidth="1"/>
    <col min="4" max="4" width="12.85546875" bestFit="1" customWidth="1"/>
    <col min="5" max="5" width="13.42578125" bestFit="1" customWidth="1"/>
  </cols>
  <sheetData>
    <row r="1" spans="1:5" s="64" customFormat="1" ht="15" customHeight="1" thickBot="1" x14ac:dyDescent="0.3">
      <c r="A1" s="99" t="s">
        <v>100</v>
      </c>
      <c r="B1" s="64" t="s">
        <v>16</v>
      </c>
      <c r="C1" s="64" t="s">
        <v>101</v>
      </c>
      <c r="D1" s="64" t="s">
        <v>102</v>
      </c>
      <c r="E1" s="64" t="s">
        <v>103</v>
      </c>
    </row>
    <row r="2" spans="1:5" x14ac:dyDescent="0.25">
      <c r="A2" s="98" t="s">
        <v>1</v>
      </c>
      <c r="B2">
        <v>120</v>
      </c>
      <c r="C2">
        <v>0</v>
      </c>
      <c r="D2">
        <v>20</v>
      </c>
      <c r="E2">
        <v>60</v>
      </c>
    </row>
    <row r="3" spans="1:5" x14ac:dyDescent="0.25">
      <c r="A3" s="98" t="s">
        <v>2</v>
      </c>
      <c r="B3">
        <v>100</v>
      </c>
      <c r="C3">
        <v>10</v>
      </c>
      <c r="D3">
        <v>40</v>
      </c>
      <c r="E3">
        <v>80</v>
      </c>
    </row>
    <row r="4" spans="1:5" x14ac:dyDescent="0.25">
      <c r="A4" s="98" t="s">
        <v>3</v>
      </c>
      <c r="B4">
        <v>80</v>
      </c>
      <c r="C4">
        <v>15</v>
      </c>
      <c r="D4">
        <v>55</v>
      </c>
      <c r="E4">
        <v>100</v>
      </c>
    </row>
    <row r="5" spans="1:5" x14ac:dyDescent="0.25">
      <c r="A5" s="98" t="s">
        <v>4</v>
      </c>
      <c r="B5">
        <v>65</v>
      </c>
      <c r="C5">
        <v>25</v>
      </c>
      <c r="D5">
        <v>65</v>
      </c>
      <c r="E5">
        <v>110</v>
      </c>
    </row>
    <row r="6" spans="1:5" x14ac:dyDescent="0.25">
      <c r="A6" s="98" t="s">
        <v>5</v>
      </c>
      <c r="B6">
        <v>50</v>
      </c>
      <c r="C6">
        <v>35</v>
      </c>
      <c r="D6">
        <v>80</v>
      </c>
      <c r="E6">
        <v>125</v>
      </c>
    </row>
    <row r="7" spans="1:5" x14ac:dyDescent="0.25">
      <c r="A7" s="98" t="s">
        <v>113</v>
      </c>
      <c r="B7">
        <v>40</v>
      </c>
      <c r="C7">
        <v>40</v>
      </c>
      <c r="D7">
        <v>90</v>
      </c>
      <c r="E7">
        <v>130</v>
      </c>
    </row>
    <row r="8" spans="1:5" x14ac:dyDescent="0.25">
      <c r="A8" s="98" t="s">
        <v>6</v>
      </c>
      <c r="B8">
        <v>30</v>
      </c>
      <c r="C8">
        <v>50</v>
      </c>
      <c r="D8">
        <v>105</v>
      </c>
      <c r="E8">
        <v>150</v>
      </c>
    </row>
    <row r="9" spans="1:5" x14ac:dyDescent="0.25">
      <c r="A9" s="98" t="s">
        <v>7</v>
      </c>
      <c r="B9">
        <v>10</v>
      </c>
      <c r="C9">
        <v>60</v>
      </c>
      <c r="D9">
        <v>120</v>
      </c>
      <c r="E9">
        <v>160</v>
      </c>
    </row>
    <row r="10" spans="1:5" x14ac:dyDescent="0.25">
      <c r="A10" s="98" t="s">
        <v>8</v>
      </c>
      <c r="B10">
        <v>0</v>
      </c>
      <c r="C10">
        <v>80</v>
      </c>
      <c r="D10">
        <v>150</v>
      </c>
      <c r="E10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Avg. Damage vs. Target</vt:lpstr>
      <vt:lpstr>Defensive Measures</vt:lpstr>
      <vt:lpstr>Ship Base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2017-05-01T08:39:07Z</dcterms:modified>
</cp:coreProperties>
</file>