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I/ProyectoPony/Resultados/Análisis global/"/>
    </mc:Choice>
  </mc:AlternateContent>
  <xr:revisionPtr revIDLastSave="1323" documentId="13_ncr:1_{7BF2AEEA-675E-4CE0-9215-137092C8576A}" xr6:coauthVersionLast="47" xr6:coauthVersionMax="47" xr10:uidLastSave="{9A1F3E80-3BAB-453F-9965-2EE909710462}"/>
  <bookViews>
    <workbookView minimized="1" xWindow="6570" yWindow="7920" windowWidth="16290" windowHeight="10740" firstSheet="4" activeTab="5" xr2:uid="{3CAB450C-71BC-4FE8-B13A-D8A4907B4A86}"/>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7" i="5" l="1"/>
  <c r="F288" i="5"/>
  <c r="F289" i="5"/>
  <c r="F290" i="5"/>
  <c r="F291" i="5"/>
  <c r="F292" i="5"/>
  <c r="F295" i="5"/>
  <c r="F296" i="5"/>
  <c r="F297" i="5"/>
  <c r="F298" i="5"/>
  <c r="F299" i="5"/>
  <c r="F300" i="5"/>
  <c r="F301" i="5"/>
  <c r="F302" i="5"/>
  <c r="F303" i="5"/>
  <c r="F304" i="5"/>
  <c r="F305" i="5"/>
  <c r="F306" i="5"/>
  <c r="F307" i="5"/>
  <c r="F308" i="5"/>
  <c r="F312" i="5"/>
  <c r="F313" i="5"/>
  <c r="F314" i="5"/>
  <c r="F315" i="5"/>
  <c r="F316" i="5"/>
  <c r="F317" i="5"/>
  <c r="F318" i="5"/>
  <c r="F319" i="5"/>
  <c r="F320" i="5"/>
  <c r="F321" i="5"/>
  <c r="F322" i="5"/>
  <c r="F323" i="5"/>
  <c r="F324" i="5"/>
  <c r="F325" i="5"/>
  <c r="F326" i="5"/>
  <c r="F327" i="5"/>
  <c r="F328" i="5"/>
  <c r="F329"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2" i="5"/>
  <c r="H112" i="5"/>
  <c r="G113" i="5"/>
  <c r="H113" i="5"/>
  <c r="G115" i="5"/>
  <c r="H115" i="5"/>
  <c r="G116" i="5"/>
  <c r="H116" i="5"/>
  <c r="G117" i="5"/>
  <c r="H117" i="5"/>
  <c r="G119" i="5"/>
  <c r="H119" i="5"/>
  <c r="D33" i="5"/>
  <c r="E44" i="5" s="1"/>
  <c r="D27" i="5"/>
  <c r="D28" i="5"/>
  <c r="D26" i="5"/>
  <c r="D23" i="5"/>
  <c r="G14" i="5"/>
  <c r="G13" i="5"/>
  <c r="C14" i="5"/>
  <c r="C13" i="5"/>
  <c r="D24" i="5"/>
  <c r="D22" i="5"/>
  <c r="D21" i="5"/>
  <c r="D20" i="5"/>
  <c r="D19" i="5"/>
  <c r="D18" i="5"/>
  <c r="D10" i="5"/>
  <c r="D9" i="5"/>
  <c r="D8" i="5"/>
  <c r="D7" i="5"/>
  <c r="D6" i="5"/>
  <c r="D5" i="5"/>
  <c r="D4" i="5"/>
  <c r="F183" i="4"/>
  <c r="H183" i="4"/>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C149" i="4"/>
  <c r="H132" i="4" s="1"/>
  <c r="D149" i="4"/>
  <c r="C151" i="4"/>
  <c r="H133" i="4" s="1"/>
  <c r="D151" i="4"/>
  <c r="C152" i="4"/>
  <c r="H134" i="4" s="1"/>
  <c r="I134" i="4" s="1"/>
  <c r="D152" i="4"/>
  <c r="D350" i="4" a="1"/>
  <c r="D350" i="4" s="1"/>
  <c r="D40" i="5" l="1"/>
  <c r="E40" i="5"/>
  <c r="D39" i="5"/>
  <c r="D45" i="5"/>
  <c r="E39"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D119" i="4"/>
  <c r="D120" i="4"/>
  <c r="D121" i="4"/>
  <c r="D122" i="4"/>
  <c r="D123" i="4"/>
  <c r="D124" i="4"/>
  <c r="D125" i="4"/>
  <c r="D126" i="4"/>
  <c r="D127" i="4"/>
  <c r="D128" i="4"/>
  <c r="D129" i="4"/>
  <c r="D130" i="4"/>
  <c r="D131" i="4"/>
  <c r="D133" i="4"/>
  <c r="D134" i="4"/>
  <c r="D135" i="4"/>
  <c r="D136" i="4"/>
  <c r="D137" i="4"/>
  <c r="D138" i="4"/>
  <c r="D139" i="4"/>
  <c r="D140" i="4"/>
  <c r="D141" i="4"/>
  <c r="D142" i="4"/>
  <c r="D143" i="4"/>
  <c r="D144" i="4"/>
  <c r="D145" i="4"/>
  <c r="D146" i="4"/>
  <c r="D147" i="4"/>
  <c r="D112" i="4"/>
  <c r="C116" i="4"/>
  <c r="C117" i="4"/>
  <c r="C118" i="4"/>
  <c r="C119" i="4"/>
  <c r="C120" i="4"/>
  <c r="C121" i="4"/>
  <c r="C122" i="4"/>
  <c r="C123" i="4"/>
  <c r="C124" i="4"/>
  <c r="C125" i="4"/>
  <c r="C126" i="4"/>
  <c r="C127" i="4"/>
  <c r="C128" i="4"/>
  <c r="C129" i="4"/>
  <c r="C130" i="4"/>
  <c r="C131" i="4"/>
  <c r="C133" i="4"/>
  <c r="C134" i="4"/>
  <c r="C135" i="4"/>
  <c r="H123" i="4" s="1"/>
  <c r="C136" i="4"/>
  <c r="C137" i="4"/>
  <c r="C138" i="4"/>
  <c r="C139" i="4"/>
  <c r="C140" i="4"/>
  <c r="C141" i="4"/>
  <c r="H127" i="4" s="1"/>
  <c r="C142" i="4"/>
  <c r="C143" i="4"/>
  <c r="C144" i="4"/>
  <c r="C145" i="4"/>
  <c r="C146" i="4"/>
  <c r="C147" i="4"/>
  <c r="I133" i="4"/>
  <c r="E219" i="4" s="1"/>
  <c r="E196" i="4"/>
  <c r="C112" i="4"/>
  <c r="H129" i="4" l="1"/>
  <c r="H124" i="4"/>
  <c r="H119" i="4"/>
  <c r="I119" i="4" s="1"/>
  <c r="E211" i="4" s="1"/>
  <c r="H117" i="4"/>
  <c r="I117" i="4" s="1"/>
  <c r="I127" i="4"/>
  <c r="E191" i="4" s="1"/>
  <c r="H126" i="4"/>
  <c r="I126" i="4" s="1"/>
  <c r="E190" i="4" s="1"/>
  <c r="H121" i="4"/>
  <c r="I121" i="4" s="1"/>
  <c r="E216" i="4" s="1"/>
  <c r="H114" i="4"/>
  <c r="I114" i="4" s="1"/>
  <c r="H125" i="4"/>
  <c r="I125" i="4" s="1"/>
  <c r="E189" i="4" s="1"/>
  <c r="I132" i="4"/>
  <c r="E218" i="4" s="1"/>
  <c r="H131" i="4"/>
  <c r="I131" i="4" s="1"/>
  <c r="E217" i="4" s="1"/>
  <c r="H116" i="4"/>
  <c r="I116" i="4" s="1"/>
  <c r="E213" i="4" s="1"/>
  <c r="H130" i="4"/>
  <c r="I130" i="4" s="1"/>
  <c r="E194" i="4" s="1"/>
  <c r="H128" i="4"/>
  <c r="I128" i="4" s="1"/>
  <c r="E192" i="4" s="1"/>
  <c r="I123" i="4"/>
  <c r="E187" i="4" s="1"/>
  <c r="H120" i="4"/>
  <c r="I120" i="4" s="1"/>
  <c r="H118" i="4"/>
  <c r="I118" i="4" s="1"/>
  <c r="E210" i="4" s="1"/>
  <c r="H122" i="4"/>
  <c r="I122" i="4" s="1"/>
  <c r="H115" i="4"/>
  <c r="I115" i="4" s="1"/>
  <c r="E204" i="4" s="1"/>
  <c r="H113" i="4"/>
  <c r="I113" i="4" s="1"/>
  <c r="E202" i="4" s="1"/>
  <c r="C247" i="4"/>
  <c r="F245" i="4" s="1"/>
  <c r="H244" i="4"/>
  <c r="G246" i="4"/>
  <c r="G244" i="4"/>
  <c r="H245" i="4"/>
  <c r="I124" i="4"/>
  <c r="E188" i="4" s="1"/>
  <c r="I129" i="4"/>
  <c r="E193" i="4"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D25"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E203" i="4"/>
  <c r="E207" i="4"/>
  <c r="E214" i="4"/>
  <c r="E208" i="4"/>
  <c r="E195" i="4"/>
  <c r="E197" i="4"/>
  <c r="E198" i="4"/>
  <c r="E186" i="4"/>
  <c r="E199" i="4"/>
  <c r="E212" i="4"/>
  <c r="E205" i="4"/>
  <c r="E215" i="4"/>
  <c r="E179" i="4"/>
  <c r="E180" i="4"/>
  <c r="E183" i="4"/>
  <c r="E209" i="4"/>
  <c r="E181" i="4"/>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I75" i="4" l="1"/>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Q307" i="4" s="1"/>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79" i="4" l="1"/>
  <c r="I179" i="4" s="1" a="1"/>
  <c r="I179" i="4" s="1"/>
  <c r="H288" i="5" s="1"/>
  <c r="F181" i="4"/>
  <c r="F182" i="4"/>
  <c r="F180"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L182" i="4" l="1"/>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90" i="4" s="1"/>
  <c r="C346" i="5" s="1"/>
  <c r="C195" i="4"/>
  <c r="G196" i="4" s="1"/>
  <c r="D236" i="4" a="1"/>
  <c r="D236" i="4" s="1"/>
  <c r="D237" i="4" s="1"/>
  <c r="D239" i="4" s="1"/>
  <c r="G186" i="4"/>
  <c r="C342" i="5" s="1"/>
  <c r="G189" i="4"/>
  <c r="C345" i="5" s="1"/>
  <c r="G194" i="4"/>
  <c r="C350" i="5" s="1"/>
  <c r="G187" i="4"/>
  <c r="C343" i="5" s="1"/>
  <c r="M230" i="4"/>
  <c r="C179" i="4" s="1"/>
  <c r="L234" i="4"/>
  <c r="G193" i="4" l="1"/>
  <c r="C349" i="5" s="1"/>
  <c r="G192" i="4"/>
  <c r="C348" i="5" s="1"/>
  <c r="G188" i="4"/>
  <c r="C344" i="5" s="1"/>
  <c r="G191" i="4"/>
  <c r="C347" i="5" s="1"/>
  <c r="G197" i="4"/>
  <c r="C353" i="5" s="1"/>
  <c r="G198" i="4"/>
  <c r="H198" i="4" s="1"/>
  <c r="C352" i="5"/>
  <c r="H196" i="4"/>
  <c r="G199" i="4"/>
  <c r="C355" i="5" s="1"/>
  <c r="G195" i="4"/>
  <c r="H191" i="4"/>
  <c r="M234" i="4"/>
  <c r="H194" i="4"/>
  <c r="H189" i="4"/>
  <c r="H187" i="4"/>
  <c r="H190" i="4"/>
  <c r="H186" i="4"/>
  <c r="H192" i="4"/>
  <c r="H188" i="4"/>
  <c r="H193" i="4" l="1"/>
  <c r="H197" i="4"/>
  <c r="H199" i="4"/>
  <c r="C354" i="5"/>
  <c r="C351" i="5"/>
  <c r="H195"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8" i="4" l="1"/>
  <c r="H351" i="5"/>
  <c r="H217" i="4"/>
  <c r="H350"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<sst xmlns="http://schemas.openxmlformats.org/spreadsheetml/2006/main" count="1889" uniqueCount="703">
  <si>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</si>
  <si>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</si>
  <si>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</si>
  <si>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</si>
  <si>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</si>
  <si>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</si>
  <si>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</si>
  <si>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</si>
  <si>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</si>
  <si>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</si>
  <si>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</si>
  <si>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</si>
  <si>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</si>
  <si>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</si>
  <si>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</si>
  <si>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</si>
  <si>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</si>
  <si>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</si>
  <si>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</si>
  <si>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</si>
  <si>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</si>
  <si>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</si>
  <si>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</si>
  <si>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</si>
  <si>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</si>
  <si>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</si>
  <si>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</si>
  <si>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</si>
  <si>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</si>
  <si>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</si>
  <si>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</si>
  <si>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</si>
  <si>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</si>
  <si>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</si>
  <si>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</si>
  <si>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</si>
  <si>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</si>
  <si>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</si>
  <si>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</si>
  <si>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</si>
  <si>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</si>
  <si>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</si>
  <si>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</si>
  <si>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</si>
  <si>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</si>
  <si>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</si>
  <si>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</si>
  <si>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</si>
  <si>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</si>
  <si>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</si>
  <si>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</si>
  <si>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</si>
  <si>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</si>
  <si>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</si>
  <si>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</si>
  <si>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</si>
  <si>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</si>
  <si>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</si>
  <si>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</si>
  <si>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</si>
  <si>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</si>
  <si>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</si>
  <si>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</si>
  <si>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</si>
  <si>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</si>
  <si>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</si>
  <si>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</si>
  <si>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</si>
  <si>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</si>
  <si>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</si>
  <si>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</si>
  <si>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</si>
  <si>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</si>
  <si>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</si>
  <si>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</si>
  <si>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</si>
  <si>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</si>
  <si>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</si>
  <si>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</si>
  <si>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</si>
  <si>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</si>
  <si>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</si>
  <si>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</si>
  <si>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</si>
  <si>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</si>
  <si>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</si>
  <si>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</si>
  <si>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</si>
  <si>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</si>
  <si>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</si>
  <si>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</si>
  <si>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</si>
  <si>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</si>
  <si>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</si>
  <si>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</si>
  <si>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</si>
  <si>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</si>
  <si>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</si>
  <si>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</si>
  <si>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</si>
  <si>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</si>
  <si>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</si>
  <si>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</si>
  <si>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</si>
  <si>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</si>
  <si>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</si>
  <si>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</si>
  <si>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</si>
  <si>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</si>
  <si>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</si>
  <si>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</si>
  <si>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</si>
  <si>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</si>
  <si>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</si>
  <si>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</si>
  <si>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</si>
  <si>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</si>
  <si>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</si>
  <si>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</si>
  <si>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</si>
  <si>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</si>
  <si>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</si>
  <si>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</si>
  <si>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</si>
  <si>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</si>
  <si>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</si>
  <si>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</si>
  <si>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</si>
  <si>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</si>
  <si>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</si>
  <si>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</si>
  <si>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</si>
  <si>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</si>
  <si>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</si>
  <si>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</si>
  <si>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</si>
  <si>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</si>
  <si>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</si>
  <si>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</si>
  <si>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</si>
  <si>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</si>
  <si>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</si>
  <si>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</si>
  <si>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</si>
  <si>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</si>
  <si>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</si>
  <si>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</si>
  <si>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</si>
  <si>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</si>
  <si>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</si>
  <si>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</si>
  <si>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</si>
  <si>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</si>
  <si>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</si>
  <si>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</si>
  <si>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</si>
  <si>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</si>
  <si>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</si>
  <si>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</si>
  <si>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</si>
  <si>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</si>
  <si>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</si>
  <si>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</si>
  <si>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</si>
  <si>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</si>
  <si>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</si>
  <si>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</si>
  <si>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</si>
  <si>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</si>
  <si>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</si>
  <si>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</si>
  <si>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</si>
  <si>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</si>
  <si>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</si>
  <si>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</si>
  <si>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</si>
  <si>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</si>
  <si>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</si>
  <si>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</si>
  <si>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</si>
  <si>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</si>
  <si>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</si>
  <si>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</si>
  <si>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</si>
  <si>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</si>
  <si>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</si>
  <si>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</si>
  <si>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</si>
  <si>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</si>
  <si>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</si>
  <si>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</si>
  <si>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</si>
  <si>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</si>
  <si>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</si>
  <si>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</si>
  <si>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</si>
  <si>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</si>
  <si>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</si>
  <si>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</si>
  <si>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</si>
  <si>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</si>
  <si>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</si>
  <si>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</si>
  <si>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</si>
  <si>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</si>
  <si>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</si>
  <si>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</si>
  <si>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</si>
  <si>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</si>
  <si>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</si>
  <si>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</si>
  <si>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</si>
  <si>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</si>
  <si>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</si>
  <si>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</si>
  <si>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</si>
  <si>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</si>
  <si>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</si>
  <si>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</si>
  <si>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</si>
  <si>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</si>
  <si>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</si>
  <si>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</si>
  <si>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</si>
  <si>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</si>
  <si>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</si>
  <si>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</si>
  <si>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</si>
  <si>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</si>
  <si>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</si>
  <si>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</si>
  <si>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</si>
  <si>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</si>
  <si>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</si>
  <si>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</si>
  <si>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</si>
  <si>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</si>
  <si>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</si>
  <si>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</si>
  <si>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</si>
  <si>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</si>
  <si>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</si>
  <si>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</si>
  <si>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</si>
  <si>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</si>
  <si>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</si>
  <si>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</si>
  <si>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</si>
  <si>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</si>
  <si>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</si>
  <si>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</si>
  <si>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</si>
  <si>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</si>
  <si>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</si>
  <si>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</si>
  <si>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</si>
  <si>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</si>
  <si>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</si>
  <si>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</si>
  <si>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</si>
  <si>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</si>
  <si>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</si>
  <si>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</si>
  <si>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</si>
  <si>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</si>
  <si>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</si>
  <si>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</si>
  <si>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</si>
  <si>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</si>
  <si>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</si>
  <si>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</si>
  <si>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</si>
  <si>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</si>
  <si>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</si>
  <si>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</si>
  <si>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</si>
  <si>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</si>
  <si>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</si>
  <si>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</si>
  <si>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</si>
  <si>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</si>
  <si>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</si>
  <si>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</si>
  <si>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</si>
  <si>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</si>
  <si>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</si>
  <si>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</si>
  <si>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</si>
  <si>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</si>
  <si>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</si>
  <si>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</si>
  <si>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</si>
  <si>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</si>
  <si>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</si>
  <si>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</si>
  <si>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</si>
  <si>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</si>
  <si>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</si>
  <si>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</si>
  <si>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</si>
  <si>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</si>
  <si>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</si>
  <si>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</si>
  <si>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</si>
  <si>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</si>
  <si>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</si>
  <si>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</si>
  <si>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</si>
  <si>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</si>
  <si>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</si>
  <si>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</si>
  <si>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</si>
  <si>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</si>
  <si>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</si>
  <si>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</si>
  <si>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</si>
  <si>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</si>
  <si>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</si>
  <si>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</si>
  <si>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</si>
  <si>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</si>
  <si>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</si>
  <si>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</si>
  <si>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</si>
  <si>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</si>
  <si>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</si>
  <si>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</si>
  <si>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</si>
  <si>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</si>
  <si>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</si>
  <si>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</si>
  <si>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</si>
  <si>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</si>
  <si>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</si>
  <si>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</si>
  <si>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</si>
  <si>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</si>
  <si>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</si>
  <si>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</si>
  <si>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</si>
  <si>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</si>
  <si>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</si>
  <si>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</si>
  <si>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</si>
  <si>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</si>
  <si>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</si>
  <si>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</si>
  <si>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</si>
  <si>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</si>
  <si>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</si>
  <si>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</si>
  <si>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</si>
  <si>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</si>
  <si>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</si>
  <si>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</si>
  <si>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</si>
  <si>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</si>
  <si>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</si>
  <si>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</si>
  <si>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</si>
  <si>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</si>
  <si>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</si>
  <si>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</si>
  <si>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</si>
  <si>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</si>
  <si>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</si>
  <si>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</si>
  <si>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</si>
  <si>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</si>
  <si>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</si>
  <si>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</si>
  <si>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</si>
  <si>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</si>
  <si>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</si>
  <si>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</si>
  <si>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</si>
  <si>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</si>
  <si>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</si>
  <si>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</si>
  <si>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</si>
  <si>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</si>
  <si>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</si>
  <si>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</si>
  <si>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</si>
  <si>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</si>
  <si>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</si>
  <si>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</si>
  <si>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</si>
  <si>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</si>
  <si>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</si>
  <si>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</si>
  <si>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</si>
  <si>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</si>
  <si>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</si>
  <si>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</si>
  <si>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</si>
  <si>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</si>
  <si>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</si>
  <si>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</si>
  <si>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</si>
  <si>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</si>
  <si>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</si>
  <si>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</si>
  <si>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</si>
  <si>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</si>
  <si>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</si>
  <si>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</si>
  <si>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</si>
  <si>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</si>
  <si>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</si>
  <si>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</si>
  <si>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</si>
  <si>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</si>
  <si>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</si>
  <si>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</si>
  <si>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</si>
  <si>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</si>
  <si>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</si>
  <si>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</si>
  <si>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</si>
  <si>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</si>
  <si>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</si>
  <si>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</si>
  <si>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</si>
  <si>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</si>
  <si>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</si>
  <si>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</si>
  <si>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</si>
  <si>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</si>
  <si>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</si>
  <si>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</si>
  <si>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</si>
  <si>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</si>
  <si>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</si>
  <si>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</si>
  <si>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</si>
  <si>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</si>
  <si>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</si>
  <si>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</si>
  <si>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</si>
  <si>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</si>
  <si>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</si>
  <si>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</si>
  <si>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</si>
  <si>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</si>
  <si>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</si>
  <si>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</si>
  <si>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</si>
  <si>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</si>
  <si>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</si>
  <si>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</si>
  <si>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</si>
  <si>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</si>
  <si>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</si>
  <si>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</si>
  <si>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</si>
  <si>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</si>
  <si>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</si>
  <si>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</si>
  <si>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</si>
  <si>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</si>
  <si>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</si>
  <si>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</si>
  <si>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</si>
  <si>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</si>
  <si>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</si>
  <si>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</si>
  <si>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</si>
  <si>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</si>
  <si>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</si>
  <si>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</si>
  <si>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</si>
  <si>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</si>
  <si>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</si>
  <si>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</si>
  <si>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</si>
  <si>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</si>
  <si>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</si>
  <si>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</si>
  <si>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</si>
  <si>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</si>
  <si>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</si>
  <si>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</si>
  <si>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</si>
  <si>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</si>
  <si>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</si>
  <si>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</si>
  <si>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</si>
  <si>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</si>
  <si>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</si>
  <si>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</si>
  <si>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</si>
  <si>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</si>
  <si>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</si>
  <si>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</si>
  <si>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</si>
  <si>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</si>
  <si>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</si>
  <si>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</si>
  <si>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</si>
  <si>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</si>
  <si>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</si>
  <si>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</si>
  <si>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</si>
  <si>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</si>
  <si>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</si>
  <si>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</si>
  <si>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</si>
  <si>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</si>
  <si>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</si>
  <si>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</si>
  <si>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</si>
  <si>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</si>
  <si>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</si>
  <si>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</si>
  <si>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</si>
  <si>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</si>
  <si>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</si>
  <si>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</si>
  <si>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</si>
  <si>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</si>
  <si>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</si>
  <si>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</si>
  <si>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</si>
  <si>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Wooclap (https://app.wooclap.com)</t>
  </si>
  <si>
    <t>2023-10-27</t>
  </si>
  <si>
    <t>2 semanas</t>
  </si>
  <si>
    <t>ETSI - US</t>
  </si>
  <si>
    <t>1º GITT</t>
  </si>
  <si>
    <t>Fundamentos de Programación I</t>
  </si>
  <si>
    <t>Francisco José Fernández Jiménez</t>
  </si>
  <si>
    <t>José Manuel Candilejo Egea</t>
  </si>
  <si>
    <t>30</t>
  </si>
  <si>
    <t>En realidad son 79 alumnos, pero entorno a la mitad asisten habitualmente a clases. De ellos, no todos han participado según los datos obtenidos por la herramienta.</t>
  </si>
  <si>
    <t>0</t>
  </si>
  <si>
    <t>Prueba escrita</t>
  </si>
  <si>
    <t>50%</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</si>
  <si>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</si>
  <si>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</si>
  <si>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</si>
  <si>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</si>
  <si>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</si>
  <si>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</si>
  <si>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</si>
  <si>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</si>
  <si>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</si>
  <si>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</si>
  <si>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</si>
  <si>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</si>
  <si>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</si>
  <si>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</si>
  <si>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</si>
  <si>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</si>
  <si>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</si>
  <si>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</si>
  <si>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</si>
  <si>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1º</t>
  </si>
  <si>
    <t>GITT</t>
  </si>
  <si>
    <t>Mujer</t>
  </si>
  <si>
    <t>Masculino</t>
  </si>
  <si>
    <t>Hombre</t>
  </si>
  <si>
    <t>Massculino</t>
  </si>
  <si>
    <t>Entre primero y segundo de carrera</t>
  </si>
  <si>
    <t>null</t>
  </si>
  <si>
    <t>NSNC</t>
  </si>
  <si>
    <t>7.5</t>
  </si>
  <si>
    <t xml:space="preserve">Bien. </t>
  </si>
  <si>
    <t>Idea buena pero experiencias malas a la hora de su practica</t>
  </si>
  <si>
    <t xml:space="preserve">Nada. </t>
  </si>
  <si>
    <t xml:space="preserve">La manera de llegar la informacion a las personas </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</si>
  <si>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</si>
  <si>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</si>
  <si>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</si>
  <si>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</si>
  <si>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</si>
  <si>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</si>
  <si>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</si>
  <si>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</si>
  <si>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</si>
  <si>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España</t>
  </si>
  <si>
    <t>1ºCarrera</t>
  </si>
  <si>
    <t>1º de telecomunicaciones</t>
  </si>
  <si>
    <t>En mi opinión personal, la haría un poco más larga para q no ocupe sólo los últimos 5/10 minutos de la clase. Así tendríamos más preguntas que responder para poner en práctica nuestros conocimientos adquiridos en la clase.</t>
  </si>
  <si>
    <t xml:space="preserve">No cambiaría. </t>
  </si>
  <si>
    <t>Sesiones más separada, en época de exámenes es muy difícil compaginar los estudios para las prácticas con el tiempo de estudio para los examenes.</t>
  </si>
  <si>
    <t xml:space="preserve">Sí. Más juntas. </t>
  </si>
  <si>
    <t>Me gustaría trabajar más en grupos</t>
  </si>
  <si>
    <t>La experiencia me ha parecido bastante innovadora y útil ya que es una forma de poner en a prueba nuestros conocimientos.</t>
  </si>
  <si>
    <t>Experiencia entretenida que facilita la atención y comprensión de la asignatura. Su uso de forma más frecuentada o más específica, centrándose en subapartados de cada tema, facilitaría aún más el entendimiento de la asignatura.</t>
  </si>
  <si>
    <t>Me parece mejor que el año pasado porque puedes aprender más practicando al haber prácticas y la parte teórica al ir progresando poco a poco está mejor, pero algunas veces al tener tantas prácticas te agobias por el poco tiempo que hay al haber más asignaturas</t>
  </si>
  <si>
    <t>ntretenida y dinámica aunque un poco complicada.</t>
  </si>
  <si>
    <t>La herramienta me parece útil, pero de momento solo la hemos usado dos veces, por lo cual no tengo suficiente información para saber si se merece una mejor nota o no.</t>
  </si>
  <si>
    <t>Yo daría alguna décima en la nota final o de bonificación para el ganador, así los alumnos se esforzarían más a la hora de hacer esta actividad</t>
  </si>
  <si>
    <t xml:space="preserve">Aumentar el número de clases prácticas que no tengan nota. Así se estaría más tiempo practicando en clases para que los profesores puedan atender de mejor manera a los alumnos. </t>
  </si>
  <si>
    <t>Que las prácticas no sean tan seguidas, que en una práctica o parte de una clase se explique la práctica de forma general para darte cuenta en qué te puedes equivocar y evitar errores en las semanas próximas.</t>
  </si>
  <si>
    <t>No mejorarí­a nada.</t>
  </si>
  <si>
    <t>Aumentar el tamaño de las imágenes.</t>
  </si>
  <si>
    <t>Sí. Porque favorece la participación de todos los alumnos sin necesidad de preguntar individualmente o pedir voluntarios. El principal punto débil es la necesidad de disponer de dispositivos electrónicos y que normalmente se necesita más tiempo.</t>
  </si>
  <si>
    <t>Sí, es fácil de usar aunque para determinados tipos de preguntas no valdría (preguntas de desarrollo o codificación). Requiere unos minutos para que los alumnos se inscriban y a veces los alumnos gritan más de la cuenta.</t>
  </si>
  <si>
    <t>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t>
  </si>
  <si>
    <t>Sí, aunque he necesitado calmar y hacer que se concentrasen en la actividad en vez de hablar entre ellos.</t>
  </si>
  <si>
    <t>Sí, los alumnos no han tenido ningún problema técnico.</t>
  </si>
  <si>
    <t>Estaban más animados que habitualmente y competían entre sí.</t>
  </si>
  <si>
    <t>Sí, en determinados momentos. Sobre todo comentando fallos y aciertos propios y de los demás, y mostrando alegría si respondían correctamente.</t>
  </si>
  <si>
    <t>Sí, los alumnos más tímidos participaron.</t>
  </si>
  <si>
    <t>Sí, sobre todo competitividad por un lado y colaboración por otro (algunos alumnos participaron en grupo).</t>
  </si>
  <si>
    <t>Esta herramienta no puede reemplazar otros tipos de enseñanza, solo es un complemento para determinadas actividades. Creo que estas actividades ya están incorporadas, por lo que a largo plazo deberían continuar.</t>
  </si>
  <si>
    <t>No se realizan partes de comportamiento.</t>
  </si>
  <si>
    <t>Creo que sí, aunque los resultados aún no se han visto.</t>
  </si>
  <si>
    <t>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t>
  </si>
  <si>
    <t>Espero que sí.</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</si>
  <si>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</si>
  <si>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</si>
  <si>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</si>
  <si>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</si>
  <si>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</si>
  <si>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</si>
  <si>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</si>
  <si>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</si>
  <si>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</si>
  <si>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</si>
  <si>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</si>
  <si>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</si>
  <si>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</si>
  <si>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</si>
  <si>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</si>
  <si>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</si>
  <si>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</si>
  <si>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</si>
  <si>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</si>
  <si>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</si>
  <si>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</si>
  <si>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</si>
  <si>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</si>
  <si>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</si>
  <si>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</si>
  <si>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</si>
  <si>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</si>
  <si>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</si>
  <si>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</si>
  <si>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</si>
  <si>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</si>
  <si>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</si>
  <si>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</si>
  <si>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</si>
  <si>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</si>
  <si>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</si>
  <si>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</si>
  <si>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</si>
  <si>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</si>
  <si>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</si>
  <si>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</si>
  <si>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</si>
  <si>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</si>
  <si>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</si>
  <si>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</si>
  <si>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</si>
  <si>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</si>
  <si>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</si>
  <si>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</si>
  <si>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</si>
  <si>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</si>
  <si>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</si>
  <si>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</si>
  <si>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</si>
  <si>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</si>
  <si>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</si>
  <si>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</si>
  <si>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</si>
  <si>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</si>
  <si>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</si>
  <si>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</si>
  <si>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</si>
  <si>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</si>
  <si>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</si>
  <si>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</si>
  <si>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</si>
  <si>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</si>
  <si>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</si>
  <si>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</si>
  <si>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</si>
  <si>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</si>
  <si>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</si>
  <si>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</si>
  <si>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</si>
  <si>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</si>
  <si>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</si>
  <si>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</si>
  <si>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</si>
  <si>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</si>
  <si>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</si>
  <si>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</si>
  <si>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</si>
  <si>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</si>
  <si>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</si>
  <si>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</si>
  <si>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</si>
  <si>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</si>
  <si>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</si>
  <si>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</si>
  <si>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</si>
  <si>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</si>
  <si>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La experiencia llevada a cabo a sido todo un éxito, las puntuaciones reflejan claramente que los alumnos disfrutaron y sacaron provecho de la experiencia. Nos falto realizar las pruebas académicas, pero debido a la corta duración se prevee un impacto bastante reducido. Como puntos a destacar, hay varias sugerencias de realizar más frecuentemente estas experiencias y mejorar un poco la sistematicidad de los contenidos (dificultad in-creschendo), también hay sugerencias de repetir la experiencia con recompensas, pues puede afectar en gran medida a la motivación.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</si>
</sst>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6"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4">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2.9464285714285716</c:v>
                </c:pt>
                <c:pt idx="1">
                  <c:v>2.9910714285714284</c:v>
                </c:pt>
                <c:pt idx="2">
                  <c:v>3.3035714285714284</c:v>
                </c:pt>
                <c:pt idx="3">
                  <c:v>3</c:v>
                </c:pt>
                <c:pt idx="4">
                  <c:v>2.5</c:v>
                </c:pt>
                <c:pt idx="5">
                  <c:v>4</c:v>
                </c:pt>
                <c:pt idx="6">
                  <c:v>3.5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3.839285714285714</c:v>
                </c:pt>
                <c:pt idx="1">
                  <c:v>3.125</c:v>
                </c:pt>
                <c:pt idx="2">
                  <c:v>3.4821428571428568</c:v>
                </c:pt>
                <c:pt idx="3">
                  <c:v>2.410714285714286</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3.9285714285714288</c:v>
                </c:pt>
                <c:pt idx="1">
                  <c:v>3.5</c:v>
                </c:pt>
                <c:pt idx="2">
                  <c:v>4.5</c:v>
                </c:pt>
                <c:pt idx="3">
                  <c:v>3.3928571428571432</c:v>
                </c:pt>
                <c:pt idx="4">
                  <c:v>2.6785714285714284</c:v>
                </c:pt>
                <c:pt idx="5">
                  <c:v>3.0357142857142856</c:v>
                </c:pt>
                <c:pt idx="6">
                  <c:v>3.5714285714285716</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3.1428571428571428</c:v>
                </c:pt>
                <c:pt idx="1">
                  <c:v>3.5714285714285716</c:v>
                </c:pt>
                <c:pt idx="2">
                  <c:v>3.5</c:v>
                </c:pt>
                <c:pt idx="3">
                  <c:v>3.2857142857142856</c:v>
                </c:pt>
                <c:pt idx="4">
                  <c:v>3.4285714285714284</c:v>
                </c:pt>
                <c:pt idx="5">
                  <c:v>3.8571428571428572</c:v>
                </c:pt>
                <c:pt idx="6">
                  <c:v>4.1428571428571432</c:v>
                </c:pt>
                <c:pt idx="7">
                  <c:v>4</c:v>
                </c:pt>
                <c:pt idx="8">
                  <c:v>4.1428571428571432</c:v>
                </c:pt>
                <c:pt idx="9">
                  <c:v>3.7142857142857144</c:v>
                </c:pt>
                <c:pt idx="10">
                  <c:v>3.2857142857142856</c:v>
                </c:pt>
                <c:pt idx="11">
                  <c:v>3.8571428571428572</c:v>
                </c:pt>
                <c:pt idx="12">
                  <c:v>3.7142857142857144</c:v>
                </c:pt>
                <c:pt idx="13">
                  <c:v>2.8571428571428572</c:v>
                </c:pt>
                <c:pt idx="14">
                  <c:v>3</c:v>
                </c:pt>
                <c:pt idx="15">
                  <c:v>3.7142857142857144</c:v>
                </c:pt>
                <c:pt idx="16">
                  <c:v>3.8571428571428572</c:v>
                </c:pt>
                <c:pt idx="17">
                  <c:v>3.4285714285714284</c:v>
                </c:pt>
                <c:pt idx="18">
                  <c:v>3.8571428571428572</c:v>
                </c:pt>
                <c:pt idx="19">
                  <c:v>3.7142857142857144</c:v>
                </c:pt>
                <c:pt idx="20">
                  <c:v>3.1428571428571428</c:v>
                </c:pt>
                <c:pt idx="21">
                  <c:v>3.4285714285714284</c:v>
                </c:pt>
                <c:pt idx="22">
                  <c:v>3.2857142857142856</c:v>
                </c:pt>
                <c:pt idx="23">
                  <c:v>3.1428571428571428</c:v>
                </c:pt>
                <c:pt idx="24">
                  <c:v>3.6666666666666665</c:v>
                </c:pt>
                <c:pt idx="25">
                  <c:v>3.4285714285714284</c:v>
                </c:pt>
                <c:pt idx="26">
                  <c:v>3.1428571428571428</c:v>
                </c:pt>
                <c:pt idx="27">
                  <c:v>2.8571428571428572</c:v>
                </c:pt>
                <c:pt idx="28">
                  <c:v>2.5714285714285716</c:v>
                </c:pt>
                <c:pt idx="29">
                  <c:v>3.5714285714285716</c:v>
                </c:pt>
                <c:pt idx="30">
                  <c:v>3.1428571428571428</c:v>
                </c:pt>
                <c:pt idx="31">
                  <c:v>3.4285714285714284</c:v>
                </c:pt>
                <c:pt idx="32">
                  <c:v>3.8571428571428572</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0.47619047619047689</c:v>
                </c:pt>
                <c:pt idx="1">
                  <c:v>0.2857142857142847</c:v>
                </c:pt>
                <c:pt idx="2">
                  <c:v>1.9</c:v>
                </c:pt>
                <c:pt idx="3">
                  <c:v>0.9047619047619051</c:v>
                </c:pt>
                <c:pt idx="4">
                  <c:v>1.9523809523809514</c:v>
                </c:pt>
                <c:pt idx="5">
                  <c:v>1.1428571428571435</c:v>
                </c:pt>
                <c:pt idx="6">
                  <c:v>0.8095238095238102</c:v>
                </c:pt>
                <c:pt idx="7">
                  <c:v>1</c:v>
                </c:pt>
                <c:pt idx="8">
                  <c:v>0.47619047619047689</c:v>
                </c:pt>
                <c:pt idx="9">
                  <c:v>1.9047619047619051</c:v>
                </c:pt>
                <c:pt idx="10">
                  <c:v>0.57142857142857173</c:v>
                </c:pt>
                <c:pt idx="11">
                  <c:v>0.8095238095238102</c:v>
                </c:pt>
                <c:pt idx="12">
                  <c:v>0.23809523809523844</c:v>
                </c:pt>
                <c:pt idx="13">
                  <c:v>0.80952380952380898</c:v>
                </c:pt>
                <c:pt idx="14">
                  <c:v>0.33333333333333331</c:v>
                </c:pt>
                <c:pt idx="15">
                  <c:v>0.23809523809523844</c:v>
                </c:pt>
                <c:pt idx="16">
                  <c:v>0.8095238095238102</c:v>
                </c:pt>
                <c:pt idx="17">
                  <c:v>1.619047619047618</c:v>
                </c:pt>
                <c:pt idx="18">
                  <c:v>1.1428571428571435</c:v>
                </c:pt>
                <c:pt idx="19">
                  <c:v>1.9047619047619051</c:v>
                </c:pt>
                <c:pt idx="20">
                  <c:v>1.1428571428571435</c:v>
                </c:pt>
                <c:pt idx="21">
                  <c:v>0.61904761904761807</c:v>
                </c:pt>
                <c:pt idx="22">
                  <c:v>0.57142857142857173</c:v>
                </c:pt>
                <c:pt idx="23">
                  <c:v>0.47619047619047689</c:v>
                </c:pt>
                <c:pt idx="24">
                  <c:v>1.0666666666666658</c:v>
                </c:pt>
                <c:pt idx="25">
                  <c:v>2.2857142857142847</c:v>
                </c:pt>
                <c:pt idx="26">
                  <c:v>1.8095238095238102</c:v>
                </c:pt>
                <c:pt idx="27">
                  <c:v>0.80952380952380898</c:v>
                </c:pt>
                <c:pt idx="28">
                  <c:v>1.6190476190476193</c:v>
                </c:pt>
                <c:pt idx="29">
                  <c:v>0.95238095238095133</c:v>
                </c:pt>
                <c:pt idx="30">
                  <c:v>0.47619047619047689</c:v>
                </c:pt>
                <c:pt idx="31">
                  <c:v>0.95238095238095133</c:v>
                </c:pt>
                <c:pt idx="32">
                  <c:v>0.47619047619047689</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6</c:v>
                </c:pt>
                <c:pt idx="1">
                  <c:v>7</c:v>
                </c:pt>
                <c:pt idx="2">
                  <c:v>8</c:v>
                </c:pt>
                <c:pt idx="3">
                  <c:v>7</c:v>
                </c:pt>
                <c:pt idx="4">
                  <c:v>9</c:v>
                </c:pt>
                <c:pt idx="5">
                  <c:v>8</c:v>
                </c:pt>
                <c:pt idx="6">
                  <c:v>6</c:v>
                </c:pt>
                <c:pt idx="7">
                  <c:v>7</c:v>
                </c:pt>
                <c:pt idx="8">
                  <c:v>8</c:v>
                </c:pt>
                <c:pt idx="9">
                  <c:v>5</c:v>
                </c:pt>
                <c:pt idx="10">
                  <c:v>0</c:v>
                </c:pt>
                <c:pt idx="11">
                  <c:v>9</c:v>
                </c:pt>
                <c:pt idx="12">
                  <c:v>8</c:v>
                </c:pt>
                <c:pt idx="13">
                  <c:v>7</c:v>
                </c:pt>
                <c:pt idx="14">
                  <c:v>7</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c:v>
                      </c:pt>
                      <c:pt idx="1">
                        <c:v>3.5</c:v>
                      </c:pt>
                      <c:pt idx="2">
                        <c:v>4</c:v>
                      </c:pt>
                      <c:pt idx="3">
                        <c:v>3.5</c:v>
                      </c:pt>
                      <c:pt idx="4">
                        <c:v>4.5</c:v>
                      </c:pt>
                      <c:pt idx="5">
                        <c:v>4</c:v>
                      </c:pt>
                      <c:pt idx="6">
                        <c:v>3</c:v>
                      </c:pt>
                      <c:pt idx="7">
                        <c:v>3.5</c:v>
                      </c:pt>
                      <c:pt idx="8">
                        <c:v>4</c:v>
                      </c:pt>
                      <c:pt idx="9">
                        <c:v>2.5</c:v>
                      </c:pt>
                      <c:pt idx="10">
                        <c:v>0</c:v>
                      </c:pt>
                      <c:pt idx="11">
                        <c:v>4.5</c:v>
                      </c:pt>
                      <c:pt idx="12">
                        <c:v>4</c:v>
                      </c:pt>
                      <c:pt idx="13">
                        <c:v>3.5</c:v>
                      </c:pt>
                      <c:pt idx="14">
                        <c:v>3.5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3.6964992528360292</c:v>
                      </c:pt>
                      <c:pt idx="1">
                        <c:v>3.040093309686144</c:v>
                      </c:pt>
                      <c:pt idx="2">
                        <c:v>3.8121911681450822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3.4312733056643854</c:v>
                </c:pt>
                <c:pt idx="1">
                  <c:v>3.6027499231261979</c:v>
                </c:pt>
                <c:pt idx="2">
                  <c:v>3.1923265960316396</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c:v>
                </c:pt>
                <c:pt idx="1">
                  <c:v>3</c:v>
                </c:pt>
                <c:pt idx="2">
                  <c:v>3.5</c:v>
                </c:pt>
                <c:pt idx="3">
                  <c:v>4</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3.3035714285714284</c:v>
                </c:pt>
                <c:pt idx="1">
                  <c:v>3.5714285714285716</c:v>
                </c:pt>
                <c:pt idx="2">
                  <c:v>3.035714285714286</c:v>
                </c:pt>
                <c:pt idx="3">
                  <c:v>2.9464285714285712</c:v>
                </c:pt>
                <c:pt idx="4">
                  <c:v>2.6785714285714284</c:v>
                </c:pt>
                <c:pt idx="5">
                  <c:v>3.333333333333333</c:v>
                </c:pt>
                <c:pt idx="6">
                  <c:v>2.8571428571428568</c:v>
                </c:pt>
                <c:pt idx="7">
                  <c:v>2.1428571428571432</c:v>
                </c:pt>
                <c:pt idx="8">
                  <c:v>3.2142857142857144</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4.5</c:v>
                </c:pt>
                <c:pt idx="1">
                  <c:v>3.3333333333333335</c:v>
                </c:pt>
                <c:pt idx="2">
                  <c:v>4</c:v>
                </c:pt>
                <c:pt idx="3">
                  <c:v>3.5</c:v>
                </c:pt>
                <c:pt idx="4">
                  <c:v>3.5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2" workbookViewId="0">
      <selection activeCell="D8" sqref="D8"/>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8" t="s">
        <v>383</v>
      </c>
      <c r="D3" s="138" t="s">
        <v>384</v>
      </c>
      <c r="E3" s="138" t="s">
        <v>385</v>
      </c>
      <c r="F3" s="133"/>
      <c r="G3" s="133"/>
      <c r="H3" s="133"/>
      <c r="I3" s="133"/>
    </row>
    <row r="4" spans="1:9" ht="30" customHeight="1" x14ac:dyDescent="0.25">
      <c r="A4" s="41">
        <v>1</v>
      </c>
      <c r="B4" s="139" t="s">
        <v>17</v>
      </c>
      <c r="C4" s="48" t="s">
        <v>538</v>
      </c>
      <c r="D4" s="165" t="s">
        <v>524</v>
      </c>
      <c r="E4" s="137"/>
      <c r="F4" s="133"/>
      <c r="G4" s="133"/>
      <c r="H4" s="133"/>
      <c r="I4" s="133"/>
    </row>
    <row r="5" spans="1:9" ht="30" customHeight="1" x14ac:dyDescent="0.25">
      <c r="A5" s="41">
        <v>2</v>
      </c>
      <c r="B5" s="139" t="s">
        <v>18</v>
      </c>
      <c r="C5" s="48" t="s">
        <v>375</v>
      </c>
      <c r="D5" s="165" t="s">
        <v>525</v>
      </c>
      <c r="E5" s="137"/>
      <c r="F5" s="133"/>
      <c r="G5" s="133"/>
      <c r="H5" s="133"/>
      <c r="I5" s="133"/>
    </row>
    <row r="6" spans="1:9" ht="30" customHeight="1" x14ac:dyDescent="0.25">
      <c r="A6" s="41">
        <v>3</v>
      </c>
      <c r="B6" s="139" t="s">
        <v>19</v>
      </c>
      <c r="C6" s="48" t="s">
        <v>539</v>
      </c>
      <c r="D6" s="165" t="s">
        <v>526</v>
      </c>
      <c r="E6" s="137"/>
      <c r="F6" s="133"/>
      <c r="G6" s="133"/>
      <c r="H6" s="133"/>
      <c r="I6" s="133"/>
    </row>
    <row r="7" spans="1:9" ht="30" customHeight="1" x14ac:dyDescent="0.25">
      <c r="A7" s="41">
        <v>4</v>
      </c>
      <c r="B7" s="140" t="s">
        <v>20</v>
      </c>
      <c r="C7" s="48" t="s">
        <v>540</v>
      </c>
      <c r="D7" s="166">
        <v>2</v>
      </c>
      <c r="E7" s="137"/>
      <c r="F7" s="133"/>
      <c r="G7" s="133"/>
      <c r="H7" s="133"/>
      <c r="I7" s="133"/>
    </row>
    <row r="8" spans="1:9" ht="30" customHeight="1" x14ac:dyDescent="0.25">
      <c r="A8" s="41">
        <v>5</v>
      </c>
      <c r="B8" s="140" t="s">
        <v>21</v>
      </c>
      <c r="C8" s="48" t="s">
        <v>541</v>
      </c>
      <c r="D8" s="166"/>
      <c r="E8" s="137"/>
      <c r="F8" s="133"/>
      <c r="G8" s="133"/>
      <c r="H8" s="133"/>
      <c r="I8" s="133"/>
    </row>
    <row r="9" spans="1:9" ht="30" customHeight="1" x14ac:dyDescent="0.25">
      <c r="A9" s="41">
        <v>6</v>
      </c>
      <c r="B9" s="140" t="s">
        <v>22</v>
      </c>
      <c r="C9" s="48" t="s">
        <v>542</v>
      </c>
      <c r="D9" s="165" t="s">
        <v>523</v>
      </c>
      <c r="E9" s="137"/>
      <c r="F9" s="133"/>
      <c r="G9" s="133"/>
      <c r="H9" s="133"/>
      <c r="I9" s="133"/>
    </row>
    <row r="10" spans="1:9" ht="30" customHeight="1" x14ac:dyDescent="0.25">
      <c r="A10" s="41">
        <v>7</v>
      </c>
      <c r="B10" s="140" t="s">
        <v>23</v>
      </c>
      <c r="C10" s="48" t="s">
        <v>376</v>
      </c>
      <c r="D10" s="165" t="s">
        <v>527</v>
      </c>
      <c r="E10" s="137"/>
      <c r="F10" s="133"/>
      <c r="G10" s="133"/>
      <c r="H10" s="133"/>
      <c r="I10" s="133"/>
    </row>
    <row r="11" spans="1:9" ht="30" customHeight="1" x14ac:dyDescent="0.25">
      <c r="A11" s="41">
        <v>8</v>
      </c>
      <c r="B11" s="140" t="s">
        <v>24</v>
      </c>
      <c r="C11" s="48" t="s">
        <v>377</v>
      </c>
      <c r="D11" s="165" t="s">
        <v>556</v>
      </c>
      <c r="E11" s="137"/>
      <c r="F11" s="133"/>
      <c r="G11" s="133"/>
      <c r="H11" s="133"/>
      <c r="I11" s="133"/>
    </row>
    <row r="12" spans="1:9" ht="30" customHeight="1" x14ac:dyDescent="0.25">
      <c r="A12" s="41">
        <v>9</v>
      </c>
      <c r="B12" s="140" t="s">
        <v>25</v>
      </c>
      <c r="C12" s="48" t="s">
        <v>543</v>
      </c>
      <c r="D12" s="165" t="s">
        <v>557</v>
      </c>
      <c r="E12" s="137"/>
      <c r="F12" s="133"/>
      <c r="G12" s="133"/>
      <c r="H12" s="133"/>
      <c r="I12" s="133"/>
    </row>
    <row r="13" spans="1:9" ht="30" customHeight="1" x14ac:dyDescent="0.25">
      <c r="A13" s="41">
        <v>10</v>
      </c>
      <c r="B13" s="140" t="s">
        <v>26</v>
      </c>
      <c r="C13" s="48" t="s">
        <v>378</v>
      </c>
      <c r="D13" s="165" t="s">
        <v>529</v>
      </c>
      <c r="E13" s="137"/>
      <c r="F13" s="133"/>
      <c r="G13" s="133"/>
      <c r="H13" s="133"/>
      <c r="I13" s="133"/>
    </row>
    <row r="14" spans="1:9" ht="30" customHeight="1" x14ac:dyDescent="0.25">
      <c r="A14" s="41">
        <v>11</v>
      </c>
      <c r="B14" s="140" t="s">
        <v>27</v>
      </c>
      <c r="C14" s="48" t="s">
        <v>544</v>
      </c>
      <c r="D14" s="165" t="s">
        <v>530</v>
      </c>
      <c r="E14" s="137"/>
      <c r="F14" s="133"/>
      <c r="G14" s="133"/>
      <c r="H14" s="133"/>
      <c r="I14" s="133"/>
    </row>
    <row r="15" spans="1:9" ht="30" customHeight="1" x14ac:dyDescent="0.25">
      <c r="A15" s="41">
        <v>12</v>
      </c>
      <c r="B15" s="140" t="s">
        <v>28</v>
      </c>
      <c r="C15" s="48" t="s">
        <v>545</v>
      </c>
      <c r="D15" s="165" t="s">
        <v>531</v>
      </c>
      <c r="E15" s="137"/>
      <c r="F15" s="133"/>
      <c r="G15" s="133"/>
      <c r="H15" s="133"/>
      <c r="I15" s="133"/>
    </row>
    <row r="16" spans="1:9" ht="30" customHeight="1" x14ac:dyDescent="0.25">
      <c r="A16" s="41">
        <v>13</v>
      </c>
      <c r="B16" s="140" t="s">
        <v>29</v>
      </c>
      <c r="C16" s="48" t="s">
        <v>546</v>
      </c>
      <c r="D16" s="165" t="s">
        <v>532</v>
      </c>
      <c r="E16" s="137"/>
      <c r="F16" s="133"/>
      <c r="G16" s="133"/>
      <c r="H16" s="133"/>
      <c r="I16" s="133"/>
    </row>
    <row r="17" spans="1:9" ht="30" customHeight="1" x14ac:dyDescent="0.25">
      <c r="A17" s="41">
        <v>14</v>
      </c>
      <c r="B17" s="140" t="s">
        <v>30</v>
      </c>
      <c r="C17" s="48" t="s">
        <v>379</v>
      </c>
      <c r="D17" s="166">
        <v>0</v>
      </c>
      <c r="E17" s="137"/>
      <c r="F17" s="133"/>
      <c r="G17" s="133"/>
      <c r="H17" s="133"/>
      <c r="I17" s="133"/>
    </row>
    <row r="18" spans="1:9" ht="30" customHeight="1" x14ac:dyDescent="0.25">
      <c r="A18" s="41">
        <v>15</v>
      </c>
      <c r="B18" s="140" t="s">
        <v>31</v>
      </c>
      <c r="C18" s="48" t="s">
        <v>380</v>
      </c>
      <c r="D18" s="165" t="s">
        <v>534</v>
      </c>
      <c r="E18" s="137"/>
      <c r="F18" s="133"/>
      <c r="G18" s="133"/>
      <c r="H18" s="133"/>
      <c r="I18" s="133"/>
    </row>
    <row r="19" spans="1:9" ht="30" customHeight="1" x14ac:dyDescent="0.25">
      <c r="A19" s="41">
        <v>16</v>
      </c>
      <c r="B19" s="140" t="s">
        <v>32</v>
      </c>
      <c r="C19" s="48" t="s">
        <v>547</v>
      </c>
      <c r="D19" s="165" t="s">
        <v>533</v>
      </c>
      <c r="E19" s="137"/>
      <c r="F19" s="133"/>
      <c r="G19" s="133"/>
      <c r="H19" s="133"/>
      <c r="I19" s="133"/>
    </row>
    <row r="20" spans="1:9" ht="30" customHeight="1" x14ac:dyDescent="0.25">
      <c r="A20" s="41">
        <v>17</v>
      </c>
      <c r="B20" s="141" t="s">
        <v>33</v>
      </c>
      <c r="C20" s="48" t="s">
        <v>548</v>
      </c>
      <c r="D20" s="165" t="s">
        <v>284</v>
      </c>
      <c r="E20" s="137"/>
      <c r="F20" s="133"/>
      <c r="G20" s="133"/>
      <c r="H20" s="133"/>
      <c r="I20" s="133"/>
    </row>
    <row r="21" spans="1:9" ht="30" customHeight="1" x14ac:dyDescent="0.25">
      <c r="A21" s="41">
        <v>18</v>
      </c>
      <c r="B21" s="139" t="s">
        <v>34</v>
      </c>
      <c r="C21" s="48" t="s">
        <v>549</v>
      </c>
      <c r="D21" s="165" t="s">
        <v>535</v>
      </c>
      <c r="E21" s="137"/>
      <c r="F21" s="133"/>
      <c r="G21" s="133"/>
      <c r="H21" s="133"/>
      <c r="I21" s="133"/>
    </row>
    <row r="22" spans="1:9" ht="30" customHeight="1" x14ac:dyDescent="0.25">
      <c r="A22" s="41">
        <v>19</v>
      </c>
      <c r="B22" s="139" t="s">
        <v>35</v>
      </c>
      <c r="C22" s="48" t="s">
        <v>550</v>
      </c>
      <c r="D22" s="165" t="s">
        <v>523</v>
      </c>
      <c r="E22" s="137"/>
      <c r="F22" s="133"/>
      <c r="G22" s="133"/>
      <c r="H22" s="133"/>
      <c r="I22" s="133"/>
    </row>
    <row r="23" spans="1:9" ht="30" customHeight="1" x14ac:dyDescent="0.25">
      <c r="A23" s="41">
        <v>20</v>
      </c>
      <c r="B23" s="140" t="s">
        <v>36</v>
      </c>
      <c r="C23" s="48" t="s">
        <v>551</v>
      </c>
      <c r="D23" s="165" t="s">
        <v>287</v>
      </c>
      <c r="E23" s="137"/>
      <c r="F23" s="133"/>
      <c r="G23" s="133"/>
      <c r="H23" s="133"/>
      <c r="I23" s="133"/>
    </row>
    <row r="24" spans="1:9" ht="30" customHeight="1" x14ac:dyDescent="0.25">
      <c r="A24" s="41">
        <v>21</v>
      </c>
      <c r="B24" s="140" t="s">
        <v>37</v>
      </c>
      <c r="C24" s="48" t="s">
        <v>552</v>
      </c>
      <c r="D24" s="166"/>
      <c r="E24" s="137"/>
      <c r="F24" s="133"/>
      <c r="G24" s="133"/>
      <c r="H24" s="133"/>
      <c r="I24" s="133"/>
    </row>
    <row r="25" spans="1:9" ht="30" customHeight="1" x14ac:dyDescent="0.25">
      <c r="A25" s="41">
        <v>22</v>
      </c>
      <c r="B25" s="140" t="s">
        <v>38</v>
      </c>
      <c r="C25" s="48" t="s">
        <v>381</v>
      </c>
      <c r="D25" s="165" t="s">
        <v>534</v>
      </c>
      <c r="E25" s="137"/>
      <c r="F25" s="133"/>
      <c r="G25" s="133"/>
      <c r="H25" s="133"/>
      <c r="I25" s="133"/>
    </row>
    <row r="26" spans="1:9" ht="30" customHeight="1" x14ac:dyDescent="0.25">
      <c r="A26" s="41">
        <v>23</v>
      </c>
      <c r="B26" s="140" t="s">
        <v>39</v>
      </c>
      <c r="C26" s="48" t="s">
        <v>382</v>
      </c>
      <c r="D26" s="165" t="s">
        <v>536</v>
      </c>
      <c r="E26" s="137"/>
      <c r="F26" s="133"/>
      <c r="G26" s="133"/>
      <c r="H26" s="133"/>
      <c r="I26" s="133"/>
    </row>
    <row r="27" spans="1:9" ht="30" customHeight="1" x14ac:dyDescent="0.25">
      <c r="A27" s="41">
        <v>24</v>
      </c>
      <c r="B27" s="140" t="s">
        <v>40</v>
      </c>
      <c r="C27" s="48" t="s">
        <v>553</v>
      </c>
      <c r="D27" s="166"/>
      <c r="E27" s="137"/>
      <c r="F27" s="133"/>
      <c r="G27" s="133"/>
      <c r="H27" s="133"/>
      <c r="I27" s="133"/>
    </row>
    <row r="28" spans="1:9" ht="30" customHeight="1" x14ac:dyDescent="0.25">
      <c r="A28" s="41">
        <v>25</v>
      </c>
      <c r="B28" s="140" t="s">
        <v>41</v>
      </c>
      <c r="C28" s="48" t="s">
        <v>554</v>
      </c>
      <c r="D28" s="166"/>
      <c r="E28" s="137"/>
      <c r="F28" s="133"/>
      <c r="G28" s="133"/>
      <c r="H28" s="133"/>
      <c r="I28" s="133"/>
    </row>
    <row r="29" spans="1:9" ht="30" customHeight="1" x14ac:dyDescent="0.25">
      <c r="A29" s="41">
        <v>26</v>
      </c>
      <c r="B29" s="140" t="s">
        <v>42</v>
      </c>
      <c r="C29" s="48" t="s">
        <v>555</v>
      </c>
      <c r="D29" s="166">
        <v>7</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topLeftCell="C1" workbookViewId="0">
      <selection activeCell="F6" sqref="F6"/>
    </sheetView>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3" t="s">
        <v>678</v>
      </c>
      <c r="G2" s="174" t="s">
        <v>523</v>
      </c>
    </row>
    <row r="5" spans="1:14" ht="32.25" customHeight="1" x14ac:dyDescent="0.25">
      <c r="B5" s="201" t="s">
        <v>49</v>
      </c>
      <c r="C5" s="202"/>
      <c r="D5" s="31"/>
      <c r="E5" s="11"/>
      <c r="F5" s="13" t="s">
        <v>51</v>
      </c>
      <c r="G5" s="201" t="s">
        <v>50</v>
      </c>
      <c r="H5" s="202"/>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C44" sqref="C44"/>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2" t="s">
        <v>388</v>
      </c>
      <c r="E4" s="142" t="s">
        <v>390</v>
      </c>
      <c r="F4" s="142" t="s">
        <v>391</v>
      </c>
      <c r="G4" s="142" t="s">
        <v>392</v>
      </c>
      <c r="H4" s="142" t="s">
        <v>393</v>
      </c>
      <c r="I4" s="142" t="s">
        <v>394</v>
      </c>
      <c r="J4" s="142" t="s">
        <v>395</v>
      </c>
      <c r="K4" s="142" t="s">
        <v>396</v>
      </c>
      <c r="L4" s="142" t="s">
        <v>397</v>
      </c>
      <c r="M4" s="142" t="s">
        <v>398</v>
      </c>
      <c r="N4" s="142" t="s">
        <v>399</v>
      </c>
      <c r="O4" s="142" t="s">
        <v>400</v>
      </c>
      <c r="P4" s="142" t="s">
        <v>401</v>
      </c>
      <c r="Q4" s="142" t="s">
        <v>402</v>
      </c>
      <c r="R4" s="142" t="s">
        <v>403</v>
      </c>
      <c r="S4" s="142" t="s">
        <v>404</v>
      </c>
      <c r="T4" s="142" t="s">
        <v>405</v>
      </c>
      <c r="U4" s="142" t="s">
        <v>406</v>
      </c>
      <c r="V4" s="142" t="s">
        <v>407</v>
      </c>
      <c r="W4" s="142" t="s">
        <v>408</v>
      </c>
      <c r="X4" s="142" t="s">
        <v>409</v>
      </c>
      <c r="Y4" s="142" t="s">
        <v>410</v>
      </c>
      <c r="Z4" s="142" t="s">
        <v>411</v>
      </c>
      <c r="AA4" s="142" t="s">
        <v>412</v>
      </c>
      <c r="AB4" s="142" t="s">
        <v>413</v>
      </c>
      <c r="AC4" s="142" t="s">
        <v>414</v>
      </c>
      <c r="AD4" s="142" t="s">
        <v>415</v>
      </c>
      <c r="AE4" s="142" t="s">
        <v>416</v>
      </c>
      <c r="AF4" s="142" t="s">
        <v>417</v>
      </c>
      <c r="AG4" s="142" t="s">
        <v>418</v>
      </c>
      <c r="AH4" s="142" t="s">
        <v>419</v>
      </c>
      <c r="AI4" s="142" t="s">
        <v>420</v>
      </c>
      <c r="AJ4" s="142" t="s">
        <v>421</v>
      </c>
      <c r="AK4" s="142" t="s">
        <v>422</v>
      </c>
      <c r="AL4" s="142" t="s">
        <v>423</v>
      </c>
      <c r="AM4" s="142" t="s">
        <v>424</v>
      </c>
      <c r="AN4" s="142" t="s">
        <v>425</v>
      </c>
      <c r="AO4" s="142" t="s">
        <v>426</v>
      </c>
      <c r="AP4" s="142" t="s">
        <v>427</v>
      </c>
      <c r="AQ4" s="142" t="s">
        <v>428</v>
      </c>
      <c r="AR4" s="142" t="s">
        <v>429</v>
      </c>
      <c r="AS4" s="142" t="s">
        <v>430</v>
      </c>
      <c r="AT4" s="142" t="s">
        <v>431</v>
      </c>
      <c r="AU4" s="142" t="s">
        <v>432</v>
      </c>
      <c r="AV4" s="142" t="s">
        <v>433</v>
      </c>
      <c r="AW4" s="142" t="s">
        <v>434</v>
      </c>
      <c r="AX4" s="142" t="s">
        <v>435</v>
      </c>
      <c r="AY4" s="142" t="s">
        <v>436</v>
      </c>
      <c r="AZ4" s="142" t="s">
        <v>437</v>
      </c>
      <c r="BA4" s="142" t="s">
        <v>438</v>
      </c>
      <c r="BB4" s="142" t="s">
        <v>439</v>
      </c>
      <c r="BC4" s="142" t="s">
        <v>440</v>
      </c>
      <c r="BD4" s="142" t="s">
        <v>441</v>
      </c>
      <c r="BE4" s="142" t="s">
        <v>442</v>
      </c>
      <c r="BF4" s="142" t="s">
        <v>443</v>
      </c>
      <c r="BG4" s="142" t="s">
        <v>444</v>
      </c>
      <c r="BH4" s="142" t="s">
        <v>445</v>
      </c>
      <c r="BI4" s="142" t="s">
        <v>446</v>
      </c>
      <c r="BJ4" s="142" t="s">
        <v>447</v>
      </c>
      <c r="BK4" s="142" t="s">
        <v>448</v>
      </c>
      <c r="BL4" s="142" t="s">
        <v>449</v>
      </c>
      <c r="BM4" s="142" t="s">
        <v>450</v>
      </c>
      <c r="BN4" s="142" t="s">
        <v>451</v>
      </c>
      <c r="BO4" s="142" t="s">
        <v>452</v>
      </c>
      <c r="BP4" s="142" t="s">
        <v>453</v>
      </c>
      <c r="BQ4" s="142" t="s">
        <v>454</v>
      </c>
      <c r="BR4" s="142" t="s">
        <v>455</v>
      </c>
      <c r="BS4" s="142" t="s">
        <v>456</v>
      </c>
      <c r="BT4" s="142" t="s">
        <v>457</v>
      </c>
      <c r="BU4" s="142" t="s">
        <v>458</v>
      </c>
      <c r="BV4" s="142" t="s">
        <v>459</v>
      </c>
      <c r="BW4" s="142" t="s">
        <v>460</v>
      </c>
      <c r="BX4" s="142" t="s">
        <v>461</v>
      </c>
      <c r="BY4" s="142" t="s">
        <v>462</v>
      </c>
      <c r="BZ4" s="142" t="s">
        <v>463</v>
      </c>
      <c r="CA4" s="142" t="s">
        <v>464</v>
      </c>
      <c r="CB4" s="142" t="s">
        <v>465</v>
      </c>
      <c r="CC4" s="142" t="s">
        <v>466</v>
      </c>
      <c r="CD4" s="142" t="s">
        <v>467</v>
      </c>
      <c r="CE4" s="142" t="s">
        <v>468</v>
      </c>
      <c r="CF4" s="142" t="s">
        <v>469</v>
      </c>
      <c r="CG4" s="142" t="s">
        <v>470</v>
      </c>
      <c r="CH4" s="142" t="s">
        <v>471</v>
      </c>
      <c r="CI4" s="142" t="s">
        <v>472</v>
      </c>
      <c r="CJ4" s="142" t="s">
        <v>473</v>
      </c>
      <c r="CK4" s="142" t="s">
        <v>474</v>
      </c>
      <c r="CL4" s="142" t="s">
        <v>475</v>
      </c>
      <c r="CM4" s="142" t="s">
        <v>476</v>
      </c>
      <c r="CN4" s="142" t="s">
        <v>477</v>
      </c>
      <c r="CO4" s="142" t="s">
        <v>478</v>
      </c>
      <c r="CP4" s="142" t="s">
        <v>479</v>
      </c>
      <c r="CQ4" s="142" t="s">
        <v>480</v>
      </c>
      <c r="CR4" s="142" t="s">
        <v>481</v>
      </c>
      <c r="CS4" s="142" t="s">
        <v>482</v>
      </c>
      <c r="CT4" s="142" t="s">
        <v>483</v>
      </c>
      <c r="CU4" s="142" t="s">
        <v>484</v>
      </c>
      <c r="CV4" s="142" t="s">
        <v>485</v>
      </c>
      <c r="CW4" s="142" t="s">
        <v>486</v>
      </c>
      <c r="CX4" s="142" t="s">
        <v>487</v>
      </c>
      <c r="CY4" s="142" t="s">
        <v>488</v>
      </c>
    </row>
    <row r="5" spans="1:103" x14ac:dyDescent="0.25">
      <c r="A5" s="41">
        <v>27</v>
      </c>
      <c r="B5" s="4" t="s">
        <v>17</v>
      </c>
      <c r="C5" t="s">
        <v>489</v>
      </c>
      <c r="D5" s="167">
        <v>18</v>
      </c>
      <c r="E5" s="167">
        <v>18</v>
      </c>
      <c r="F5" s="167">
        <v>19</v>
      </c>
      <c r="G5" s="167">
        <v>21</v>
      </c>
      <c r="H5" s="167">
        <v>18</v>
      </c>
      <c r="I5" s="167">
        <v>18</v>
      </c>
      <c r="J5" s="167">
        <v>21</v>
      </c>
      <c r="K5" s="167"/>
      <c r="L5" s="167"/>
      <c r="M5" s="167"/>
    </row>
    <row r="6" spans="1:103" x14ac:dyDescent="0.25">
      <c r="A6" s="41">
        <v>28</v>
      </c>
      <c r="B6" s="4" t="s">
        <v>18</v>
      </c>
      <c r="C6" t="s">
        <v>490</v>
      </c>
      <c r="D6" s="167" t="s">
        <v>578</v>
      </c>
      <c r="E6" s="167" t="s">
        <v>578</v>
      </c>
      <c r="F6" s="167" t="s">
        <v>578</v>
      </c>
      <c r="G6" s="167" t="s">
        <v>578</v>
      </c>
      <c r="H6" s="167" t="s">
        <v>578</v>
      </c>
      <c r="I6" s="167" t="s">
        <v>578</v>
      </c>
      <c r="J6" s="167" t="s">
        <v>579</v>
      </c>
      <c r="K6" s="167"/>
      <c r="L6" s="167"/>
      <c r="M6" s="167"/>
    </row>
    <row r="7" spans="1:103" x14ac:dyDescent="0.25">
      <c r="A7" s="41">
        <v>29</v>
      </c>
      <c r="B7" s="4" t="s">
        <v>19</v>
      </c>
      <c r="C7" t="s">
        <v>491</v>
      </c>
      <c r="D7" s="167" t="s">
        <v>558</v>
      </c>
      <c r="E7" s="167" t="s">
        <v>559</v>
      </c>
      <c r="F7" s="167" t="s">
        <v>559</v>
      </c>
      <c r="G7" s="167" t="s">
        <v>559</v>
      </c>
      <c r="H7" s="167" t="s">
        <v>560</v>
      </c>
      <c r="I7" s="167" t="s">
        <v>560</v>
      </c>
      <c r="J7" s="167" t="s">
        <v>561</v>
      </c>
      <c r="K7" s="167"/>
      <c r="L7" s="167"/>
      <c r="M7" s="167"/>
    </row>
    <row r="8" spans="1:103" x14ac:dyDescent="0.25">
      <c r="A8" s="41">
        <v>30</v>
      </c>
      <c r="B8" s="4" t="s">
        <v>20</v>
      </c>
      <c r="C8" t="s">
        <v>377</v>
      </c>
      <c r="D8" s="167" t="s">
        <v>556</v>
      </c>
      <c r="E8" s="167">
        <v>934884</v>
      </c>
      <c r="F8" s="167" t="s">
        <v>562</v>
      </c>
      <c r="G8" s="167" t="s">
        <v>528</v>
      </c>
      <c r="H8" s="167" t="s">
        <v>580</v>
      </c>
      <c r="I8" s="167" t="s">
        <v>556</v>
      </c>
      <c r="J8" s="167" t="s">
        <v>581</v>
      </c>
      <c r="K8" s="167"/>
      <c r="L8" s="167"/>
      <c r="M8" s="167"/>
    </row>
    <row r="9" spans="1:103" x14ac:dyDescent="0.25">
      <c r="A9" s="41">
        <v>31</v>
      </c>
      <c r="B9" s="4" t="s">
        <v>21</v>
      </c>
      <c r="C9" t="s">
        <v>492</v>
      </c>
      <c r="D9" s="167">
        <v>3</v>
      </c>
      <c r="E9" s="167">
        <v>4</v>
      </c>
      <c r="F9" s="167">
        <v>3</v>
      </c>
      <c r="G9" s="167">
        <v>4</v>
      </c>
      <c r="H9" s="167">
        <v>2</v>
      </c>
      <c r="I9" s="167">
        <v>3</v>
      </c>
      <c r="J9" s="167">
        <v>3</v>
      </c>
      <c r="K9" s="167"/>
      <c r="L9" s="167"/>
      <c r="M9" s="167"/>
    </row>
    <row r="10" spans="1:103" x14ac:dyDescent="0.25">
      <c r="A10" s="41">
        <v>32</v>
      </c>
      <c r="B10" s="4" t="s">
        <v>22</v>
      </c>
      <c r="C10" t="s">
        <v>322</v>
      </c>
      <c r="D10" s="167">
        <v>4</v>
      </c>
      <c r="E10" s="167">
        <v>4</v>
      </c>
      <c r="F10" s="167">
        <v>4</v>
      </c>
      <c r="G10" s="167">
        <v>3</v>
      </c>
      <c r="H10" s="167">
        <v>3</v>
      </c>
      <c r="I10" s="167">
        <v>4</v>
      </c>
      <c r="J10" s="167">
        <v>3</v>
      </c>
      <c r="K10" s="167"/>
      <c r="L10" s="167"/>
      <c r="M10" s="167"/>
    </row>
    <row r="11" spans="1:103" x14ac:dyDescent="0.25">
      <c r="A11" s="41">
        <v>33</v>
      </c>
      <c r="B11" s="4" t="s">
        <v>23</v>
      </c>
      <c r="C11" t="s">
        <v>323</v>
      </c>
      <c r="D11" s="167">
        <v>4</v>
      </c>
      <c r="E11" s="167">
        <v>5</v>
      </c>
      <c r="F11" s="167">
        <v>4</v>
      </c>
      <c r="G11" s="167">
        <v>3</v>
      </c>
      <c r="H11" s="167">
        <v>1</v>
      </c>
      <c r="I11" s="167" t="s">
        <v>563</v>
      </c>
      <c r="J11" s="167">
        <v>4</v>
      </c>
      <c r="K11" s="167"/>
      <c r="L11" s="167"/>
      <c r="M11" s="167"/>
    </row>
    <row r="12" spans="1:103" x14ac:dyDescent="0.25">
      <c r="A12" s="41">
        <v>34</v>
      </c>
      <c r="B12" s="4" t="s">
        <v>24</v>
      </c>
      <c r="C12" t="s">
        <v>570</v>
      </c>
      <c r="D12" s="167">
        <v>4</v>
      </c>
      <c r="E12" s="167">
        <v>4</v>
      </c>
      <c r="F12" s="167">
        <v>4</v>
      </c>
      <c r="G12" s="167">
        <v>3</v>
      </c>
      <c r="H12" s="167">
        <v>2</v>
      </c>
      <c r="I12" s="167">
        <v>2</v>
      </c>
      <c r="J12" s="167">
        <v>4</v>
      </c>
      <c r="K12" s="167"/>
      <c r="L12" s="167"/>
      <c r="M12" s="167"/>
    </row>
    <row r="13" spans="1:103" x14ac:dyDescent="0.25">
      <c r="A13" s="41">
        <v>35</v>
      </c>
      <c r="B13" s="4" t="s">
        <v>25</v>
      </c>
      <c r="C13" t="s">
        <v>571</v>
      </c>
      <c r="D13" s="167">
        <v>4</v>
      </c>
      <c r="E13" s="167">
        <v>4</v>
      </c>
      <c r="F13" s="167">
        <v>4</v>
      </c>
      <c r="G13" s="167">
        <v>5</v>
      </c>
      <c r="H13" s="167">
        <v>1</v>
      </c>
      <c r="I13" s="167">
        <v>2</v>
      </c>
      <c r="J13" s="167">
        <v>4</v>
      </c>
      <c r="K13" s="167"/>
      <c r="L13" s="167"/>
      <c r="M13" s="167"/>
    </row>
    <row r="14" spans="1:103" x14ac:dyDescent="0.25">
      <c r="A14" s="41">
        <v>36</v>
      </c>
      <c r="B14" s="4" t="s">
        <v>26</v>
      </c>
      <c r="C14" t="s">
        <v>324</v>
      </c>
      <c r="D14" s="167">
        <v>3</v>
      </c>
      <c r="E14" s="167">
        <v>4</v>
      </c>
      <c r="F14" s="167">
        <v>5</v>
      </c>
      <c r="G14" s="167">
        <v>5</v>
      </c>
      <c r="H14" s="167">
        <v>2</v>
      </c>
      <c r="I14" s="167">
        <v>4</v>
      </c>
      <c r="J14" s="167">
        <v>4</v>
      </c>
      <c r="K14" s="167"/>
      <c r="L14" s="167"/>
      <c r="M14" s="167"/>
    </row>
    <row r="15" spans="1:103" x14ac:dyDescent="0.25">
      <c r="A15" s="41">
        <v>37</v>
      </c>
      <c r="B15" s="4" t="s">
        <v>27</v>
      </c>
      <c r="C15" t="s">
        <v>325</v>
      </c>
      <c r="D15" s="167">
        <v>5</v>
      </c>
      <c r="E15" s="167">
        <v>5</v>
      </c>
      <c r="F15" s="167">
        <v>3</v>
      </c>
      <c r="G15" s="167">
        <v>5</v>
      </c>
      <c r="H15" s="167">
        <v>3</v>
      </c>
      <c r="I15" s="167">
        <v>4</v>
      </c>
      <c r="J15" s="167">
        <v>4</v>
      </c>
      <c r="K15" s="167"/>
      <c r="L15" s="167"/>
      <c r="M15" s="167"/>
    </row>
    <row r="16" spans="1:103" x14ac:dyDescent="0.25">
      <c r="A16" s="41">
        <v>38</v>
      </c>
      <c r="B16" s="4" t="s">
        <v>28</v>
      </c>
      <c r="C16" t="s">
        <v>572</v>
      </c>
      <c r="D16" s="167">
        <v>5</v>
      </c>
      <c r="E16" s="167">
        <v>5</v>
      </c>
      <c r="F16" s="167">
        <v>4</v>
      </c>
      <c r="G16" s="167">
        <v>4</v>
      </c>
      <c r="H16" s="167">
        <v>2</v>
      </c>
      <c r="I16" s="167">
        <v>4</v>
      </c>
      <c r="J16" s="167">
        <v>4</v>
      </c>
      <c r="K16" s="167"/>
      <c r="L16" s="167"/>
      <c r="M16" s="167"/>
    </row>
    <row r="17" spans="1:13" x14ac:dyDescent="0.25">
      <c r="A17" s="41">
        <v>39</v>
      </c>
      <c r="B17" s="4" t="s">
        <v>29</v>
      </c>
      <c r="C17" t="s">
        <v>326</v>
      </c>
      <c r="D17" s="167">
        <v>5</v>
      </c>
      <c r="E17" s="167">
        <v>5</v>
      </c>
      <c r="F17" s="167">
        <v>4</v>
      </c>
      <c r="G17" s="167">
        <v>4</v>
      </c>
      <c r="H17" s="167">
        <v>3</v>
      </c>
      <c r="I17" s="167">
        <v>4</v>
      </c>
      <c r="J17" s="167">
        <v>4</v>
      </c>
      <c r="K17" s="167"/>
      <c r="L17" s="167"/>
      <c r="M17" s="167"/>
    </row>
    <row r="18" spans="1:13" x14ac:dyDescent="0.25">
      <c r="A18" s="41">
        <v>40</v>
      </c>
      <c r="B18" s="4" t="s">
        <v>30</v>
      </c>
      <c r="C18" t="s">
        <v>327</v>
      </c>
      <c r="D18" s="167">
        <v>5</v>
      </c>
      <c r="E18" s="167">
        <v>5</v>
      </c>
      <c r="F18" s="167">
        <v>4</v>
      </c>
      <c r="G18" s="167">
        <v>4</v>
      </c>
      <c r="H18" s="167">
        <v>1</v>
      </c>
      <c r="I18" s="167">
        <v>3</v>
      </c>
      <c r="J18" s="167">
        <v>4</v>
      </c>
      <c r="K18" s="167"/>
      <c r="L18" s="167"/>
      <c r="M18" s="167"/>
    </row>
    <row r="19" spans="1:13" x14ac:dyDescent="0.25">
      <c r="A19" s="41">
        <v>41</v>
      </c>
      <c r="B19" s="4" t="s">
        <v>31</v>
      </c>
      <c r="C19" t="s">
        <v>328</v>
      </c>
      <c r="D19" s="167">
        <v>3</v>
      </c>
      <c r="E19" s="167">
        <v>4</v>
      </c>
      <c r="F19" s="167">
        <v>3</v>
      </c>
      <c r="G19" s="167">
        <v>3</v>
      </c>
      <c r="H19" s="167">
        <v>2</v>
      </c>
      <c r="I19" s="167">
        <v>4</v>
      </c>
      <c r="J19" s="167">
        <v>4</v>
      </c>
      <c r="K19" s="167"/>
      <c r="L19" s="167"/>
      <c r="M19" s="167"/>
    </row>
    <row r="20" spans="1:13" x14ac:dyDescent="0.25">
      <c r="A20" s="41">
        <v>42</v>
      </c>
      <c r="B20" s="4" t="s">
        <v>32</v>
      </c>
      <c r="C20" t="s">
        <v>329</v>
      </c>
      <c r="D20" s="167">
        <v>4</v>
      </c>
      <c r="E20" s="167">
        <v>5</v>
      </c>
      <c r="F20" s="167">
        <v>5</v>
      </c>
      <c r="G20" s="167">
        <v>3</v>
      </c>
      <c r="H20" s="167">
        <v>3</v>
      </c>
      <c r="I20" s="167">
        <v>3</v>
      </c>
      <c r="J20" s="167">
        <v>4</v>
      </c>
      <c r="K20" s="167"/>
      <c r="L20" s="167"/>
      <c r="M20" s="167"/>
    </row>
    <row r="21" spans="1:13" x14ac:dyDescent="0.25">
      <c r="A21" s="41">
        <v>43</v>
      </c>
      <c r="B21" s="4" t="s">
        <v>33</v>
      </c>
      <c r="C21" t="s">
        <v>330</v>
      </c>
      <c r="D21" s="167">
        <v>4</v>
      </c>
      <c r="E21" s="167">
        <v>4</v>
      </c>
      <c r="F21" s="167">
        <v>4</v>
      </c>
      <c r="G21" s="167">
        <v>4</v>
      </c>
      <c r="H21" s="167">
        <v>4</v>
      </c>
      <c r="I21" s="167">
        <v>3</v>
      </c>
      <c r="J21" s="167">
        <v>3</v>
      </c>
      <c r="K21" s="167"/>
      <c r="L21" s="167"/>
      <c r="M21" s="167"/>
    </row>
    <row r="22" spans="1:13" x14ac:dyDescent="0.25">
      <c r="A22" s="41">
        <v>44</v>
      </c>
      <c r="B22" s="4" t="s">
        <v>34</v>
      </c>
      <c r="C22" t="s">
        <v>331</v>
      </c>
      <c r="D22" s="167">
        <v>2</v>
      </c>
      <c r="E22" s="167">
        <v>3</v>
      </c>
      <c r="F22" s="167">
        <v>2</v>
      </c>
      <c r="G22" s="167">
        <v>4</v>
      </c>
      <c r="H22" s="167">
        <v>2</v>
      </c>
      <c r="I22" s="167">
        <v>3</v>
      </c>
      <c r="J22" s="167">
        <v>4</v>
      </c>
      <c r="K22" s="167"/>
      <c r="L22" s="167"/>
      <c r="M22" s="167"/>
    </row>
    <row r="23" spans="1:13" x14ac:dyDescent="0.25">
      <c r="A23" s="41">
        <v>45</v>
      </c>
      <c r="B23" s="4" t="s">
        <v>35</v>
      </c>
      <c r="C23" t="s">
        <v>332</v>
      </c>
      <c r="D23" s="167">
        <v>3</v>
      </c>
      <c r="E23" s="167">
        <v>4</v>
      </c>
      <c r="F23" s="167">
        <v>3</v>
      </c>
      <c r="G23" s="167">
        <v>3</v>
      </c>
      <c r="H23" s="167">
        <v>3</v>
      </c>
      <c r="I23" s="167">
        <v>2</v>
      </c>
      <c r="J23" s="167">
        <v>3</v>
      </c>
      <c r="K23" s="167"/>
      <c r="L23" s="167"/>
      <c r="M23" s="167"/>
    </row>
    <row r="24" spans="1:13" x14ac:dyDescent="0.25">
      <c r="A24" s="41">
        <v>46</v>
      </c>
      <c r="B24" s="4" t="s">
        <v>36</v>
      </c>
      <c r="C24" t="s">
        <v>333</v>
      </c>
      <c r="D24" s="167">
        <v>4</v>
      </c>
      <c r="E24" s="167">
        <v>4</v>
      </c>
      <c r="F24" s="167">
        <v>3</v>
      </c>
      <c r="G24" s="167">
        <v>4</v>
      </c>
      <c r="H24" s="167">
        <v>4</v>
      </c>
      <c r="I24" s="167">
        <v>3</v>
      </c>
      <c r="J24" s="167">
        <v>4</v>
      </c>
      <c r="K24" s="167"/>
      <c r="L24" s="167"/>
      <c r="M24" s="167"/>
    </row>
    <row r="25" spans="1:13" x14ac:dyDescent="0.25">
      <c r="A25" s="41">
        <v>47</v>
      </c>
      <c r="B25" s="4" t="s">
        <v>37</v>
      </c>
      <c r="C25" t="s">
        <v>573</v>
      </c>
      <c r="D25" s="167" t="s">
        <v>582</v>
      </c>
      <c r="E25" s="167" t="s">
        <v>537</v>
      </c>
      <c r="F25" s="167" t="s">
        <v>523</v>
      </c>
      <c r="G25" s="167" t="s">
        <v>583</v>
      </c>
      <c r="H25" s="167" t="s">
        <v>537</v>
      </c>
      <c r="I25" s="167" t="s">
        <v>537</v>
      </c>
      <c r="J25" s="167" t="s">
        <v>537</v>
      </c>
      <c r="K25" s="167"/>
      <c r="L25" s="167"/>
      <c r="M25" s="167"/>
    </row>
    <row r="26" spans="1:13" x14ac:dyDescent="0.25">
      <c r="A26" s="41">
        <v>48</v>
      </c>
      <c r="B26" s="4" t="s">
        <v>38</v>
      </c>
      <c r="C26" t="s">
        <v>334</v>
      </c>
      <c r="D26" s="167">
        <v>5</v>
      </c>
      <c r="E26" s="167">
        <v>4</v>
      </c>
      <c r="F26" s="167">
        <v>4</v>
      </c>
      <c r="G26" s="167">
        <v>4</v>
      </c>
      <c r="H26" s="167">
        <v>2</v>
      </c>
      <c r="I26" s="167">
        <v>4</v>
      </c>
      <c r="J26" s="167">
        <v>4</v>
      </c>
      <c r="K26" s="167"/>
      <c r="L26" s="167"/>
      <c r="M26" s="167"/>
    </row>
    <row r="27" spans="1:13" x14ac:dyDescent="0.25">
      <c r="A27" s="41">
        <v>49</v>
      </c>
      <c r="B27" s="4" t="s">
        <v>39</v>
      </c>
      <c r="C27" t="s">
        <v>335</v>
      </c>
      <c r="D27" s="167">
        <v>5</v>
      </c>
      <c r="E27" s="167">
        <v>4</v>
      </c>
      <c r="F27" s="167">
        <v>3</v>
      </c>
      <c r="G27" s="167">
        <v>3</v>
      </c>
      <c r="H27" s="167">
        <v>1</v>
      </c>
      <c r="I27" s="167">
        <v>4</v>
      </c>
      <c r="J27" s="167">
        <v>4</v>
      </c>
      <c r="K27" s="167"/>
      <c r="L27" s="167"/>
      <c r="M27" s="167"/>
    </row>
    <row r="28" spans="1:13" x14ac:dyDescent="0.25">
      <c r="A28" s="41">
        <v>50</v>
      </c>
      <c r="B28" s="4" t="s">
        <v>40</v>
      </c>
      <c r="C28" t="s">
        <v>336</v>
      </c>
      <c r="D28" s="167">
        <v>5</v>
      </c>
      <c r="E28" s="167">
        <v>4</v>
      </c>
      <c r="F28" s="167">
        <v>3</v>
      </c>
      <c r="G28" s="167">
        <v>5</v>
      </c>
      <c r="H28" s="167">
        <v>2</v>
      </c>
      <c r="I28" s="167">
        <v>4</v>
      </c>
      <c r="J28" s="167">
        <v>4</v>
      </c>
      <c r="K28" s="167"/>
      <c r="L28" s="167"/>
      <c r="M28" s="167"/>
    </row>
    <row r="29" spans="1:13" x14ac:dyDescent="0.25">
      <c r="A29" s="41">
        <v>51</v>
      </c>
      <c r="B29" s="4" t="s">
        <v>41</v>
      </c>
      <c r="C29" t="s">
        <v>337</v>
      </c>
      <c r="D29" s="167">
        <v>5</v>
      </c>
      <c r="E29" s="167">
        <v>3</v>
      </c>
      <c r="F29" s="167">
        <v>5</v>
      </c>
      <c r="G29" s="167">
        <v>5</v>
      </c>
      <c r="H29" s="167">
        <v>2</v>
      </c>
      <c r="I29" s="167">
        <v>2</v>
      </c>
      <c r="J29" s="167">
        <v>4</v>
      </c>
      <c r="K29" s="167"/>
      <c r="L29" s="167"/>
      <c r="M29" s="167"/>
    </row>
    <row r="30" spans="1:13" x14ac:dyDescent="0.25">
      <c r="A30" s="41">
        <v>52</v>
      </c>
      <c r="B30" s="4" t="s">
        <v>42</v>
      </c>
      <c r="C30" t="s">
        <v>338</v>
      </c>
      <c r="D30" s="167">
        <v>4</v>
      </c>
      <c r="E30" s="167">
        <v>4</v>
      </c>
      <c r="F30" s="167">
        <v>3</v>
      </c>
      <c r="G30" s="167">
        <v>4</v>
      </c>
      <c r="H30" s="167">
        <v>1</v>
      </c>
      <c r="I30" s="167">
        <v>3</v>
      </c>
      <c r="J30" s="167">
        <v>3</v>
      </c>
      <c r="K30" s="167"/>
      <c r="L30" s="167"/>
      <c r="M30" s="167"/>
    </row>
    <row r="31" spans="1:13" x14ac:dyDescent="0.25">
      <c r="A31" s="41">
        <v>53</v>
      </c>
      <c r="B31" s="4" t="s">
        <v>43</v>
      </c>
      <c r="C31" t="s">
        <v>339</v>
      </c>
      <c r="D31" s="167">
        <v>4</v>
      </c>
      <c r="E31" s="167">
        <v>4</v>
      </c>
      <c r="F31" s="167">
        <v>3</v>
      </c>
      <c r="G31" s="167">
        <v>3</v>
      </c>
      <c r="H31" s="167">
        <v>2</v>
      </c>
      <c r="I31" s="167">
        <v>4</v>
      </c>
      <c r="J31" s="167">
        <v>4</v>
      </c>
      <c r="K31" s="167"/>
      <c r="L31" s="167"/>
      <c r="M31" s="167"/>
    </row>
    <row r="32" spans="1:13" x14ac:dyDescent="0.25">
      <c r="A32" s="41">
        <v>54</v>
      </c>
      <c r="B32" s="4" t="s">
        <v>44</v>
      </c>
      <c r="C32" t="s">
        <v>340</v>
      </c>
      <c r="D32" s="167">
        <v>4</v>
      </c>
      <c r="E32" s="167">
        <v>4</v>
      </c>
      <c r="F32" s="167">
        <v>3</v>
      </c>
      <c r="G32" s="167">
        <v>3</v>
      </c>
      <c r="H32" s="167">
        <v>2</v>
      </c>
      <c r="I32" s="167">
        <v>3</v>
      </c>
      <c r="J32" s="167">
        <v>4</v>
      </c>
      <c r="K32" s="167"/>
      <c r="L32" s="167"/>
      <c r="M32" s="167"/>
    </row>
    <row r="33" spans="1:13" x14ac:dyDescent="0.25">
      <c r="A33" s="41">
        <v>55</v>
      </c>
      <c r="B33" s="4" t="s">
        <v>45</v>
      </c>
      <c r="C33" t="s">
        <v>341</v>
      </c>
      <c r="D33" s="167">
        <v>4</v>
      </c>
      <c r="E33" s="167">
        <v>3</v>
      </c>
      <c r="F33" s="167">
        <v>4</v>
      </c>
      <c r="G33" s="167">
        <v>3</v>
      </c>
      <c r="H33" s="167">
        <v>2</v>
      </c>
      <c r="I33" s="167">
        <v>3</v>
      </c>
      <c r="J33" s="167">
        <v>3</v>
      </c>
      <c r="K33" s="167"/>
      <c r="L33" s="167"/>
      <c r="M33" s="167"/>
    </row>
    <row r="34" spans="1:13" x14ac:dyDescent="0.25">
      <c r="A34" s="41">
        <v>56</v>
      </c>
      <c r="B34" s="4" t="s">
        <v>46</v>
      </c>
      <c r="C34" t="s">
        <v>342</v>
      </c>
      <c r="D34" s="167">
        <v>4</v>
      </c>
      <c r="E34" s="167">
        <v>4</v>
      </c>
      <c r="F34" s="167">
        <v>5</v>
      </c>
      <c r="G34" s="167">
        <v>3</v>
      </c>
      <c r="H34" s="167">
        <v>2</v>
      </c>
      <c r="I34" s="167" t="s">
        <v>563</v>
      </c>
      <c r="J34" s="167">
        <v>4</v>
      </c>
      <c r="K34" s="167"/>
      <c r="L34" s="167"/>
      <c r="M34" s="167"/>
    </row>
    <row r="35" spans="1:13" x14ac:dyDescent="0.25">
      <c r="A35" s="41">
        <v>57</v>
      </c>
      <c r="B35" s="4" t="s">
        <v>366</v>
      </c>
      <c r="C35" t="s">
        <v>343</v>
      </c>
      <c r="D35" s="167">
        <v>4</v>
      </c>
      <c r="E35" s="167">
        <v>2</v>
      </c>
      <c r="F35" s="167">
        <v>5</v>
      </c>
      <c r="G35" s="167">
        <v>5</v>
      </c>
      <c r="H35" s="167">
        <v>1</v>
      </c>
      <c r="I35" s="167">
        <v>3</v>
      </c>
      <c r="J35" s="167">
        <v>4</v>
      </c>
      <c r="K35" s="167"/>
      <c r="L35" s="167"/>
      <c r="M35" s="167"/>
    </row>
    <row r="36" spans="1:13" x14ac:dyDescent="0.25">
      <c r="A36" s="41">
        <v>58</v>
      </c>
      <c r="B36" s="4" t="s">
        <v>386</v>
      </c>
      <c r="C36" t="s">
        <v>344</v>
      </c>
      <c r="D36" s="167">
        <v>3</v>
      </c>
      <c r="E36" s="167">
        <v>2</v>
      </c>
      <c r="F36" s="167">
        <v>5</v>
      </c>
      <c r="G36" s="167">
        <v>4</v>
      </c>
      <c r="H36" s="167">
        <v>1</v>
      </c>
      <c r="I36" s="167">
        <v>3</v>
      </c>
      <c r="J36" s="167">
        <v>4</v>
      </c>
      <c r="K36" s="167"/>
      <c r="L36" s="167"/>
      <c r="M36" s="167"/>
    </row>
    <row r="37" spans="1:13" x14ac:dyDescent="0.25">
      <c r="A37" s="41">
        <v>59</v>
      </c>
      <c r="B37" s="4" t="s">
        <v>387</v>
      </c>
      <c r="C37" t="s">
        <v>345</v>
      </c>
      <c r="D37" s="167">
        <v>4</v>
      </c>
      <c r="E37" s="167">
        <v>3</v>
      </c>
      <c r="F37" s="167">
        <v>3</v>
      </c>
      <c r="G37" s="167">
        <v>3</v>
      </c>
      <c r="H37" s="167">
        <v>1</v>
      </c>
      <c r="I37" s="167">
        <v>3</v>
      </c>
      <c r="J37" s="167">
        <v>3</v>
      </c>
      <c r="K37" s="167"/>
      <c r="L37" s="167"/>
      <c r="M37" s="167"/>
    </row>
    <row r="38" spans="1:13" x14ac:dyDescent="0.25">
      <c r="A38" s="41">
        <v>60</v>
      </c>
      <c r="B38" s="4" t="s">
        <v>499</v>
      </c>
      <c r="C38" t="s">
        <v>346</v>
      </c>
      <c r="D38" s="167">
        <v>4</v>
      </c>
      <c r="E38" s="167">
        <v>4</v>
      </c>
      <c r="F38" s="167">
        <v>3</v>
      </c>
      <c r="G38" s="167">
        <v>1</v>
      </c>
      <c r="H38" s="167">
        <v>1</v>
      </c>
      <c r="I38" s="167">
        <v>2</v>
      </c>
      <c r="J38" s="167">
        <v>3</v>
      </c>
      <c r="K38" s="167"/>
      <c r="L38" s="167"/>
      <c r="M38" s="167"/>
    </row>
    <row r="39" spans="1:13" x14ac:dyDescent="0.25">
      <c r="A39" s="41">
        <v>61</v>
      </c>
      <c r="B39" s="4" t="s">
        <v>500</v>
      </c>
      <c r="C39" t="s">
        <v>347</v>
      </c>
      <c r="D39" s="167">
        <v>5</v>
      </c>
      <c r="E39" s="167">
        <v>3</v>
      </c>
      <c r="F39" s="167">
        <v>4</v>
      </c>
      <c r="G39" s="167">
        <v>2</v>
      </c>
      <c r="H39" s="167">
        <v>3</v>
      </c>
      <c r="I39" s="167">
        <v>4</v>
      </c>
      <c r="J39" s="167">
        <v>4</v>
      </c>
      <c r="K39" s="167"/>
      <c r="L39" s="167"/>
      <c r="M39" s="167"/>
    </row>
    <row r="40" spans="1:13" x14ac:dyDescent="0.25">
      <c r="A40" s="41">
        <v>62</v>
      </c>
      <c r="B40" s="4" t="s">
        <v>501</v>
      </c>
      <c r="C40" t="s">
        <v>493</v>
      </c>
      <c r="D40" s="167">
        <v>2</v>
      </c>
      <c r="E40" s="167">
        <v>3</v>
      </c>
      <c r="F40" s="167">
        <v>3</v>
      </c>
      <c r="G40" s="167">
        <v>3</v>
      </c>
      <c r="H40" s="167">
        <v>3</v>
      </c>
      <c r="I40" s="167">
        <v>4</v>
      </c>
      <c r="J40" s="167">
        <v>4</v>
      </c>
      <c r="K40" s="167"/>
      <c r="L40" s="167"/>
      <c r="M40" s="167"/>
    </row>
    <row r="41" spans="1:13" x14ac:dyDescent="0.25">
      <c r="A41" s="41">
        <v>63</v>
      </c>
      <c r="B41" s="4" t="s">
        <v>502</v>
      </c>
      <c r="C41" t="s">
        <v>574</v>
      </c>
      <c r="D41" s="167" t="s">
        <v>537</v>
      </c>
      <c r="E41" s="167" t="s">
        <v>537</v>
      </c>
      <c r="F41" s="167" t="s">
        <v>584</v>
      </c>
      <c r="G41" s="167" t="s">
        <v>585</v>
      </c>
      <c r="H41" s="167" t="s">
        <v>537</v>
      </c>
      <c r="I41" s="167" t="s">
        <v>537</v>
      </c>
      <c r="J41" s="167" t="s">
        <v>537</v>
      </c>
      <c r="K41" s="167"/>
      <c r="L41" s="167"/>
      <c r="M41" s="167"/>
    </row>
    <row r="42" spans="1:13" x14ac:dyDescent="0.25">
      <c r="A42" s="41">
        <v>64</v>
      </c>
      <c r="B42" s="4" t="s">
        <v>503</v>
      </c>
      <c r="C42" t="s">
        <v>494</v>
      </c>
      <c r="D42" s="167">
        <v>4</v>
      </c>
      <c r="E42" s="167">
        <v>3</v>
      </c>
      <c r="F42" s="167">
        <v>2</v>
      </c>
      <c r="G42" s="167">
        <v>3</v>
      </c>
      <c r="H42" s="167">
        <v>4</v>
      </c>
      <c r="I42" s="167">
        <v>5</v>
      </c>
      <c r="J42" s="167">
        <v>3</v>
      </c>
      <c r="K42" s="167"/>
      <c r="L42" s="167"/>
      <c r="M42" s="167"/>
    </row>
    <row r="43" spans="1:13" x14ac:dyDescent="0.25">
      <c r="A43" s="41">
        <v>65</v>
      </c>
      <c r="B43" s="4" t="s">
        <v>504</v>
      </c>
      <c r="C43" t="s">
        <v>689</v>
      </c>
      <c r="D43" s="167" t="s">
        <v>537</v>
      </c>
      <c r="E43" s="167" t="s">
        <v>537</v>
      </c>
      <c r="F43" s="167" t="s">
        <v>586</v>
      </c>
      <c r="G43" s="167" t="s">
        <v>564</v>
      </c>
      <c r="H43" s="167" t="s">
        <v>537</v>
      </c>
      <c r="I43" s="167" t="s">
        <v>537</v>
      </c>
      <c r="J43" s="167" t="s">
        <v>537</v>
      </c>
      <c r="K43" s="167"/>
      <c r="L43" s="167"/>
      <c r="M43" s="167"/>
    </row>
    <row r="44" spans="1:13" x14ac:dyDescent="0.25">
      <c r="A44" s="41">
        <v>66</v>
      </c>
      <c r="B44" s="4" t="s">
        <v>505</v>
      </c>
      <c r="C44" t="s">
        <v>495</v>
      </c>
      <c r="D44" s="167">
        <v>4</v>
      </c>
      <c r="E44" s="167">
        <v>4</v>
      </c>
      <c r="F44" s="167">
        <v>5</v>
      </c>
      <c r="G44" s="167">
        <v>4</v>
      </c>
      <c r="H44" s="167">
        <v>4</v>
      </c>
      <c r="I44" s="167">
        <v>3</v>
      </c>
      <c r="J44" s="167">
        <v>3</v>
      </c>
      <c r="K44" s="167"/>
      <c r="L44" s="167"/>
      <c r="M44" s="167"/>
    </row>
    <row r="45" spans="1:13" x14ac:dyDescent="0.25">
      <c r="A45" s="41">
        <v>67</v>
      </c>
      <c r="B45" s="4" t="s">
        <v>576</v>
      </c>
      <c r="C45" t="s">
        <v>496</v>
      </c>
      <c r="D45" s="167">
        <v>8</v>
      </c>
      <c r="E45" s="167" t="s">
        <v>565</v>
      </c>
      <c r="F45" s="167">
        <v>7</v>
      </c>
      <c r="G45" s="167">
        <v>8</v>
      </c>
      <c r="H45" s="167">
        <v>3</v>
      </c>
      <c r="I45" s="167">
        <v>7</v>
      </c>
      <c r="J45" s="167">
        <v>7</v>
      </c>
      <c r="K45" s="167"/>
      <c r="L45" s="167"/>
      <c r="M45" s="167"/>
    </row>
    <row r="46" spans="1:13" x14ac:dyDescent="0.25">
      <c r="A46" s="41">
        <v>68</v>
      </c>
      <c r="B46" s="4" t="s">
        <v>577</v>
      </c>
      <c r="C46" t="s">
        <v>497</v>
      </c>
      <c r="D46" s="167" t="s">
        <v>587</v>
      </c>
      <c r="E46" s="167" t="s">
        <v>588</v>
      </c>
      <c r="F46" s="167" t="s">
        <v>589</v>
      </c>
      <c r="G46" s="167" t="s">
        <v>566</v>
      </c>
      <c r="H46" s="167" t="s">
        <v>567</v>
      </c>
      <c r="I46" s="167" t="s">
        <v>590</v>
      </c>
      <c r="J46" s="167" t="s">
        <v>591</v>
      </c>
      <c r="K46" s="167"/>
      <c r="L46" s="167"/>
      <c r="M46" s="167"/>
    </row>
    <row r="47" spans="1:13" x14ac:dyDescent="0.25">
      <c r="A47" s="41">
        <v>69</v>
      </c>
      <c r="B47" s="4" t="s">
        <v>511</v>
      </c>
      <c r="C47" t="s">
        <v>498</v>
      </c>
      <c r="D47" s="167" t="s">
        <v>592</v>
      </c>
      <c r="E47" s="167" t="s">
        <v>593</v>
      </c>
      <c r="F47" s="167" t="s">
        <v>594</v>
      </c>
      <c r="G47" s="167" t="s">
        <v>568</v>
      </c>
      <c r="H47" s="167" t="s">
        <v>569</v>
      </c>
      <c r="I47" s="167" t="s">
        <v>595</v>
      </c>
      <c r="J47" s="167" t="s">
        <v>596</v>
      </c>
      <c r="K47" s="167"/>
      <c r="L47" s="167"/>
      <c r="M47" s="167"/>
    </row>
    <row r="48" spans="1:13"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C1" workbookViewId="0">
      <selection activeCell="D4" sqref="D4"/>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653</v>
      </c>
      <c r="C2" s="18" t="s">
        <v>654</v>
      </c>
      <c r="D2" s="18" t="s">
        <v>655</v>
      </c>
      <c r="E2" s="168"/>
    </row>
    <row r="3" spans="1:6" ht="30" customHeight="1" x14ac:dyDescent="0.25">
      <c r="A3">
        <v>70</v>
      </c>
      <c r="B3" s="203" t="s">
        <v>611</v>
      </c>
      <c r="C3" s="143" t="s">
        <v>612</v>
      </c>
      <c r="D3" s="143">
        <v>6</v>
      </c>
      <c r="E3" s="164"/>
      <c r="F3" s="169"/>
    </row>
    <row r="4" spans="1:6" ht="60.75" customHeight="1" x14ac:dyDescent="0.25">
      <c r="B4" s="203"/>
      <c r="C4" s="143" t="s">
        <v>613</v>
      </c>
      <c r="D4" s="143" t="s">
        <v>597</v>
      </c>
      <c r="E4" s="164"/>
      <c r="F4" s="169"/>
    </row>
    <row r="5" spans="1:6" ht="30" customHeight="1" x14ac:dyDescent="0.25">
      <c r="A5">
        <v>71</v>
      </c>
      <c r="B5" s="203" t="s">
        <v>614</v>
      </c>
      <c r="C5" s="143" t="s">
        <v>615</v>
      </c>
      <c r="D5" s="143">
        <v>7</v>
      </c>
      <c r="E5" s="121"/>
      <c r="F5" s="169"/>
    </row>
    <row r="6" spans="1:6" ht="60" customHeight="1" x14ac:dyDescent="0.25">
      <c r="B6" s="203"/>
      <c r="C6" s="143" t="s">
        <v>616</v>
      </c>
      <c r="D6" s="170" t="s">
        <v>598</v>
      </c>
      <c r="E6" s="164"/>
      <c r="F6" s="169"/>
    </row>
    <row r="7" spans="1:6" ht="30" customHeight="1" x14ac:dyDescent="0.25">
      <c r="A7">
        <v>72</v>
      </c>
      <c r="B7" s="203" t="s">
        <v>617</v>
      </c>
      <c r="C7" s="143" t="s">
        <v>618</v>
      </c>
      <c r="D7" s="143">
        <v>8</v>
      </c>
      <c r="E7" s="164"/>
      <c r="F7" s="169"/>
    </row>
    <row r="8" spans="1:6" ht="30" customHeight="1" x14ac:dyDescent="0.25">
      <c r="B8" s="203"/>
      <c r="C8" s="143" t="s">
        <v>619</v>
      </c>
      <c r="D8" s="170" t="s">
        <v>599</v>
      </c>
      <c r="E8" s="164"/>
      <c r="F8" s="169"/>
    </row>
    <row r="9" spans="1:6" ht="30" customHeight="1" x14ac:dyDescent="0.25">
      <c r="A9">
        <v>73</v>
      </c>
      <c r="B9" s="203" t="s">
        <v>620</v>
      </c>
      <c r="C9" s="143" t="s">
        <v>675</v>
      </c>
      <c r="D9" s="143">
        <v>7</v>
      </c>
      <c r="E9" s="164"/>
      <c r="F9" s="169"/>
    </row>
    <row r="10" spans="1:6" ht="58.5" customHeight="1" x14ac:dyDescent="0.25">
      <c r="B10" s="203"/>
      <c r="C10" s="143" t="s">
        <v>621</v>
      </c>
      <c r="D10" s="170" t="s">
        <v>600</v>
      </c>
      <c r="E10" s="164"/>
      <c r="F10" s="169"/>
    </row>
    <row r="11" spans="1:6" ht="30" customHeight="1" x14ac:dyDescent="0.25">
      <c r="A11">
        <v>74</v>
      </c>
      <c r="B11" s="203" t="s">
        <v>622</v>
      </c>
      <c r="C11" s="143" t="s">
        <v>676</v>
      </c>
      <c r="D11" s="143">
        <v>9</v>
      </c>
      <c r="E11" s="164"/>
      <c r="F11" s="169"/>
    </row>
    <row r="12" spans="1:6" ht="30" customHeight="1" x14ac:dyDescent="0.25">
      <c r="B12" s="203"/>
      <c r="C12" s="143" t="s">
        <v>623</v>
      </c>
      <c r="D12" s="170" t="s">
        <v>601</v>
      </c>
      <c r="E12" s="164"/>
      <c r="F12" s="169"/>
    </row>
    <row r="13" spans="1:6" ht="30" customHeight="1" x14ac:dyDescent="0.25">
      <c r="A13">
        <v>75</v>
      </c>
      <c r="B13" s="203" t="s">
        <v>624</v>
      </c>
      <c r="C13" s="143" t="s">
        <v>625</v>
      </c>
      <c r="D13" s="143">
        <v>8</v>
      </c>
      <c r="E13" s="164"/>
      <c r="F13" s="169"/>
    </row>
    <row r="14" spans="1:6" ht="50.25" customHeight="1" x14ac:dyDescent="0.25">
      <c r="B14" s="203"/>
      <c r="C14" s="143" t="s">
        <v>626</v>
      </c>
      <c r="D14" s="170" t="s">
        <v>602</v>
      </c>
      <c r="E14" s="164"/>
      <c r="F14" s="169"/>
    </row>
    <row r="15" spans="1:6" ht="45" customHeight="1" x14ac:dyDescent="0.25">
      <c r="A15">
        <v>76</v>
      </c>
      <c r="B15" s="203" t="s">
        <v>627</v>
      </c>
      <c r="C15" s="143" t="s">
        <v>628</v>
      </c>
      <c r="D15" s="143">
        <v>6</v>
      </c>
    </row>
    <row r="16" spans="1:6" ht="30" x14ac:dyDescent="0.25">
      <c r="B16" s="203"/>
      <c r="C16" s="143" t="s">
        <v>629</v>
      </c>
      <c r="D16" s="170" t="s">
        <v>603</v>
      </c>
    </row>
    <row r="17" spans="1:4" ht="45" customHeight="1" x14ac:dyDescent="0.25">
      <c r="A17">
        <v>77</v>
      </c>
      <c r="B17" s="203" t="s">
        <v>630</v>
      </c>
      <c r="C17" s="143" t="s">
        <v>631</v>
      </c>
      <c r="D17" s="143">
        <v>7</v>
      </c>
    </row>
    <row r="18" spans="1:4" ht="30" x14ac:dyDescent="0.25">
      <c r="B18" s="203"/>
      <c r="C18" s="143" t="s">
        <v>632</v>
      </c>
      <c r="D18" s="170" t="s">
        <v>604</v>
      </c>
    </row>
    <row r="19" spans="1:4" ht="75" customHeight="1" x14ac:dyDescent="0.25">
      <c r="A19">
        <v>78</v>
      </c>
      <c r="B19" s="203" t="s">
        <v>633</v>
      </c>
      <c r="C19" s="143" t="s">
        <v>634</v>
      </c>
      <c r="D19" s="143">
        <v>8</v>
      </c>
    </row>
    <row r="20" spans="1:4" ht="30" x14ac:dyDescent="0.25">
      <c r="B20" s="203"/>
      <c r="C20" s="143" t="s">
        <v>635</v>
      </c>
      <c r="D20" s="170" t="s">
        <v>605</v>
      </c>
    </row>
    <row r="21" spans="1:4" ht="45" customHeight="1" x14ac:dyDescent="0.25">
      <c r="A21">
        <v>79</v>
      </c>
      <c r="B21" s="203" t="s">
        <v>636</v>
      </c>
      <c r="C21" s="143" t="s">
        <v>637</v>
      </c>
      <c r="D21" s="143">
        <v>5</v>
      </c>
    </row>
    <row r="22" spans="1:4" ht="45" x14ac:dyDescent="0.25">
      <c r="B22" s="203"/>
      <c r="C22" s="143" t="s">
        <v>638</v>
      </c>
      <c r="D22" s="170" t="s">
        <v>606</v>
      </c>
    </row>
    <row r="23" spans="1:4" ht="90" customHeight="1" x14ac:dyDescent="0.25">
      <c r="A23">
        <v>80</v>
      </c>
      <c r="B23" s="203" t="s">
        <v>639</v>
      </c>
      <c r="C23" s="143" t="s">
        <v>640</v>
      </c>
      <c r="D23" s="143" t="s">
        <v>677</v>
      </c>
    </row>
    <row r="24" spans="1:4" ht="30" x14ac:dyDescent="0.25">
      <c r="B24" s="203"/>
      <c r="C24" s="143" t="s">
        <v>641</v>
      </c>
      <c r="D24" s="170" t="s">
        <v>607</v>
      </c>
    </row>
    <row r="25" spans="1:4" ht="30" customHeight="1" x14ac:dyDescent="0.25">
      <c r="A25">
        <v>81</v>
      </c>
      <c r="B25" s="203" t="s">
        <v>642</v>
      </c>
      <c r="C25" s="143" t="s">
        <v>643</v>
      </c>
      <c r="D25" s="170">
        <v>9</v>
      </c>
    </row>
    <row r="26" spans="1:4" ht="135" x14ac:dyDescent="0.25">
      <c r="B26" s="203"/>
      <c r="C26" s="143" t="s">
        <v>644</v>
      </c>
      <c r="D26" s="170" t="s">
        <v>652</v>
      </c>
    </row>
    <row r="27" spans="1:4" ht="45" customHeight="1" x14ac:dyDescent="0.25">
      <c r="A27">
        <v>82</v>
      </c>
      <c r="B27" s="203" t="s">
        <v>645</v>
      </c>
      <c r="C27" s="143" t="s">
        <v>646</v>
      </c>
      <c r="D27" s="143">
        <v>8</v>
      </c>
    </row>
    <row r="28" spans="1:4" ht="30" x14ac:dyDescent="0.25">
      <c r="B28" s="203"/>
      <c r="C28" s="143" t="s">
        <v>647</v>
      </c>
      <c r="D28" s="170" t="s">
        <v>608</v>
      </c>
    </row>
    <row r="29" spans="1:4" ht="30" customHeight="1" x14ac:dyDescent="0.25">
      <c r="A29">
        <v>83</v>
      </c>
      <c r="B29" s="203" t="s">
        <v>648</v>
      </c>
      <c r="C29" s="143" t="s">
        <v>646</v>
      </c>
      <c r="D29" s="143">
        <v>7</v>
      </c>
    </row>
    <row r="30" spans="1:4" ht="60" x14ac:dyDescent="0.25">
      <c r="B30" s="203"/>
      <c r="C30" s="143" t="s">
        <v>649</v>
      </c>
      <c r="D30" s="170" t="s">
        <v>609</v>
      </c>
    </row>
    <row r="31" spans="1:4" ht="45" customHeight="1" x14ac:dyDescent="0.25">
      <c r="A31">
        <v>84</v>
      </c>
      <c r="B31" s="203" t="s">
        <v>650</v>
      </c>
      <c r="C31" s="143" t="s">
        <v>651</v>
      </c>
      <c r="D31" s="143">
        <v>7</v>
      </c>
    </row>
    <row r="32" spans="1:4" x14ac:dyDescent="0.25">
      <c r="B32" s="203"/>
      <c r="C32" s="143" t="s">
        <v>619</v>
      </c>
      <c r="D32" s="170" t="s">
        <v>610</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2" t="s">
        <v>518</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abSelected="1" topLeftCell="A195" workbookViewId="0">
      <selection activeCell="E178" sqref="E178: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2" t="s">
        <v>52</v>
      </c>
      <c r="B2" s="222"/>
      <c r="C2" s="222"/>
      <c r="D2" s="222"/>
      <c r="E2" s="222"/>
      <c r="F2" s="222"/>
    </row>
    <row r="3" spans="1:14" x14ac:dyDescent="0.25">
      <c r="H3" s="24" t="s">
        <v>90</v>
      </c>
    </row>
    <row r="4" spans="1:14" ht="30" customHeight="1" x14ac:dyDescent="0.25">
      <c r="B4" s="223" t="s">
        <v>72</v>
      </c>
      <c r="C4" s="203" t="s">
        <v>53</v>
      </c>
      <c r="D4" s="17" t="s">
        <v>47</v>
      </c>
      <c r="E4" s="16">
        <f>AVERAGE('Resultados Examen'!B$7:B$106)</f>
        <v>6.12</v>
      </c>
      <c r="J4" s="12" t="s">
        <v>92</v>
      </c>
      <c r="K4" s="12" t="s">
        <v>93</v>
      </c>
      <c r="N4" t="s">
        <v>98</v>
      </c>
    </row>
    <row r="5" spans="1:14" x14ac:dyDescent="0.25">
      <c r="B5" s="223"/>
      <c r="C5" s="203"/>
      <c r="D5" s="17" t="s">
        <v>48</v>
      </c>
      <c r="E5" s="1">
        <f>_xlfn.VAR.S('Resultados Examen'!B$7:B$106)</f>
        <v>7.1999999999999911E-2</v>
      </c>
      <c r="H5" s="2" t="s">
        <v>91</v>
      </c>
      <c r="I5" s="2"/>
      <c r="J5" s="166" t="str">
        <f>IF('Resultados Examen'!G2="Sí",IF(I54&gt;J60, "Sí", "No"),"N/A")</f>
        <v>N/A</v>
      </c>
      <c r="K5" s="1" t="str">
        <f>IF('Resultados Examen'!G2="Sí",IF(J5="Sí",5*(E7-E4)/(10-E4),0),"N/A")</f>
        <v>N/A</v>
      </c>
      <c r="L5" t="s">
        <v>94</v>
      </c>
      <c r="M5" s="38"/>
      <c r="N5" t="s">
        <v>99</v>
      </c>
    </row>
    <row r="6" spans="1:14" x14ac:dyDescent="0.25">
      <c r="B6" s="223"/>
      <c r="C6" s="203"/>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3"/>
      <c r="C7" s="203" t="s">
        <v>54</v>
      </c>
      <c r="D7" s="17" t="s">
        <v>47</v>
      </c>
      <c r="E7" s="16">
        <f>AVERAGE('Resultados Examen'!C$7:C$106)</f>
        <v>8.8000000000000007</v>
      </c>
      <c r="N7" t="s">
        <v>301</v>
      </c>
    </row>
    <row r="8" spans="1:14" x14ac:dyDescent="0.25">
      <c r="B8" s="223"/>
      <c r="C8" s="203"/>
      <c r="D8" s="17" t="s">
        <v>48</v>
      </c>
      <c r="E8" s="1">
        <f>_xlfn.VAR.S('Resultados Examen'!C$7:C$106)</f>
        <v>0.19999999999999998</v>
      </c>
      <c r="N8" t="s">
        <v>302</v>
      </c>
    </row>
    <row r="9" spans="1:14" x14ac:dyDescent="0.25">
      <c r="B9" s="223"/>
      <c r="C9" s="203"/>
      <c r="D9" s="17" t="s">
        <v>55</v>
      </c>
      <c r="E9" s="1">
        <f>COUNT('Resultados Examen'!C$7:C$106)</f>
        <v>5</v>
      </c>
    </row>
    <row r="11" spans="1:14" ht="15" customHeight="1" x14ac:dyDescent="0.25">
      <c r="B11" s="223" t="s">
        <v>73</v>
      </c>
      <c r="C11" s="203" t="s">
        <v>53</v>
      </c>
      <c r="D11" s="17" t="s">
        <v>47</v>
      </c>
      <c r="E11" s="16" t="str">
        <f>IF('Resultados Examen'!$F$6="Sí",AVERAGE('Resultados Examen'!G$7:G$106),"N/A")</f>
        <v>N/A</v>
      </c>
    </row>
    <row r="12" spans="1:14" x14ac:dyDescent="0.25">
      <c r="B12" s="223"/>
      <c r="C12" s="203"/>
      <c r="D12" s="17" t="s">
        <v>48</v>
      </c>
      <c r="E12" s="1" t="str">
        <f>IF('Resultados Examen'!$F$6="Sí",_xlfn.VAR.S('Resultados Examen'!G$7:G$106),"N/A")</f>
        <v>N/A</v>
      </c>
    </row>
    <row r="13" spans="1:14" x14ac:dyDescent="0.25">
      <c r="B13" s="223"/>
      <c r="C13" s="203"/>
      <c r="D13" s="17" t="s">
        <v>55</v>
      </c>
      <c r="E13" s="1" t="str">
        <f>IF('Resultados Examen'!$F$6="Sí",COUNT('Resultados Examen'!G$7:G$106),"N/A")</f>
        <v>N/A</v>
      </c>
    </row>
    <row r="14" spans="1:14" x14ac:dyDescent="0.25">
      <c r="B14" s="223"/>
      <c r="C14" s="203" t="s">
        <v>54</v>
      </c>
      <c r="D14" s="17" t="s">
        <v>47</v>
      </c>
      <c r="E14" s="16" t="str">
        <f>IF('Resultados Examen'!$F$6="Sí",AVERAGE('Resultados Examen'!H$7:H$106),"N/A")</f>
        <v>N/A</v>
      </c>
    </row>
    <row r="15" spans="1:14" x14ac:dyDescent="0.25">
      <c r="B15" s="223"/>
      <c r="C15" s="203"/>
      <c r="D15" s="17" t="s">
        <v>48</v>
      </c>
      <c r="E15" s="1" t="str">
        <f>IF('Resultados Examen'!$F$6="Sí",_xlfn.VAR.S('Resultados Examen'!H$7:H$106),"N/A")</f>
        <v>N/A</v>
      </c>
    </row>
    <row r="16" spans="1:14" x14ac:dyDescent="0.25">
      <c r="B16" s="223"/>
      <c r="C16" s="203"/>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11" t="e">
        <f>"t "&amp;IF(H35&gt;I41,"&gt;","&lt;")&amp;" valor crítico, por lo tanto se acepta la " &amp; IF(I35&gt;J41,LOWER(I29),LOWER(I28))</f>
        <v>#VALUE!</v>
      </c>
      <c r="I44" s="212"/>
      <c r="J44" s="212"/>
      <c r="K44" s="212"/>
      <c r="L44" s="212"/>
      <c r="M44" s="212"/>
      <c r="N44" s="213"/>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300</v>
      </c>
      <c r="J61">
        <f>_xlfn.T.DIST.2T(I54,J57)</f>
        <v>1.1117858392307811E-3</v>
      </c>
      <c r="O61" s="23"/>
    </row>
    <row r="62" spans="2:15" x14ac:dyDescent="0.25">
      <c r="B62" s="22"/>
      <c r="H62" s="24" t="s">
        <v>78</v>
      </c>
      <c r="O62" s="23"/>
    </row>
    <row r="63" spans="2:15" ht="15" customHeight="1" x14ac:dyDescent="0.25">
      <c r="B63" s="22"/>
      <c r="H63" s="205" t="str">
        <f>"t "&amp;IF(I54&gt;J60,"&gt;","&lt;")&amp;" valor crítico, por lo tanto se acepta la " &amp; IF(I54&gt;J60,LOWER(I49),LOWER(I48))</f>
        <v>t &gt; valor crítico, por lo tanto se acepta la hipótesis alternativa: ha habido cambios positivos en los resultados academicos</v>
      </c>
      <c r="I63" s="206"/>
      <c r="J63" s="206"/>
      <c r="K63" s="206"/>
      <c r="L63" s="206"/>
      <c r="M63" s="206"/>
      <c r="N63" s="207"/>
      <c r="O63" s="23"/>
    </row>
    <row r="64" spans="2:15" x14ac:dyDescent="0.25">
      <c r="B64" s="22"/>
      <c r="H64" s="208"/>
      <c r="I64" s="209"/>
      <c r="J64" s="209"/>
      <c r="K64" s="209"/>
      <c r="L64" s="209"/>
      <c r="M64" s="209"/>
      <c r="N64" s="21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11" t="e">
        <f>"t "&amp;IF(H75&gt;I81,"&gt;","&lt;")&amp;" valor crítico, por lo tanto se acepta la " &amp; IF(I75&gt;J81,LOWER(I69),LOWER(I68))</f>
        <v>#VALUE!</v>
      </c>
      <c r="I84" s="212"/>
      <c r="J84" s="212"/>
      <c r="K84" s="212"/>
      <c r="L84" s="212"/>
      <c r="M84" s="212"/>
      <c r="N84" s="213"/>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05" t="str">
        <f>"t "&amp;IF(I94&gt;J100,"&gt;","&lt;")&amp;" valor crítico, por lo tanto se acepta la " &amp; IF(I94&gt;J100,LOWER(I89),LOWER(I88))</f>
        <v>t &gt; valor crítico, por lo tanto se acepta la hipótesis alternativa: ha habido cambios positivos en los resultados academicos</v>
      </c>
      <c r="I103" s="206"/>
      <c r="J103" s="206"/>
      <c r="K103" s="206"/>
      <c r="L103" s="206"/>
      <c r="M103" s="206"/>
      <c r="N103" s="207"/>
      <c r="O103" s="23"/>
    </row>
    <row r="104" spans="1:15" x14ac:dyDescent="0.25">
      <c r="B104" s="22"/>
      <c r="H104" s="208"/>
      <c r="I104" s="209"/>
      <c r="J104" s="209"/>
      <c r="K104" s="209"/>
      <c r="L104" s="209"/>
      <c r="M104" s="209"/>
      <c r="N104" s="21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2" t="s">
        <v>86</v>
      </c>
      <c r="B107" s="222"/>
      <c r="C107" s="222"/>
      <c r="D107" s="222"/>
      <c r="E107" s="222"/>
      <c r="F107" s="222"/>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19</v>
      </c>
      <c r="D112" s="37">
        <f>_xlfn.VAR.S('Resultados Encuestas'!D5:CY5)</f>
        <v>2</v>
      </c>
      <c r="F112" s="2" t="s">
        <v>509</v>
      </c>
      <c r="G112" s="143" t="s">
        <v>656</v>
      </c>
      <c r="H112" s="1" t="s">
        <v>508</v>
      </c>
      <c r="I112" s="1" t="s">
        <v>508</v>
      </c>
      <c r="J112" t="s">
        <v>94</v>
      </c>
    </row>
    <row r="113" spans="1:10" x14ac:dyDescent="0.25">
      <c r="A113">
        <v>28</v>
      </c>
      <c r="B113" s="36" t="s">
        <v>18</v>
      </c>
      <c r="C113" s="37" t="s">
        <v>677</v>
      </c>
      <c r="D113" s="37" t="s">
        <v>677</v>
      </c>
      <c r="F113" s="2" t="s">
        <v>102</v>
      </c>
      <c r="G113" s="143" t="s">
        <v>657</v>
      </c>
      <c r="H113" s="37">
        <f>AVERAGE(C116:C117)</f>
        <v>3.3571428571428572</v>
      </c>
      <c r="I113" s="16">
        <f>5*((H113-1)/4)</f>
        <v>2.9464285714285716</v>
      </c>
      <c r="J113" t="s">
        <v>94</v>
      </c>
    </row>
    <row r="114" spans="1:10" x14ac:dyDescent="0.25">
      <c r="A114">
        <v>29</v>
      </c>
      <c r="B114" s="36" t="s">
        <v>19</v>
      </c>
      <c r="C114" s="37" t="s">
        <v>677</v>
      </c>
      <c r="D114" s="37" t="s">
        <v>677</v>
      </c>
      <c r="F114" s="2" t="s">
        <v>103</v>
      </c>
      <c r="G114" s="143" t="s">
        <v>658</v>
      </c>
      <c r="H114" s="37">
        <f>AVERAGE(C118:C119)</f>
        <v>3.3928571428571428</v>
      </c>
      <c r="I114" s="16">
        <f t="shared" ref="I114:I133" si="0">5*((H114-1)/4)</f>
        <v>2.9910714285714284</v>
      </c>
      <c r="J114" t="s">
        <v>94</v>
      </c>
    </row>
    <row r="115" spans="1:10" x14ac:dyDescent="0.25">
      <c r="A115">
        <v>30</v>
      </c>
      <c r="B115" s="36" t="s">
        <v>20</v>
      </c>
      <c r="C115" s="37" t="s">
        <v>677</v>
      </c>
      <c r="D115" s="37" t="s">
        <v>677</v>
      </c>
      <c r="F115" s="2" t="s">
        <v>104</v>
      </c>
      <c r="G115" s="143" t="s">
        <v>510</v>
      </c>
      <c r="H115" s="37">
        <f>AVERAGE(C120:C121)</f>
        <v>3.6428571428571428</v>
      </c>
      <c r="I115" s="16">
        <f t="shared" si="0"/>
        <v>3.3035714285714284</v>
      </c>
      <c r="J115" t="s">
        <v>94</v>
      </c>
    </row>
    <row r="116" spans="1:10" x14ac:dyDescent="0.25">
      <c r="A116">
        <v>31</v>
      </c>
      <c r="B116" s="36" t="s">
        <v>21</v>
      </c>
      <c r="C116" s="37">
        <f>IF('Resultados Encuestas'!D9&lt;&gt;"",AVERAGE('Resultados Encuestas'!D9:CY9),"N/A")</f>
        <v>3.1428571428571428</v>
      </c>
      <c r="D116" s="37">
        <f>_xlfn.VAR.S('Resultados Encuestas'!D9:CY9)</f>
        <v>0.47619047619047689</v>
      </c>
      <c r="F116" s="2" t="s">
        <v>106</v>
      </c>
      <c r="G116" s="143" t="s">
        <v>502</v>
      </c>
      <c r="H116" s="37">
        <f>AVERAGE(C122)</f>
        <v>4.1428571428571432</v>
      </c>
      <c r="I116" s="16">
        <f t="shared" si="0"/>
        <v>3.9285714285714288</v>
      </c>
      <c r="J116" t="s">
        <v>94</v>
      </c>
    </row>
    <row r="117" spans="1:10" x14ac:dyDescent="0.25">
      <c r="A117">
        <v>32</v>
      </c>
      <c r="B117" s="36" t="s">
        <v>22</v>
      </c>
      <c r="C117" s="37">
        <f>IF('Resultados Encuestas'!D10&lt;&gt;"",AVERAGE('Resultados Encuestas'!D10:CY10),"N/A")</f>
        <v>3.5714285714285716</v>
      </c>
      <c r="D117" s="37">
        <f>_xlfn.VAR.S('Resultados Encuestas'!D10:CY10)</f>
        <v>0.2857142857142847</v>
      </c>
      <c r="F117" s="2" t="s">
        <v>115</v>
      </c>
      <c r="G117" s="143" t="s">
        <v>659</v>
      </c>
      <c r="H117" s="37">
        <f>AVERAGE(C123:C124)</f>
        <v>4.0714285714285712</v>
      </c>
      <c r="I117" s="16">
        <f t="shared" si="0"/>
        <v>3.839285714285714</v>
      </c>
      <c r="J117" t="s">
        <v>94</v>
      </c>
    </row>
    <row r="118" spans="1:10" x14ac:dyDescent="0.25">
      <c r="A118">
        <v>33</v>
      </c>
      <c r="B118" s="36" t="s">
        <v>23</v>
      </c>
      <c r="C118" s="37">
        <f>IF('Resultados Encuestas'!D11&lt;&gt;"",AVERAGE('Resultados Encuestas'!D11:CY11),"N/A")</f>
        <v>3.5</v>
      </c>
      <c r="D118" s="37">
        <f>_xlfn.VAR.S('Resultados Encuestas'!D11:CY11)</f>
        <v>1.9</v>
      </c>
      <c r="F118" s="2" t="s">
        <v>116</v>
      </c>
      <c r="G118" s="143" t="s">
        <v>660</v>
      </c>
      <c r="H118" s="37">
        <f>AVERAGE(C125:C126)</f>
        <v>3.5</v>
      </c>
      <c r="I118" s="16">
        <f t="shared" si="0"/>
        <v>3.125</v>
      </c>
      <c r="J118" t="s">
        <v>94</v>
      </c>
    </row>
    <row r="119" spans="1:10" x14ac:dyDescent="0.25">
      <c r="A119">
        <v>34</v>
      </c>
      <c r="B119" s="36" t="s">
        <v>24</v>
      </c>
      <c r="C119" s="37">
        <f>IF('Resultados Encuestas'!D12&lt;&gt;"",AVERAGE('Resultados Encuestas'!D12:CY12),"N/A")</f>
        <v>3.2857142857142856</v>
      </c>
      <c r="D119" s="37">
        <f>_xlfn.VAR.S('Resultados Encuestas'!D12:CY12)</f>
        <v>0.9047619047619051</v>
      </c>
      <c r="F119" s="2" t="s">
        <v>117</v>
      </c>
      <c r="G119" s="143" t="s">
        <v>661</v>
      </c>
      <c r="H119" s="37">
        <f>AVERAGE(C127:C128)</f>
        <v>3.7857142857142856</v>
      </c>
      <c r="I119" s="16">
        <f t="shared" si="0"/>
        <v>3.4821428571428568</v>
      </c>
      <c r="J119" t="s">
        <v>94</v>
      </c>
    </row>
    <row r="120" spans="1:10" x14ac:dyDescent="0.25">
      <c r="A120">
        <v>35</v>
      </c>
      <c r="B120" s="36" t="s">
        <v>25</v>
      </c>
      <c r="C120" s="37">
        <f>IF('Resultados Encuestas'!D13&lt;&gt;"",AVERAGE('Resultados Encuestas'!D13:CY13),"N/A")</f>
        <v>3.4285714285714284</v>
      </c>
      <c r="D120" s="37">
        <f>_xlfn.VAR.S('Resultados Encuestas'!D13:CY13)</f>
        <v>1.9523809523809514</v>
      </c>
      <c r="F120" s="2" t="s">
        <v>118</v>
      </c>
      <c r="G120" s="143" t="s">
        <v>512</v>
      </c>
      <c r="H120" s="37">
        <f>AVERAGE(C129:C130)</f>
        <v>2.9285714285714288</v>
      </c>
      <c r="I120" s="16">
        <f t="shared" si="0"/>
        <v>2.410714285714286</v>
      </c>
      <c r="J120" t="s">
        <v>94</v>
      </c>
    </row>
    <row r="121" spans="1:10" x14ac:dyDescent="0.25">
      <c r="A121">
        <v>36</v>
      </c>
      <c r="B121" s="36" t="s">
        <v>26</v>
      </c>
      <c r="C121" s="37">
        <f>IF('Resultados Encuestas'!D14&lt;&gt;"",AVERAGE('Resultados Encuestas'!D14:CY14),"N/A")</f>
        <v>3.8571428571428572</v>
      </c>
      <c r="D121" s="37">
        <f>_xlfn.VAR.S('Resultados Encuestas'!D14:CY14)</f>
        <v>1.1428571428571435</v>
      </c>
      <c r="F121" s="2" t="s">
        <v>119</v>
      </c>
      <c r="G121" s="143" t="s">
        <v>662</v>
      </c>
      <c r="H121" s="37">
        <f>AVERAGE(C131)</f>
        <v>3.7142857142857144</v>
      </c>
      <c r="I121" s="16">
        <f t="shared" si="0"/>
        <v>3.3928571428571432</v>
      </c>
      <c r="J121" t="s">
        <v>94</v>
      </c>
    </row>
    <row r="122" spans="1:10" x14ac:dyDescent="0.25">
      <c r="A122">
        <v>37</v>
      </c>
      <c r="B122" s="36" t="s">
        <v>27</v>
      </c>
      <c r="C122" s="37">
        <f>IF('Resultados Encuestas'!D15&lt;&gt;"",AVERAGE('Resultados Encuestas'!D15:CY15),"N/A")</f>
        <v>4.1428571428571432</v>
      </c>
      <c r="D122" s="37">
        <f>_xlfn.VAR.S('Resultados Encuestas'!D15:CY15)</f>
        <v>0.8095238095238102</v>
      </c>
      <c r="F122" s="2" t="s">
        <v>105</v>
      </c>
      <c r="G122" s="143" t="s">
        <v>663</v>
      </c>
      <c r="H122" s="37">
        <f>AVERAGE(C133:C134)</f>
        <v>3.6428571428571428</v>
      </c>
      <c r="I122" s="16">
        <f t="shared" si="0"/>
        <v>3.3035714285714284</v>
      </c>
      <c r="J122" t="s">
        <v>94</v>
      </c>
    </row>
    <row r="123" spans="1:10" x14ac:dyDescent="0.25">
      <c r="A123">
        <v>38</v>
      </c>
      <c r="B123" s="36" t="s">
        <v>28</v>
      </c>
      <c r="C123" s="37">
        <f>IF('Resultados Encuestas'!D16&lt;&gt;"",AVERAGE('Resultados Encuestas'!D16:CY16),"N/A")</f>
        <v>4</v>
      </c>
      <c r="D123" s="37">
        <f>_xlfn.VAR.S('Resultados Encuestas'!D16:CY16)</f>
        <v>1</v>
      </c>
      <c r="F123" s="2" t="s">
        <v>107</v>
      </c>
      <c r="G123" s="143" t="s">
        <v>664</v>
      </c>
      <c r="H123" s="37">
        <f>AVERAGE(C135)</f>
        <v>3.8571428571428572</v>
      </c>
      <c r="I123" s="16">
        <f t="shared" si="0"/>
        <v>3.5714285714285716</v>
      </c>
      <c r="J123" t="s">
        <v>94</v>
      </c>
    </row>
    <row r="124" spans="1:10" x14ac:dyDescent="0.25">
      <c r="A124">
        <v>39</v>
      </c>
      <c r="B124" s="36" t="s">
        <v>29</v>
      </c>
      <c r="C124" s="37">
        <f>IF('Resultados Encuestas'!D17&lt;&gt;"",AVERAGE('Resultados Encuestas'!D17:CY17),"N/A")</f>
        <v>4.1428571428571432</v>
      </c>
      <c r="D124" s="37">
        <f>_xlfn.VAR.S('Resultados Encuestas'!D17:CY17)</f>
        <v>0.47619047619047689</v>
      </c>
      <c r="F124" s="2" t="s">
        <v>108</v>
      </c>
      <c r="G124" s="143" t="s">
        <v>665</v>
      </c>
      <c r="H124" s="37">
        <f>AVERAGE(C136:C137)</f>
        <v>3.4285714285714288</v>
      </c>
      <c r="I124" s="16">
        <f t="shared" si="0"/>
        <v>3.035714285714286</v>
      </c>
      <c r="J124" t="s">
        <v>94</v>
      </c>
    </row>
    <row r="125" spans="1:10" x14ac:dyDescent="0.25">
      <c r="A125">
        <v>40</v>
      </c>
      <c r="B125" s="36" t="s">
        <v>30</v>
      </c>
      <c r="C125" s="37">
        <f>IF('Resultados Encuestas'!D18&lt;&gt;"",AVERAGE('Resultados Encuestas'!D18:CY18),"N/A")</f>
        <v>3.7142857142857144</v>
      </c>
      <c r="D125" s="37">
        <f>_xlfn.VAR.S('Resultados Encuestas'!D18:CY18)</f>
        <v>1.9047619047619051</v>
      </c>
      <c r="F125" s="2" t="s">
        <v>109</v>
      </c>
      <c r="G125" s="143" t="s">
        <v>516</v>
      </c>
      <c r="H125" s="37">
        <f>AVERAGE(C138:C139)</f>
        <v>3.3571428571428568</v>
      </c>
      <c r="I125" s="16">
        <f t="shared" si="0"/>
        <v>2.9464285714285712</v>
      </c>
      <c r="J125" t="s">
        <v>94</v>
      </c>
    </row>
    <row r="126" spans="1:10" x14ac:dyDescent="0.25">
      <c r="A126">
        <v>41</v>
      </c>
      <c r="B126" s="36" t="s">
        <v>31</v>
      </c>
      <c r="C126" s="37">
        <f>IF('Resultados Encuestas'!D19&lt;&gt;"",AVERAGE('Resultados Encuestas'!D19:CY19),"N/A")</f>
        <v>3.2857142857142856</v>
      </c>
      <c r="D126" s="37">
        <f>_xlfn.VAR.S('Resultados Encuestas'!D19:CY19)</f>
        <v>0.57142857142857173</v>
      </c>
      <c r="F126" s="2" t="s">
        <v>110</v>
      </c>
      <c r="G126" s="143" t="s">
        <v>666</v>
      </c>
      <c r="H126" s="37">
        <f>AVERAGE(C140)</f>
        <v>3.1428571428571428</v>
      </c>
      <c r="I126" s="16">
        <f t="shared" si="0"/>
        <v>2.6785714285714284</v>
      </c>
      <c r="J126" t="s">
        <v>94</v>
      </c>
    </row>
    <row r="127" spans="1:10" x14ac:dyDescent="0.25">
      <c r="A127">
        <v>42</v>
      </c>
      <c r="B127" s="36" t="s">
        <v>32</v>
      </c>
      <c r="C127" s="37">
        <f>IF('Resultados Encuestas'!D20&lt;&gt;"",AVERAGE('Resultados Encuestas'!D20:CY20),"N/A")</f>
        <v>3.8571428571428572</v>
      </c>
      <c r="D127" s="37">
        <f>_xlfn.VAR.S('Resultados Encuestas'!D20:CY20)</f>
        <v>0.8095238095238102</v>
      </c>
      <c r="F127" s="2" t="s">
        <v>111</v>
      </c>
      <c r="G127" s="143" t="s">
        <v>667</v>
      </c>
      <c r="H127" s="37">
        <f>AVERAGE(C141)</f>
        <v>3.6666666666666665</v>
      </c>
      <c r="I127" s="16">
        <f t="shared" si="0"/>
        <v>3.333333333333333</v>
      </c>
      <c r="J127" t="s">
        <v>94</v>
      </c>
    </row>
    <row r="128" spans="1:10" x14ac:dyDescent="0.25">
      <c r="A128">
        <v>43</v>
      </c>
      <c r="B128" s="36" t="s">
        <v>33</v>
      </c>
      <c r="C128" s="37">
        <f>IF('Resultados Encuestas'!D21&lt;&gt;"",AVERAGE('Resultados Encuestas'!D21:CY21),"N/A")</f>
        <v>3.7142857142857144</v>
      </c>
      <c r="D128" s="37">
        <f>_xlfn.VAR.S('Resultados Encuestas'!D21:CY21)</f>
        <v>0.23809523809523844</v>
      </c>
      <c r="F128" s="2" t="s">
        <v>112</v>
      </c>
      <c r="G128" s="143" t="s">
        <v>668</v>
      </c>
      <c r="H128" s="37">
        <f>AVERAGE(C142:C143)</f>
        <v>3.2857142857142856</v>
      </c>
      <c r="I128" s="16">
        <f t="shared" si="0"/>
        <v>2.8571428571428568</v>
      </c>
      <c r="J128" t="s">
        <v>94</v>
      </c>
    </row>
    <row r="129" spans="1:10" x14ac:dyDescent="0.25">
      <c r="A129">
        <v>44</v>
      </c>
      <c r="B129" s="36" t="s">
        <v>34</v>
      </c>
      <c r="C129" s="37">
        <f>IF('Resultados Encuestas'!D22&lt;&gt;"",AVERAGE('Resultados Encuestas'!D22:CY22),"N/A")</f>
        <v>2.8571428571428572</v>
      </c>
      <c r="D129" s="37">
        <f>_xlfn.VAR.S('Resultados Encuestas'!D22:CY22)</f>
        <v>0.80952380952380898</v>
      </c>
      <c r="F129" s="2" t="s">
        <v>113</v>
      </c>
      <c r="G129" s="143" t="s">
        <v>669</v>
      </c>
      <c r="H129" s="37">
        <f>AVERAGE(C144:C145)</f>
        <v>2.7142857142857144</v>
      </c>
      <c r="I129" s="16">
        <f t="shared" si="0"/>
        <v>2.1428571428571432</v>
      </c>
      <c r="J129" t="s">
        <v>94</v>
      </c>
    </row>
    <row r="130" spans="1:10" x14ac:dyDescent="0.25">
      <c r="A130">
        <v>45</v>
      </c>
      <c r="B130" s="36" t="s">
        <v>35</v>
      </c>
      <c r="C130" s="37">
        <f>IF('Resultados Encuestas'!D23&lt;&gt;"",AVERAGE('Resultados Encuestas'!D23:CY23),"N/A")</f>
        <v>3</v>
      </c>
      <c r="D130" s="37">
        <f>_xlfn.VAR.S('Resultados Encuestas'!D23:CY23)</f>
        <v>0.33333333333333331</v>
      </c>
      <c r="F130" s="2" t="s">
        <v>114</v>
      </c>
      <c r="G130" s="143" t="s">
        <v>670</v>
      </c>
      <c r="H130" s="37">
        <f>AVERAGE(C146)</f>
        <v>3.5714285714285716</v>
      </c>
      <c r="I130" s="16">
        <f t="shared" si="0"/>
        <v>3.2142857142857144</v>
      </c>
      <c r="J130" t="s">
        <v>94</v>
      </c>
    </row>
    <row r="131" spans="1:10" x14ac:dyDescent="0.25">
      <c r="A131">
        <v>46</v>
      </c>
      <c r="B131" s="36" t="s">
        <v>36</v>
      </c>
      <c r="C131" s="37">
        <f>IF('Resultados Encuestas'!D24&lt;&gt;"",AVERAGE('Resultados Encuestas'!D24:CY24),"N/A")</f>
        <v>3.7142857142857144</v>
      </c>
      <c r="D131" s="37">
        <f>_xlfn.VAR.S('Resultados Encuestas'!D24:CY24)</f>
        <v>0.23809523809523844</v>
      </c>
      <c r="F131" s="2" t="s">
        <v>513</v>
      </c>
      <c r="G131" s="143" t="s">
        <v>671</v>
      </c>
      <c r="H131" s="37">
        <f>AVERAGE(C147)</f>
        <v>3.1428571428571428</v>
      </c>
      <c r="I131" s="16">
        <f t="shared" si="0"/>
        <v>2.6785714285714284</v>
      </c>
      <c r="J131" t="s">
        <v>94</v>
      </c>
    </row>
    <row r="132" spans="1:10" x14ac:dyDescent="0.25">
      <c r="A132">
        <v>47</v>
      </c>
      <c r="B132" s="36" t="s">
        <v>37</v>
      </c>
      <c r="C132" s="37" t="s">
        <v>677</v>
      </c>
      <c r="D132" s="37" t="s">
        <v>677</v>
      </c>
      <c r="F132" s="2" t="s">
        <v>514</v>
      </c>
      <c r="G132" s="143" t="s">
        <v>672</v>
      </c>
      <c r="H132" s="37">
        <f>AVERAGE(C149)</f>
        <v>3.4285714285714284</v>
      </c>
      <c r="I132" s="16">
        <f t="shared" si="0"/>
        <v>3.0357142857142856</v>
      </c>
      <c r="J132" t="s">
        <v>94</v>
      </c>
    </row>
    <row r="133" spans="1:10" x14ac:dyDescent="0.25">
      <c r="A133">
        <v>48</v>
      </c>
      <c r="B133" s="36" t="s">
        <v>38</v>
      </c>
      <c r="C133" s="37">
        <f>IF('Resultados Encuestas'!D26&lt;&gt;"",AVERAGE('Resultados Encuestas'!D26:CY26),"N/A")</f>
        <v>3.8571428571428572</v>
      </c>
      <c r="D133" s="37">
        <f>_xlfn.VAR.S('Resultados Encuestas'!D26:CY26)</f>
        <v>0.8095238095238102</v>
      </c>
      <c r="F133" s="2" t="s">
        <v>515</v>
      </c>
      <c r="G133" s="143" t="s">
        <v>673</v>
      </c>
      <c r="H133" s="37">
        <f>AVERAGE(C151)</f>
        <v>3.8571428571428572</v>
      </c>
      <c r="I133" s="16">
        <f t="shared" si="0"/>
        <v>3.5714285714285716</v>
      </c>
      <c r="J133" t="s">
        <v>94</v>
      </c>
    </row>
    <row r="134" spans="1:10" x14ac:dyDescent="0.25">
      <c r="A134">
        <v>49</v>
      </c>
      <c r="B134" s="36" t="s">
        <v>39</v>
      </c>
      <c r="C134" s="37">
        <f>IF('Resultados Encuestas'!D27&lt;&gt;"",AVERAGE('Resultados Encuestas'!D27:CY27),"N/A")</f>
        <v>3.4285714285714284</v>
      </c>
      <c r="D134" s="37">
        <f>_xlfn.VAR.S('Resultados Encuestas'!D27:CY27)</f>
        <v>1.619047619047618</v>
      </c>
      <c r="F134" s="2" t="s">
        <v>373</v>
      </c>
      <c r="G134" s="143" t="s">
        <v>674</v>
      </c>
      <c r="H134" s="37">
        <f>AVERAGE(C152)</f>
        <v>6.666666666666667</v>
      </c>
      <c r="I134" s="16">
        <f>H134/2</f>
        <v>3.3333333333333335</v>
      </c>
      <c r="J134" t="s">
        <v>94</v>
      </c>
    </row>
    <row r="135" spans="1:10" x14ac:dyDescent="0.25">
      <c r="A135">
        <v>50</v>
      </c>
      <c r="B135" s="36" t="s">
        <v>40</v>
      </c>
      <c r="C135" s="37">
        <f>IF('Resultados Encuestas'!D28&lt;&gt;"",AVERAGE('Resultados Encuestas'!D28:CY28),"N/A")</f>
        <v>3.8571428571428572</v>
      </c>
      <c r="D135" s="37">
        <f>_xlfn.VAR.S('Resultados Encuestas'!D28:CY28)</f>
        <v>1.1428571428571435</v>
      </c>
    </row>
    <row r="136" spans="1:10" x14ac:dyDescent="0.25">
      <c r="A136">
        <v>51</v>
      </c>
      <c r="B136" s="36" t="s">
        <v>41</v>
      </c>
      <c r="C136" s="37">
        <f>IF('Resultados Encuestas'!D29&lt;&gt;"",AVERAGE('Resultados Encuestas'!D29:CY29),"N/A")</f>
        <v>3.7142857142857144</v>
      </c>
      <c r="D136" s="37">
        <f>_xlfn.VAR.S('Resultados Encuestas'!D29:CY29)</f>
        <v>1.9047619047619051</v>
      </c>
    </row>
    <row r="137" spans="1:10" x14ac:dyDescent="0.25">
      <c r="A137">
        <v>52</v>
      </c>
      <c r="B137" s="36" t="s">
        <v>42</v>
      </c>
      <c r="C137" s="37">
        <f>IF('Resultados Encuestas'!D30&lt;&gt;"",AVERAGE('Resultados Encuestas'!D30:CY30),"N/A")</f>
        <v>3.1428571428571428</v>
      </c>
      <c r="D137" s="37">
        <f>_xlfn.VAR.S('Resultados Encuestas'!D30:CY30)</f>
        <v>1.1428571428571435</v>
      </c>
    </row>
    <row r="138" spans="1:10" x14ac:dyDescent="0.25">
      <c r="A138">
        <v>53</v>
      </c>
      <c r="B138" s="36" t="s">
        <v>43</v>
      </c>
      <c r="C138" s="37">
        <f>IF('Resultados Encuestas'!D31&lt;&gt;"",AVERAGE('Resultados Encuestas'!D31:CY31),"N/A")</f>
        <v>3.4285714285714284</v>
      </c>
      <c r="D138" s="37">
        <f>_xlfn.VAR.S('Resultados Encuestas'!D31:CY31)</f>
        <v>0.61904761904761807</v>
      </c>
    </row>
    <row r="139" spans="1:10" x14ac:dyDescent="0.25">
      <c r="A139">
        <v>54</v>
      </c>
      <c r="B139" s="36" t="s">
        <v>44</v>
      </c>
      <c r="C139" s="37">
        <f>IF('Resultados Encuestas'!D32&lt;&gt;"",AVERAGE('Resultados Encuestas'!D32:CY32),"N/A")</f>
        <v>3.2857142857142856</v>
      </c>
      <c r="D139" s="37">
        <f>_xlfn.VAR.S('Resultados Encuestas'!D32:CY32)</f>
        <v>0.57142857142857173</v>
      </c>
    </row>
    <row r="140" spans="1:10" x14ac:dyDescent="0.25">
      <c r="A140">
        <v>55</v>
      </c>
      <c r="B140" s="36" t="s">
        <v>45</v>
      </c>
      <c r="C140" s="37">
        <f>IF('Resultados Encuestas'!D33&lt;&gt;"",AVERAGE('Resultados Encuestas'!D33:CY33),"N/A")</f>
        <v>3.1428571428571428</v>
      </c>
      <c r="D140" s="37">
        <f>_xlfn.VAR.S('Resultados Encuestas'!D33:CY33)</f>
        <v>0.47619047619047689</v>
      </c>
    </row>
    <row r="141" spans="1:10" x14ac:dyDescent="0.25">
      <c r="A141">
        <v>56</v>
      </c>
      <c r="B141" s="36" t="s">
        <v>46</v>
      </c>
      <c r="C141" s="37">
        <f>IF('Resultados Encuestas'!D34&lt;&gt;"",AVERAGE('Resultados Encuestas'!D34:CY34),"N/A")</f>
        <v>3.6666666666666665</v>
      </c>
      <c r="D141" s="37">
        <f>_xlfn.VAR.S('Resultados Encuestas'!D34:CY34)</f>
        <v>1.0666666666666658</v>
      </c>
    </row>
    <row r="142" spans="1:10" x14ac:dyDescent="0.25">
      <c r="A142">
        <v>57</v>
      </c>
      <c r="B142" s="36" t="s">
        <v>366</v>
      </c>
      <c r="C142" s="37">
        <f>IF('Resultados Encuestas'!D35&lt;&gt;"",AVERAGE('Resultados Encuestas'!D35:CY35),"N/A")</f>
        <v>3.4285714285714284</v>
      </c>
      <c r="D142" s="37">
        <f>_xlfn.VAR.S('Resultados Encuestas'!D35:CY35)</f>
        <v>2.2857142857142847</v>
      </c>
    </row>
    <row r="143" spans="1:10" x14ac:dyDescent="0.25">
      <c r="A143">
        <v>58</v>
      </c>
      <c r="B143" s="36" t="s">
        <v>386</v>
      </c>
      <c r="C143" s="37">
        <f>IF('Resultados Encuestas'!D36&lt;&gt;"",AVERAGE('Resultados Encuestas'!D36:CY36),"N/A")</f>
        <v>3.1428571428571428</v>
      </c>
      <c r="D143" s="37">
        <f>_xlfn.VAR.S('Resultados Encuestas'!D36:CY36)</f>
        <v>1.8095238095238102</v>
      </c>
    </row>
    <row r="144" spans="1:10" x14ac:dyDescent="0.25">
      <c r="A144">
        <v>59</v>
      </c>
      <c r="B144" s="36" t="s">
        <v>387</v>
      </c>
      <c r="C144" s="37">
        <f>IF('Resultados Encuestas'!D37&lt;&gt;"",AVERAGE('Resultados Encuestas'!D37:CY37),"N/A")</f>
        <v>2.8571428571428572</v>
      </c>
      <c r="D144" s="37">
        <f>_xlfn.VAR.S('Resultados Encuestas'!D37:CY37)</f>
        <v>0.80952380952380898</v>
      </c>
    </row>
    <row r="145" spans="1:6" x14ac:dyDescent="0.25">
      <c r="A145">
        <v>60</v>
      </c>
      <c r="B145" s="36" t="s">
        <v>499</v>
      </c>
      <c r="C145" s="37">
        <f>IF('Resultados Encuestas'!D38&lt;&gt;"",AVERAGE('Resultados Encuestas'!D38:CY38),"N/A")</f>
        <v>2.5714285714285716</v>
      </c>
      <c r="D145" s="37">
        <f>_xlfn.VAR.S('Resultados Encuestas'!D38:CY38)</f>
        <v>1.6190476190476193</v>
      </c>
    </row>
    <row r="146" spans="1:6" x14ac:dyDescent="0.25">
      <c r="A146">
        <v>61</v>
      </c>
      <c r="B146" s="36" t="s">
        <v>500</v>
      </c>
      <c r="C146" s="37">
        <f>IF('Resultados Encuestas'!D39&lt;&gt;"",AVERAGE('Resultados Encuestas'!D39:CY39),"N/A")</f>
        <v>3.5714285714285716</v>
      </c>
      <c r="D146" s="37">
        <f>_xlfn.VAR.S('Resultados Encuestas'!D39:CY39)</f>
        <v>0.95238095238095133</v>
      </c>
    </row>
    <row r="147" spans="1:6" x14ac:dyDescent="0.25">
      <c r="A147">
        <v>62</v>
      </c>
      <c r="B147" s="36" t="s">
        <v>501</v>
      </c>
      <c r="C147" s="37">
        <f>IF('Resultados Encuestas'!D40&lt;&gt;"",AVERAGE('Resultados Encuestas'!D40:CY40),"N/A")</f>
        <v>3.1428571428571428</v>
      </c>
      <c r="D147" s="37">
        <f>_xlfn.VAR.S('Resultados Encuestas'!D40:CY40)</f>
        <v>0.47619047619047689</v>
      </c>
      <c r="F147" s="24"/>
    </row>
    <row r="148" spans="1:6" x14ac:dyDescent="0.25">
      <c r="A148">
        <v>63</v>
      </c>
      <c r="B148" s="36" t="s">
        <v>502</v>
      </c>
      <c r="C148" s="37" t="s">
        <v>677</v>
      </c>
      <c r="D148" s="37" t="s">
        <v>677</v>
      </c>
    </row>
    <row r="149" spans="1:6" x14ac:dyDescent="0.25">
      <c r="A149">
        <v>64</v>
      </c>
      <c r="B149" s="36" t="s">
        <v>503</v>
      </c>
      <c r="C149" s="37">
        <f>IF('Resultados Encuestas'!D42&lt;&gt;"",AVERAGE('Resultados Encuestas'!D42:CY42),"N/A")</f>
        <v>3.4285714285714284</v>
      </c>
      <c r="D149" s="37">
        <f>_xlfn.VAR.S('Resultados Encuestas'!D42:CY42)</f>
        <v>0.95238095238095133</v>
      </c>
    </row>
    <row r="150" spans="1:6" x14ac:dyDescent="0.25">
      <c r="A150">
        <v>65</v>
      </c>
      <c r="B150" s="36" t="s">
        <v>504</v>
      </c>
      <c r="C150" s="37" t="s">
        <v>677</v>
      </c>
      <c r="D150" s="37" t="s">
        <v>677</v>
      </c>
    </row>
    <row r="151" spans="1:6" x14ac:dyDescent="0.25">
      <c r="A151">
        <v>66</v>
      </c>
      <c r="B151" s="36" t="s">
        <v>505</v>
      </c>
      <c r="C151" s="37">
        <f>IF('Resultados Encuestas'!D44&lt;&gt;"",AVERAGE('Resultados Encuestas'!D44:CY44),"N/A")</f>
        <v>3.8571428571428572</v>
      </c>
      <c r="D151" s="37">
        <f>_xlfn.VAR.S('Resultados Encuestas'!D44:CY44)</f>
        <v>0.47619047619047689</v>
      </c>
    </row>
    <row r="152" spans="1:6" x14ac:dyDescent="0.25">
      <c r="A152">
        <v>67</v>
      </c>
      <c r="B152" s="36" t="s">
        <v>576</v>
      </c>
      <c r="C152" s="37">
        <f>IF('Resultados Encuestas'!D45&lt;&gt;"",AVERAGE('Resultados Encuestas'!D45:CY45),"N/A")</f>
        <v>6.666666666666667</v>
      </c>
      <c r="D152" s="37">
        <f>_xlfn.VAR.S('Resultados Encuestas'!D45:CY45)</f>
        <v>3.4666666666666628</v>
      </c>
    </row>
    <row r="153" spans="1:6" x14ac:dyDescent="0.25">
      <c r="A153">
        <v>68</v>
      </c>
      <c r="B153" s="36" t="s">
        <v>577</v>
      </c>
      <c r="C153" s="37" t="s">
        <v>677</v>
      </c>
      <c r="D153" s="37" t="s">
        <v>677</v>
      </c>
    </row>
    <row r="154" spans="1:6" x14ac:dyDescent="0.25">
      <c r="A154">
        <v>69</v>
      </c>
      <c r="B154" s="36" t="s">
        <v>511</v>
      </c>
      <c r="C154" s="37" t="s">
        <v>677</v>
      </c>
      <c r="D154" s="37" t="s">
        <v>677</v>
      </c>
    </row>
    <row r="156" spans="1:6" ht="23.25" x14ac:dyDescent="0.35">
      <c r="A156" s="222" t="s">
        <v>121</v>
      </c>
      <c r="B156" s="222"/>
      <c r="C156" s="222"/>
      <c r="D156" s="222"/>
      <c r="E156" s="222"/>
      <c r="F156" s="222"/>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6</v>
      </c>
      <c r="E159" s="48">
        <f>D159/2</f>
        <v>3</v>
      </c>
      <c r="F159" s="50" t="s">
        <v>94</v>
      </c>
    </row>
    <row r="160" spans="1:6" ht="40.5" customHeight="1" x14ac:dyDescent="0.25">
      <c r="A160">
        <v>71</v>
      </c>
      <c r="B160" s="47" t="s">
        <v>140</v>
      </c>
      <c r="C160" s="48" t="s">
        <v>18</v>
      </c>
      <c r="D160" s="49">
        <f>'Resultados Informe Final'!D5</f>
        <v>7</v>
      </c>
      <c r="E160" s="48">
        <f t="shared" ref="E160:E173" si="1">D160/2</f>
        <v>3.5</v>
      </c>
      <c r="F160" s="50" t="s">
        <v>94</v>
      </c>
    </row>
    <row r="161" spans="1:6" ht="30" x14ac:dyDescent="0.25">
      <c r="A161">
        <v>72</v>
      </c>
      <c r="B161" s="47" t="s">
        <v>142</v>
      </c>
      <c r="C161" s="48" t="s">
        <v>19</v>
      </c>
      <c r="D161" s="49">
        <f>'Resultados Informe Final'!D7</f>
        <v>8</v>
      </c>
      <c r="E161" s="48">
        <f t="shared" si="1"/>
        <v>4</v>
      </c>
      <c r="F161" s="50" t="s">
        <v>94</v>
      </c>
    </row>
    <row r="162" spans="1:6" ht="31.5" customHeight="1" x14ac:dyDescent="0.25">
      <c r="A162">
        <v>73</v>
      </c>
      <c r="B162" s="47" t="s">
        <v>143</v>
      </c>
      <c r="C162" s="48" t="s">
        <v>20</v>
      </c>
      <c r="D162" s="49">
        <f>'Resultados Informe Final'!D9</f>
        <v>7</v>
      </c>
      <c r="E162" s="48">
        <f t="shared" si="1"/>
        <v>3.5</v>
      </c>
      <c r="F162" s="50" t="s">
        <v>94</v>
      </c>
    </row>
    <row r="163" spans="1:6" ht="30" x14ac:dyDescent="0.25">
      <c r="A163">
        <v>74</v>
      </c>
      <c r="B163" s="47" t="s">
        <v>144</v>
      </c>
      <c r="C163" s="48" t="s">
        <v>21</v>
      </c>
      <c r="D163" s="49">
        <f>'Resultados Informe Final'!D11</f>
        <v>9</v>
      </c>
      <c r="E163" s="48">
        <f t="shared" si="1"/>
        <v>4.5</v>
      </c>
      <c r="F163" s="50" t="s">
        <v>94</v>
      </c>
    </row>
    <row r="164" spans="1:6" ht="35.25" customHeight="1" x14ac:dyDescent="0.25">
      <c r="A164">
        <v>75</v>
      </c>
      <c r="B164" s="47" t="s">
        <v>135</v>
      </c>
      <c r="C164" s="48" t="s">
        <v>22</v>
      </c>
      <c r="D164" s="49">
        <f>'Resultados Informe Final'!D13</f>
        <v>8</v>
      </c>
      <c r="E164" s="48">
        <f t="shared" si="1"/>
        <v>4</v>
      </c>
      <c r="F164" s="50" t="s">
        <v>94</v>
      </c>
    </row>
    <row r="165" spans="1:6" x14ac:dyDescent="0.25">
      <c r="A165">
        <v>76</v>
      </c>
      <c r="B165" s="47" t="s">
        <v>136</v>
      </c>
      <c r="C165" s="48" t="s">
        <v>23</v>
      </c>
      <c r="D165" s="49">
        <f>'Resultados Informe Final'!D15</f>
        <v>6</v>
      </c>
      <c r="E165" s="48">
        <f t="shared" si="1"/>
        <v>3</v>
      </c>
      <c r="F165" s="50" t="s">
        <v>94</v>
      </c>
    </row>
    <row r="166" spans="1:6" ht="24.75" customHeight="1" x14ac:dyDescent="0.25">
      <c r="A166">
        <v>77</v>
      </c>
      <c r="B166" s="47" t="s">
        <v>137</v>
      </c>
      <c r="C166" s="48" t="s">
        <v>24</v>
      </c>
      <c r="D166" s="49">
        <f>'Resultados Informe Final'!D17</f>
        <v>7</v>
      </c>
      <c r="E166" s="48">
        <f t="shared" si="1"/>
        <v>3.5</v>
      </c>
      <c r="F166" s="50" t="s">
        <v>94</v>
      </c>
    </row>
    <row r="167" spans="1:6" x14ac:dyDescent="0.25">
      <c r="A167">
        <v>78</v>
      </c>
      <c r="B167" s="47" t="s">
        <v>138</v>
      </c>
      <c r="C167" s="48" t="s">
        <v>25</v>
      </c>
      <c r="D167" s="49">
        <f>'Resultados Informe Final'!D19</f>
        <v>8</v>
      </c>
      <c r="E167" s="48">
        <f t="shared" si="1"/>
        <v>4</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9</v>
      </c>
      <c r="E170" s="48">
        <f t="shared" si="1"/>
        <v>4.5</v>
      </c>
      <c r="F170" s="50" t="s">
        <v>94</v>
      </c>
    </row>
    <row r="171" spans="1:6" ht="30" x14ac:dyDescent="0.25">
      <c r="A171">
        <v>82</v>
      </c>
      <c r="B171" s="47" t="s">
        <v>368</v>
      </c>
      <c r="C171" s="48" t="s">
        <v>29</v>
      </c>
      <c r="D171" s="49">
        <f>'Resultados Informe Final'!D27</f>
        <v>8</v>
      </c>
      <c r="E171" s="48">
        <f t="shared" si="1"/>
        <v>4</v>
      </c>
      <c r="F171" s="50" t="s">
        <v>94</v>
      </c>
    </row>
    <row r="172" spans="1:6" ht="34.5" customHeight="1" x14ac:dyDescent="0.25">
      <c r="A172">
        <v>83</v>
      </c>
      <c r="B172" s="47" t="s">
        <v>369</v>
      </c>
      <c r="C172" s="48" t="s">
        <v>30</v>
      </c>
      <c r="D172" s="49">
        <f>'Resultados Informe Final'!D29</f>
        <v>7</v>
      </c>
      <c r="E172" s="48">
        <f t="shared" si="1"/>
        <v>3.5</v>
      </c>
      <c r="F172" s="50" t="s">
        <v>94</v>
      </c>
    </row>
    <row r="173" spans="1:6" ht="30" x14ac:dyDescent="0.25">
      <c r="A173">
        <v>84</v>
      </c>
      <c r="B173" s="47" t="s">
        <v>370</v>
      </c>
      <c r="C173" s="48" t="s">
        <v>31</v>
      </c>
      <c r="D173" s="49">
        <f>'Resultados Informe Final'!D31</f>
        <v>7</v>
      </c>
      <c r="E173" s="48">
        <f t="shared" si="1"/>
        <v>3.5</v>
      </c>
      <c r="F173" s="50" t="s">
        <v>94</v>
      </c>
    </row>
    <row r="176" spans="1:6" ht="23.25" x14ac:dyDescent="0.35">
      <c r="B176" s="221" t="s">
        <v>245</v>
      </c>
      <c r="C176" s="221"/>
      <c r="D176" s="221"/>
      <c r="E176" s="221"/>
      <c r="F176" s="221"/>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04" t="s">
        <v>521</v>
      </c>
      <c r="B179" s="214" t="s">
        <v>250</v>
      </c>
      <c r="C179" s="216">
        <f>IF($C$184="N/A",M230/(1-M231),M230)</f>
        <v>0.17152621686969177</v>
      </c>
      <c r="D179" s="1" t="s">
        <v>135</v>
      </c>
      <c r="E179" s="90">
        <f>E164</f>
        <v>4</v>
      </c>
      <c r="F179" s="91">
        <f>IF($E$183="N/A",O257/(1-O$261),O257)</f>
        <v>0.29774948284737884</v>
      </c>
      <c r="G179" s="91">
        <f>F179*C$179</f>
        <v>5.1071842367718071E-2</v>
      </c>
      <c r="H179" s="37">
        <f>G179*E179</f>
        <v>0.20428736947087228</v>
      </c>
      <c r="I179" s="219" cm="1">
        <f t="array" ref="I179">IF(E183="N/A",SUM(E179:E182*F179:F182),SUM(E179:E183*F179:F183))</f>
        <v>3.6964992528360292</v>
      </c>
      <c r="K179" s="51" t="str">
        <f>B179</f>
        <v>Resultados de comportamiento</v>
      </c>
      <c r="L179" s="8">
        <f>I179</f>
        <v>3.6964992528360292</v>
      </c>
    </row>
    <row r="180" spans="1:12" x14ac:dyDescent="0.25">
      <c r="A180" s="204"/>
      <c r="B180" s="214"/>
      <c r="C180" s="217"/>
      <c r="D180" s="1" t="s">
        <v>136</v>
      </c>
      <c r="E180" s="90">
        <f>E165</f>
        <v>3</v>
      </c>
      <c r="F180" s="91">
        <f t="shared" ref="F180:F182" si="2">IF($E$183="N/A",O258/(1-O$261),O258)</f>
        <v>0.16543857058774739</v>
      </c>
      <c r="G180" s="91">
        <f>F180*C$179</f>
        <v>2.837705213724577E-2</v>
      </c>
      <c r="H180" s="37">
        <f t="shared" ref="H180:H215" si="3">G180*E180</f>
        <v>8.513115641173731E-2</v>
      </c>
      <c r="I180" s="219"/>
      <c r="K180" s="51" t="str">
        <f>B184</f>
        <v>Resultados académicos</v>
      </c>
      <c r="L180" s="8" t="str">
        <f>I184</f>
        <v>N/A</v>
      </c>
    </row>
    <row r="181" spans="1:12" x14ac:dyDescent="0.25">
      <c r="A181" s="204"/>
      <c r="B181" s="214"/>
      <c r="C181" s="217"/>
      <c r="D181" s="1" t="s">
        <v>137</v>
      </c>
      <c r="E181" s="90">
        <f>E166</f>
        <v>3.5</v>
      </c>
      <c r="F181" s="91">
        <f t="shared" si="2"/>
        <v>0.27612435315244682</v>
      </c>
      <c r="G181" s="91">
        <f>F181*C$179</f>
        <v>4.7362565681829956E-2</v>
      </c>
      <c r="H181" s="37">
        <f t="shared" si="3"/>
        <v>0.16576897988640485</v>
      </c>
      <c r="I181" s="219"/>
      <c r="K181" s="51" t="str">
        <f>B186</f>
        <v>Resultados motivacionales</v>
      </c>
      <c r="L181" s="8">
        <f>I186</f>
        <v>3.040093309686144</v>
      </c>
    </row>
    <row r="182" spans="1:12" x14ac:dyDescent="0.25">
      <c r="A182" s="204"/>
      <c r="B182" s="214"/>
      <c r="C182" s="217"/>
      <c r="D182" s="1" t="s">
        <v>138</v>
      </c>
      <c r="E182" s="90">
        <f>E167</f>
        <v>4</v>
      </c>
      <c r="F182" s="91">
        <f t="shared" si="2"/>
        <v>0.26068759341242698</v>
      </c>
      <c r="G182" s="91">
        <f>F182*C$179</f>
        <v>4.4714756682897983E-2</v>
      </c>
      <c r="H182" s="37">
        <f t="shared" si="3"/>
        <v>0.17885902673159193</v>
      </c>
      <c r="I182" s="219"/>
      <c r="K182" s="51" t="s">
        <v>367</v>
      </c>
      <c r="L182" s="90">
        <f>I195</f>
        <v>3.8121911681450822</v>
      </c>
    </row>
    <row r="183" spans="1:12" x14ac:dyDescent="0.25">
      <c r="A183" s="204"/>
      <c r="B183" s="214"/>
      <c r="C183" s="217"/>
      <c r="D183" s="1" t="s">
        <v>251</v>
      </c>
      <c r="E183" s="90" t="str">
        <f>E169</f>
        <v>N/A</v>
      </c>
      <c r="F183" s="91">
        <f>IF(E183="N/A",0,O261)</f>
        <v>0</v>
      </c>
      <c r="G183" s="91">
        <f>F183*C$179</f>
        <v>0</v>
      </c>
      <c r="H183" s="37" t="str">
        <f>IF(E183="N/A","N/A",G183*E183)</f>
        <v>N/A</v>
      </c>
      <c r="I183" s="219"/>
      <c r="K183" s="51" t="str">
        <f>B209</f>
        <v>Diseño del contenido</v>
      </c>
      <c r="L183" s="8">
        <f>I209</f>
        <v>3.4312733056643854</v>
      </c>
    </row>
    <row r="184" spans="1:12" x14ac:dyDescent="0.25">
      <c r="A184" s="204"/>
      <c r="B184" s="214" t="s">
        <v>252</v>
      </c>
      <c r="C184" s="216" t="str">
        <f>IF(E184="N/A","N/A",M231)</f>
        <v>N/A</v>
      </c>
      <c r="D184" s="1" t="s">
        <v>91</v>
      </c>
      <c r="E184" s="90" t="str">
        <f>K5</f>
        <v>N/A</v>
      </c>
      <c r="F184" s="91">
        <f>IF('Resultados Examen'!F6="Sí",I273,1)</f>
        <v>1</v>
      </c>
      <c r="G184" s="91" t="str">
        <f>IF(C$184="N/A","N/A",F184*C$184)</f>
        <v>N/A</v>
      </c>
      <c r="H184" s="37" t="str">
        <f>IF(G184="N/A","N/A",G184*E184)</f>
        <v>N/A</v>
      </c>
      <c r="I184" s="219" t="str" cm="1">
        <f t="array" ref="I184">IF(H184="N/A","N/A",SUM(E184:E185*F184:F185))</f>
        <v>N/A</v>
      </c>
      <c r="K184" s="51" t="str">
        <f>B213</f>
        <v>Diseño metodológico</v>
      </c>
      <c r="L184" s="90">
        <f>I213</f>
        <v>3.6027499231261979</v>
      </c>
    </row>
    <row r="185" spans="1:12" x14ac:dyDescent="0.25">
      <c r="A185" s="204"/>
      <c r="B185" s="214"/>
      <c r="C185" s="217"/>
      <c r="D185" s="1" t="s">
        <v>95</v>
      </c>
      <c r="E185" s="90" t="str">
        <f>IF(E184="N/A","N/A",IF('Resultados Examen'!F6="Sí",K6,0))</f>
        <v>N/A</v>
      </c>
      <c r="F185" s="91">
        <f>IF('Resultados Examen'!F6="Sí",I274,0)</f>
        <v>0</v>
      </c>
      <c r="G185" s="91" t="str">
        <f>IF(C$184="N/A","N/A",F185*C$184)</f>
        <v>N/A</v>
      </c>
      <c r="H185" s="37" t="str">
        <f>IF(G185="N/A","N/A",G185*E185)</f>
        <v>N/A</v>
      </c>
      <c r="I185" s="219"/>
      <c r="K185" s="51" t="str">
        <f>B202</f>
        <v>Diseño técnico</v>
      </c>
      <c r="L185" s="8">
        <f>I202</f>
        <v>3.1923265960316396</v>
      </c>
    </row>
    <row r="186" spans="1:12" x14ac:dyDescent="0.25">
      <c r="A186" s="204"/>
      <c r="B186" s="214" t="s">
        <v>253</v>
      </c>
      <c r="C186" s="216">
        <f>IF($C$184="N/A",M232/(1-M231),M232)</f>
        <v>0.57280901716156574</v>
      </c>
      <c r="D186" s="1" t="s">
        <v>105</v>
      </c>
      <c r="E186" s="90">
        <f t="shared" ref="E186:E194" si="4">I122</f>
        <v>3.3035714285714284</v>
      </c>
      <c r="F186" s="91">
        <f>W286</f>
        <v>0.13897123743771592</v>
      </c>
      <c r="G186" s="91">
        <f>F186*C$186</f>
        <v>7.9603977930424646E-2</v>
      </c>
      <c r="H186" s="37">
        <f t="shared" si="3"/>
        <v>0.26297742709158139</v>
      </c>
      <c r="I186" s="219" cm="1">
        <f t="array" ref="I186">SUM(E186:E194*F186:F194)</f>
        <v>3.040093309686144</v>
      </c>
    </row>
    <row r="187" spans="1:12" x14ac:dyDescent="0.25">
      <c r="A187" s="204"/>
      <c r="B187" s="214"/>
      <c r="C187" s="217"/>
      <c r="D187" s="1" t="s">
        <v>107</v>
      </c>
      <c r="E187" s="90">
        <f t="shared" si="4"/>
        <v>3.5714285714285716</v>
      </c>
      <c r="F187" s="91">
        <f t="shared" ref="F187:F194" si="5">W287</f>
        <v>8.1916554977374795E-2</v>
      </c>
      <c r="G187" s="91">
        <f t="shared" ref="G187:G194" si="6">F187*C$186</f>
        <v>4.6922541345851422E-2</v>
      </c>
      <c r="H187" s="37">
        <f t="shared" si="3"/>
        <v>0.16758050480661224</v>
      </c>
      <c r="I187" s="219"/>
      <c r="K187" s="11"/>
    </row>
    <row r="188" spans="1:12" x14ac:dyDescent="0.25">
      <c r="A188" s="204"/>
      <c r="B188" s="214"/>
      <c r="C188" s="217"/>
      <c r="D188" s="1" t="s">
        <v>108</v>
      </c>
      <c r="E188" s="90">
        <f t="shared" si="4"/>
        <v>3.035714285714286</v>
      </c>
      <c r="F188" s="91">
        <f t="shared" si="5"/>
        <v>8.9047444986360094E-2</v>
      </c>
      <c r="G188" s="91">
        <f t="shared" si="6"/>
        <v>5.1007179443385522E-2</v>
      </c>
      <c r="H188" s="37">
        <f t="shared" si="3"/>
        <v>0.1548432233102775</v>
      </c>
      <c r="I188" s="219"/>
      <c r="K188" s="11"/>
    </row>
    <row r="189" spans="1:12" x14ac:dyDescent="0.25">
      <c r="A189" s="204"/>
      <c r="B189" s="214"/>
      <c r="C189" s="217"/>
      <c r="D189" s="1" t="s">
        <v>109</v>
      </c>
      <c r="E189" s="90">
        <f t="shared" si="4"/>
        <v>2.9464285714285712</v>
      </c>
      <c r="F189" s="91">
        <f t="shared" si="5"/>
        <v>0.11640772803584731</v>
      </c>
      <c r="G189" s="91">
        <f t="shared" si="6"/>
        <v>6.6679396286224546E-2</v>
      </c>
      <c r="H189" s="37">
        <f t="shared" si="3"/>
        <v>0.19646607834334015</v>
      </c>
      <c r="I189" s="219"/>
      <c r="K189" s="11"/>
    </row>
    <row r="190" spans="1:12" x14ac:dyDescent="0.25">
      <c r="A190" s="204"/>
      <c r="B190" s="214"/>
      <c r="C190" s="217"/>
      <c r="D190" s="1" t="s">
        <v>110</v>
      </c>
      <c r="E190" s="90">
        <f t="shared" si="4"/>
        <v>2.6785714285714284</v>
      </c>
      <c r="F190" s="91">
        <f t="shared" si="5"/>
        <v>0.24184798830640858</v>
      </c>
      <c r="G190" s="91">
        <f t="shared" si="6"/>
        <v>0.13853270848429575</v>
      </c>
      <c r="H190" s="37">
        <f t="shared" si="3"/>
        <v>0.37106975486864929</v>
      </c>
      <c r="I190" s="219"/>
      <c r="K190" s="11"/>
    </row>
    <row r="191" spans="1:12" x14ac:dyDescent="0.25">
      <c r="A191" s="204"/>
      <c r="B191" s="214"/>
      <c r="C191" s="217"/>
      <c r="D191" s="1" t="s">
        <v>111</v>
      </c>
      <c r="E191" s="90">
        <f t="shared" si="4"/>
        <v>3.333333333333333</v>
      </c>
      <c r="F191" s="91">
        <f t="shared" si="5"/>
        <v>0.19446073955161847</v>
      </c>
      <c r="G191" s="91">
        <f t="shared" si="6"/>
        <v>0.11138886509907378</v>
      </c>
      <c r="H191" s="37">
        <f t="shared" si="3"/>
        <v>0.37129621699691256</v>
      </c>
      <c r="I191" s="219"/>
      <c r="K191" s="11"/>
    </row>
    <row r="192" spans="1:12" x14ac:dyDescent="0.25">
      <c r="A192" s="204"/>
      <c r="B192" s="214"/>
      <c r="C192" s="217"/>
      <c r="D192" s="1" t="s">
        <v>112</v>
      </c>
      <c r="E192" s="90">
        <f t="shared" si="4"/>
        <v>2.8571428571428568</v>
      </c>
      <c r="F192" s="91">
        <f t="shared" si="5"/>
        <v>4.2376223145669273E-2</v>
      </c>
      <c r="G192" s="91">
        <f t="shared" si="6"/>
        <v>2.427348273109001E-2</v>
      </c>
      <c r="H192" s="37">
        <f t="shared" si="3"/>
        <v>6.93528078031143E-2</v>
      </c>
      <c r="I192" s="219"/>
      <c r="K192" s="11"/>
    </row>
    <row r="193" spans="1:11" x14ac:dyDescent="0.25">
      <c r="A193" s="204"/>
      <c r="B193" s="214"/>
      <c r="C193" s="217"/>
      <c r="D193" s="1" t="s">
        <v>113</v>
      </c>
      <c r="E193" s="90">
        <f t="shared" si="4"/>
        <v>2.1428571428571432</v>
      </c>
      <c r="F193" s="91">
        <f t="shared" si="5"/>
        <v>4.4080206535819101E-2</v>
      </c>
      <c r="G193" s="91">
        <f t="shared" si="6"/>
        <v>2.5249539782061365E-2</v>
      </c>
      <c r="H193" s="37">
        <f t="shared" si="3"/>
        <v>5.4106156675845792E-2</v>
      </c>
      <c r="I193" s="219"/>
      <c r="K193" s="11"/>
    </row>
    <row r="194" spans="1:11" x14ac:dyDescent="0.25">
      <c r="A194" s="204"/>
      <c r="B194" s="214"/>
      <c r="C194" s="217"/>
      <c r="D194" s="1" t="s">
        <v>114</v>
      </c>
      <c r="E194" s="90">
        <f t="shared" si="4"/>
        <v>3.2142857142857144</v>
      </c>
      <c r="F194" s="91">
        <f t="shared" si="5"/>
        <v>5.0891877023186267E-2</v>
      </c>
      <c r="G194" s="91">
        <f t="shared" si="6"/>
        <v>2.9151326059158596E-2</v>
      </c>
      <c r="H194" s="37">
        <f t="shared" si="3"/>
        <v>9.3700690904438347E-2</v>
      </c>
      <c r="I194" s="219"/>
      <c r="K194" s="11"/>
    </row>
    <row r="195" spans="1:11" x14ac:dyDescent="0.25">
      <c r="A195" s="204"/>
      <c r="B195" s="225" t="s">
        <v>367</v>
      </c>
      <c r="C195" s="227">
        <f>IF($C$184="N/A",M233/(1-M231),M233)</f>
        <v>0.25566476596874216</v>
      </c>
      <c r="D195" s="1" t="s">
        <v>372</v>
      </c>
      <c r="E195" s="90">
        <f>E170</f>
        <v>4.5</v>
      </c>
      <c r="F195" s="91">
        <f>N357</f>
        <v>0.29063619531673551</v>
      </c>
      <c r="G195" s="91">
        <f>F195*C$195</f>
        <v>7.4305434857698818E-2</v>
      </c>
      <c r="H195" s="37">
        <f>G195*E195</f>
        <v>0.33437445685964468</v>
      </c>
      <c r="I195" s="229" cm="1">
        <f t="array" ref="I195">SUM(E195:E199*F195:F199)</f>
        <v>3.8121911681450822</v>
      </c>
      <c r="K195" s="11"/>
    </row>
    <row r="196" spans="1:11" x14ac:dyDescent="0.25">
      <c r="A196" s="204"/>
      <c r="B196" s="226"/>
      <c r="C196" s="228"/>
      <c r="D196" s="1" t="s">
        <v>373</v>
      </c>
      <c r="E196" s="90">
        <f>I134</f>
        <v>3.3333333333333335</v>
      </c>
      <c r="F196" s="91">
        <f>N358</f>
        <v>0.21087609857772402</v>
      </c>
      <c r="G196" s="91">
        <f>F196*C$195</f>
        <v>5.3913588391275212E-2</v>
      </c>
      <c r="H196" s="37">
        <f>G196*E196</f>
        <v>0.17971196130425071</v>
      </c>
      <c r="I196" s="230"/>
      <c r="K196" s="11"/>
    </row>
    <row r="197" spans="1:11" x14ac:dyDescent="0.25">
      <c r="A197" s="204"/>
      <c r="B197" s="226"/>
      <c r="C197" s="228"/>
      <c r="D197" s="1" t="s">
        <v>368</v>
      </c>
      <c r="E197" s="90">
        <f>E171</f>
        <v>4</v>
      </c>
      <c r="F197" s="91">
        <f>N359</f>
        <v>0.11340197851593528</v>
      </c>
      <c r="G197" s="91">
        <f>F197*C$195</f>
        <v>2.8992890297668921E-2</v>
      </c>
      <c r="H197" s="37">
        <f t="shared" ref="H197:H199" si="7">G197*E197</f>
        <v>0.11597156119067568</v>
      </c>
      <c r="I197" s="230"/>
      <c r="K197" s="11"/>
    </row>
    <row r="198" spans="1:11" x14ac:dyDescent="0.25">
      <c r="A198" s="204"/>
      <c r="B198" s="226"/>
      <c r="C198" s="228"/>
      <c r="D198" s="1" t="s">
        <v>369</v>
      </c>
      <c r="E198" s="90">
        <f>E172</f>
        <v>3.5</v>
      </c>
      <c r="F198" s="91">
        <f>N360</f>
        <v>0.22198039519516272</v>
      </c>
      <c r="G198" s="91">
        <f>F198*C$195</f>
        <v>5.6752565787220169E-2</v>
      </c>
      <c r="H198" s="37">
        <f t="shared" si="7"/>
        <v>0.1986339802552706</v>
      </c>
      <c r="I198" s="230"/>
      <c r="K198" s="11"/>
    </row>
    <row r="199" spans="1:11" x14ac:dyDescent="0.25">
      <c r="A199" s="204"/>
      <c r="B199" s="226"/>
      <c r="C199" s="228"/>
      <c r="D199" s="144" t="s">
        <v>370</v>
      </c>
      <c r="E199" s="145">
        <f>E173</f>
        <v>3.5</v>
      </c>
      <c r="F199" s="146">
        <f>N361</f>
        <v>0.16310533239444244</v>
      </c>
      <c r="G199" s="146">
        <f>F199*C$195</f>
        <v>4.1700286634879027E-2</v>
      </c>
      <c r="H199" s="147">
        <f t="shared" si="7"/>
        <v>0.1459510032220766</v>
      </c>
      <c r="I199" s="230"/>
      <c r="K199" s="11"/>
    </row>
    <row r="200" spans="1:11" ht="18.75" x14ac:dyDescent="0.3">
      <c r="B200" s="103"/>
      <c r="C200" s="103"/>
      <c r="D200" s="103"/>
      <c r="E200" s="103"/>
      <c r="F200" s="162" t="s">
        <v>299</v>
      </c>
      <c r="G200" s="154">
        <f>SUM(G179:G199)</f>
        <v>0.99999999999999956</v>
      </c>
      <c r="H200" s="163">
        <f>SUM(H179:H199)</f>
        <v>3.3500823561332962</v>
      </c>
      <c r="I200" s="103"/>
    </row>
    <row r="201" spans="1:11" ht="35.25" customHeight="1" x14ac:dyDescent="0.25">
      <c r="B201" s="155"/>
      <c r="C201" s="156"/>
      <c r="D201" s="157"/>
      <c r="E201" s="158"/>
      <c r="F201" s="159"/>
      <c r="G201" s="159"/>
      <c r="H201" s="160"/>
      <c r="I201" s="161"/>
      <c r="K201" s="11"/>
    </row>
    <row r="202" spans="1:11" x14ac:dyDescent="0.25">
      <c r="A202" s="204" t="s">
        <v>522</v>
      </c>
      <c r="B202" s="215" t="s">
        <v>254</v>
      </c>
      <c r="C202" s="218">
        <f>K244</f>
        <v>0.26855961518439536</v>
      </c>
      <c r="D202" s="148" t="s">
        <v>102</v>
      </c>
      <c r="E202" s="149">
        <f>I113</f>
        <v>2.9464285714285716</v>
      </c>
      <c r="F202" s="150">
        <f t="shared" ref="F202:F208" si="8">S306</f>
        <v>0.14908907285090578</v>
      </c>
      <c r="G202" s="150">
        <f>F202*C$202</f>
        <v>4.0039304033037543E-2</v>
      </c>
      <c r="H202" s="151">
        <f t="shared" si="3"/>
        <v>0.11797294938305705</v>
      </c>
      <c r="I202" s="220" cm="1">
        <f t="array" ref="I202">SUM(E202:E208*F202:F208)</f>
        <v>3.1923265960316396</v>
      </c>
      <c r="K202" s="11"/>
    </row>
    <row r="203" spans="1:11" x14ac:dyDescent="0.25">
      <c r="A203" s="204"/>
      <c r="B203" s="214"/>
      <c r="C203" s="217"/>
      <c r="D203" s="1" t="s">
        <v>103</v>
      </c>
      <c r="E203" s="90">
        <f>I114</f>
        <v>2.9910714285714284</v>
      </c>
      <c r="F203" s="91">
        <f t="shared" si="8"/>
        <v>0.1927724645557021</v>
      </c>
      <c r="G203" s="91">
        <f t="shared" ref="G203:G208" si="9">F203*C$202</f>
        <v>5.1770898899226848E-2</v>
      </c>
      <c r="H203" s="37">
        <f t="shared" si="3"/>
        <v>0.15485045652893745</v>
      </c>
      <c r="I203" s="219"/>
      <c r="K203" s="11"/>
    </row>
    <row r="204" spans="1:11" x14ac:dyDescent="0.25">
      <c r="A204" s="204"/>
      <c r="B204" s="214"/>
      <c r="C204" s="217"/>
      <c r="D204" s="1" t="s">
        <v>104</v>
      </c>
      <c r="E204" s="90">
        <f>I115</f>
        <v>3.3035714285714284</v>
      </c>
      <c r="F204" s="91">
        <f t="shared" si="8"/>
        <v>0.23839599736594494</v>
      </c>
      <c r="G204" s="91">
        <f t="shared" si="9"/>
        <v>6.4023537314098308E-2</v>
      </c>
      <c r="H204" s="37">
        <f t="shared" si="3"/>
        <v>0.21150632862693189</v>
      </c>
      <c r="I204" s="219"/>
      <c r="K204" s="11"/>
    </row>
    <row r="205" spans="1:11" x14ac:dyDescent="0.25">
      <c r="A205" s="204"/>
      <c r="B205" s="214"/>
      <c r="C205" s="217"/>
      <c r="D205" s="1" t="s">
        <v>139</v>
      </c>
      <c r="E205" s="90">
        <f>E159</f>
        <v>3</v>
      </c>
      <c r="F205" s="91">
        <f t="shared" si="8"/>
        <v>0.13279047718970158</v>
      </c>
      <c r="G205" s="91">
        <f t="shared" si="9"/>
        <v>3.5662159454218488E-2</v>
      </c>
      <c r="H205" s="37">
        <f t="shared" si="3"/>
        <v>0.10698647836265546</v>
      </c>
      <c r="I205" s="219"/>
      <c r="K205" s="11"/>
    </row>
    <row r="206" spans="1:11" x14ac:dyDescent="0.25">
      <c r="A206" s="204"/>
      <c r="B206" s="214"/>
      <c r="C206" s="217"/>
      <c r="D206" s="1" t="s">
        <v>141</v>
      </c>
      <c r="E206" s="90">
        <f>E168</f>
        <v>2.5</v>
      </c>
      <c r="F206" s="91">
        <f t="shared" si="8"/>
        <v>7.4184950807925878E-2</v>
      </c>
      <c r="G206" s="91">
        <f t="shared" si="9"/>
        <v>1.9923081841449874E-2</v>
      </c>
      <c r="H206" s="37">
        <f t="shared" si="3"/>
        <v>4.9807704603624686E-2</v>
      </c>
      <c r="I206" s="219"/>
      <c r="K206" s="11"/>
    </row>
    <row r="207" spans="1:11" x14ac:dyDescent="0.25">
      <c r="A207" s="204"/>
      <c r="B207" s="214"/>
      <c r="C207" s="217"/>
      <c r="D207" s="1" t="s">
        <v>142</v>
      </c>
      <c r="E207" s="90">
        <f>E161</f>
        <v>4</v>
      </c>
      <c r="F207" s="91">
        <f t="shared" si="8"/>
        <v>0.12074687334172451</v>
      </c>
      <c r="G207" s="91">
        <f t="shared" si="9"/>
        <v>3.2427733839372461E-2</v>
      </c>
      <c r="H207" s="37">
        <f t="shared" si="3"/>
        <v>0.12971093535748984</v>
      </c>
      <c r="I207" s="219"/>
      <c r="K207" s="11"/>
    </row>
    <row r="208" spans="1:11" x14ac:dyDescent="0.25">
      <c r="A208" s="204"/>
      <c r="B208" s="214"/>
      <c r="C208" s="217"/>
      <c r="D208" s="1" t="s">
        <v>143</v>
      </c>
      <c r="E208" s="90">
        <f>E162</f>
        <v>3.5</v>
      </c>
      <c r="F208" s="91">
        <f t="shared" si="8"/>
        <v>9.202016388809528E-2</v>
      </c>
      <c r="G208" s="91">
        <f t="shared" si="9"/>
        <v>2.4712899802991864E-2</v>
      </c>
      <c r="H208" s="37">
        <f t="shared" si="3"/>
        <v>8.6495149310471531E-2</v>
      </c>
      <c r="I208" s="219"/>
      <c r="K208" s="11"/>
    </row>
    <row r="209" spans="1:11" x14ac:dyDescent="0.25">
      <c r="A209" s="204"/>
      <c r="B209" s="214" t="s">
        <v>255</v>
      </c>
      <c r="C209" s="216">
        <f>K245</f>
        <v>0.38331856056126207</v>
      </c>
      <c r="D209" s="1" t="s">
        <v>115</v>
      </c>
      <c r="E209" s="90">
        <f>I117</f>
        <v>3.839285714285714</v>
      </c>
      <c r="F209" s="91">
        <f>M324</f>
        <v>0.37329460383886287</v>
      </c>
      <c r="G209" s="91">
        <f>F209*C$209</f>
        <v>0.14309075020879949</v>
      </c>
      <c r="H209" s="37">
        <f t="shared" si="3"/>
        <v>0.5493662731230694</v>
      </c>
      <c r="I209" s="219" cm="1">
        <f t="array" ref="I209">SUM(E209:E212*F209:F212)</f>
        <v>3.4312733056643854</v>
      </c>
      <c r="K209" s="11"/>
    </row>
    <row r="210" spans="1:11" x14ac:dyDescent="0.25">
      <c r="A210" s="204"/>
      <c r="B210" s="214"/>
      <c r="C210" s="217"/>
      <c r="D210" s="1" t="s">
        <v>116</v>
      </c>
      <c r="E210" s="90">
        <f>I118</f>
        <v>3.125</v>
      </c>
      <c r="F210" s="91">
        <f>M325</f>
        <v>0.25437079251768263</v>
      </c>
      <c r="G210" s="91">
        <f>F210*C$209</f>
        <v>9.7505046036705553E-2</v>
      </c>
      <c r="H210" s="37">
        <f t="shared" si="3"/>
        <v>0.30470326886470483</v>
      </c>
      <c r="I210" s="219"/>
      <c r="K210" s="11"/>
    </row>
    <row r="211" spans="1:11" x14ac:dyDescent="0.25">
      <c r="A211" s="204"/>
      <c r="B211" s="214"/>
      <c r="C211" s="217"/>
      <c r="D211" s="1" t="s">
        <v>117</v>
      </c>
      <c r="E211" s="90">
        <f>I119</f>
        <v>3.4821428571428568</v>
      </c>
      <c r="F211" s="91">
        <f>M326</f>
        <v>0.28521508515648786</v>
      </c>
      <c r="G211" s="91">
        <f>F211*C$209</f>
        <v>0.1093282358925427</v>
      </c>
      <c r="H211" s="37">
        <f t="shared" si="3"/>
        <v>0.38069653569724687</v>
      </c>
      <c r="I211" s="219"/>
      <c r="K211" s="11"/>
    </row>
    <row r="212" spans="1:11" x14ac:dyDescent="0.25">
      <c r="A212" s="204"/>
      <c r="B212" s="214"/>
      <c r="C212" s="217"/>
      <c r="D212" s="1" t="s">
        <v>118</v>
      </c>
      <c r="E212" s="90">
        <f>I120</f>
        <v>2.410714285714286</v>
      </c>
      <c r="F212" s="91">
        <f>M327</f>
        <v>8.7119518486966585E-2</v>
      </c>
      <c r="G212" s="91">
        <f>F212*C$209</f>
        <v>3.339452842321429E-2</v>
      </c>
      <c r="H212" s="37">
        <f t="shared" si="3"/>
        <v>8.0504666734534464E-2</v>
      </c>
      <c r="I212" s="219"/>
      <c r="K212" s="11"/>
    </row>
    <row r="213" spans="1:11" x14ac:dyDescent="0.25">
      <c r="A213" s="204"/>
      <c r="B213" s="214" t="s">
        <v>256</v>
      </c>
      <c r="C213" s="216">
        <f>K246</f>
        <v>0.34812182425434263</v>
      </c>
      <c r="D213" s="1" t="s">
        <v>106</v>
      </c>
      <c r="E213" s="90">
        <f>I116</f>
        <v>3.9285714285714288</v>
      </c>
      <c r="F213" s="91">
        <f>S339</f>
        <v>0.27645113888246936</v>
      </c>
      <c r="G213" s="91">
        <f>F213*C$213</f>
        <v>9.623867478495586E-2</v>
      </c>
      <c r="H213" s="37">
        <f t="shared" si="3"/>
        <v>0.37808050808375521</v>
      </c>
      <c r="I213" s="229" cm="1">
        <f t="array" ref="I213">SUM(E213:E219*F213:F219)</f>
        <v>3.6027499231261979</v>
      </c>
      <c r="K213" s="11"/>
    </row>
    <row r="214" spans="1:11" x14ac:dyDescent="0.25">
      <c r="A214" s="204"/>
      <c r="B214" s="214"/>
      <c r="C214" s="216"/>
      <c r="D214" s="1" t="s">
        <v>140</v>
      </c>
      <c r="E214" s="90">
        <f>E160</f>
        <v>3.5</v>
      </c>
      <c r="F214" s="91">
        <f>S341</f>
        <v>0.18982903893726835</v>
      </c>
      <c r="G214" s="91">
        <f t="shared" ref="G214:G219" si="10">F214*C$213</f>
        <v>6.6083631331290499E-2</v>
      </c>
      <c r="H214" s="37">
        <f t="shared" si="3"/>
        <v>0.23129270965951676</v>
      </c>
      <c r="I214" s="230"/>
      <c r="K214" s="11"/>
    </row>
    <row r="215" spans="1:11" x14ac:dyDescent="0.25">
      <c r="A215" s="204"/>
      <c r="B215" s="214"/>
      <c r="C215" s="216"/>
      <c r="D215" s="1" t="s">
        <v>144</v>
      </c>
      <c r="E215" s="90">
        <f>E163</f>
        <v>4.5</v>
      </c>
      <c r="F215" s="91">
        <f>S340</f>
        <v>0.13856790219581624</v>
      </c>
      <c r="G215" s="91">
        <f>F215*C$213</f>
        <v>4.8238510895504884E-2</v>
      </c>
      <c r="H215" s="37">
        <f t="shared" si="3"/>
        <v>0.21707329902977199</v>
      </c>
      <c r="I215" s="230"/>
      <c r="K215" s="11"/>
    </row>
    <row r="216" spans="1:11" x14ac:dyDescent="0.25">
      <c r="A216" s="204"/>
      <c r="B216" s="214"/>
      <c r="C216" s="216"/>
      <c r="D216" s="1" t="s">
        <v>119</v>
      </c>
      <c r="E216" s="90">
        <f>I121</f>
        <v>3.3928571428571432</v>
      </c>
      <c r="F216" s="91">
        <f t="shared" ref="F216:F219" si="11">S342</f>
        <v>0.15275836931497649</v>
      </c>
      <c r="G216" s="91">
        <f t="shared" si="10"/>
        <v>5.3178522196048211E-2</v>
      </c>
      <c r="H216" s="37">
        <f>G216*E216</f>
        <v>0.18042712887944931</v>
      </c>
      <c r="I216" s="230"/>
      <c r="K216" s="11"/>
    </row>
    <row r="217" spans="1:11" x14ac:dyDescent="0.25">
      <c r="A217" s="204"/>
      <c r="B217" s="214"/>
      <c r="C217" s="216"/>
      <c r="D217" s="1" t="s">
        <v>513</v>
      </c>
      <c r="E217" s="90">
        <f>I131</f>
        <v>2.6785714285714284</v>
      </c>
      <c r="F217" s="91">
        <f t="shared" si="11"/>
        <v>0.14061472208730796</v>
      </c>
      <c r="G217" s="91">
        <f t="shared" si="10"/>
        <v>4.8951053570051056E-2</v>
      </c>
      <c r="H217" s="37">
        <f t="shared" ref="H217:H219" si="12">G217*E217</f>
        <v>0.13111889349120817</v>
      </c>
      <c r="I217" s="230"/>
      <c r="K217" s="11"/>
    </row>
    <row r="218" spans="1:11" x14ac:dyDescent="0.25">
      <c r="A218" s="204"/>
      <c r="B218" s="214"/>
      <c r="C218" s="216"/>
      <c r="D218" s="1" t="s">
        <v>514</v>
      </c>
      <c r="E218" s="90">
        <f>I132</f>
        <v>3.0357142857142856</v>
      </c>
      <c r="F218" s="91">
        <f t="shared" si="11"/>
        <v>5.5430734783349575E-2</v>
      </c>
      <c r="G218" s="91">
        <f t="shared" si="10"/>
        <v>1.9296648512538296E-2</v>
      </c>
      <c r="H218" s="37">
        <f t="shared" si="12"/>
        <v>5.8579111555919827E-2</v>
      </c>
      <c r="I218" s="230"/>
      <c r="K218" s="11"/>
    </row>
    <row r="219" spans="1:11" x14ac:dyDescent="0.25">
      <c r="A219" s="204"/>
      <c r="B219" s="214"/>
      <c r="C219" s="216"/>
      <c r="D219" s="1" t="s">
        <v>515</v>
      </c>
      <c r="E219" s="90">
        <f>I133</f>
        <v>3.5714285714285716</v>
      </c>
      <c r="F219" s="91">
        <f t="shared" si="11"/>
        <v>4.6348093798812058E-2</v>
      </c>
      <c r="G219" s="91">
        <f t="shared" si="10"/>
        <v>1.6134782963953837E-2</v>
      </c>
      <c r="H219" s="37">
        <f t="shared" si="12"/>
        <v>5.7624224871263709E-2</v>
      </c>
      <c r="I219" s="220"/>
      <c r="K219" s="11"/>
    </row>
    <row r="220" spans="1:11" ht="18.75" x14ac:dyDescent="0.3">
      <c r="F220" s="92" t="s">
        <v>299</v>
      </c>
      <c r="G220" s="94">
        <f>SUM(G202:G219)</f>
        <v>1</v>
      </c>
      <c r="H220" s="93">
        <f>SUM(H202:H219)</f>
        <v>3.4267966221636086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24" t="s">
        <v>276</v>
      </c>
      <c r="H229" s="224"/>
      <c r="I229" s="224"/>
      <c r="J229" s="224"/>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24" t="s">
        <v>276</v>
      </c>
      <c r="G243" s="224"/>
      <c r="H243" s="224"/>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31" t="s">
        <v>276</v>
      </c>
      <c r="I256" s="232"/>
      <c r="J256" s="232"/>
      <c r="K256" s="232"/>
      <c r="L256" s="233"/>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31" t="s">
        <v>276</v>
      </c>
      <c r="F272" s="232"/>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4" t="s">
        <v>276</v>
      </c>
      <c r="M285" s="224"/>
      <c r="N285" s="224"/>
      <c r="O285" s="224"/>
      <c r="P285" s="224"/>
      <c r="Q285" s="224"/>
      <c r="R285" s="224"/>
      <c r="S285" s="224"/>
      <c r="T285" s="224"/>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31" t="s">
        <v>276</v>
      </c>
      <c r="K305" s="232"/>
      <c r="L305" s="232"/>
      <c r="M305" s="232"/>
      <c r="N305" s="232"/>
      <c r="O305" s="232"/>
      <c r="P305" s="233"/>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71" t="s">
        <v>276</v>
      </c>
      <c r="H323" s="172"/>
      <c r="I323" s="172"/>
      <c r="J323" s="172"/>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31" t="s">
        <v>276</v>
      </c>
      <c r="K338" s="232"/>
      <c r="L338" s="232"/>
      <c r="M338" s="232"/>
      <c r="N338" s="232"/>
      <c r="O338" s="232"/>
      <c r="P338" s="233"/>
      <c r="Q338" s="75" t="s">
        <v>277</v>
      </c>
      <c r="R338" s="76" t="s">
        <v>296</v>
      </c>
      <c r="S338" s="77" t="s">
        <v>278</v>
      </c>
    </row>
    <row r="339" spans="2:23" ht="30" customHeight="1" x14ac:dyDescent="0.25">
      <c r="B339" s="153"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3"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3"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3"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3"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3"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3"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24" t="s">
        <v>276</v>
      </c>
      <c r="I356" s="224"/>
      <c r="J356" s="224"/>
      <c r="K356" s="224"/>
      <c r="L356" s="224"/>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workbookViewId="0">
      <selection activeCell="M9" sqref="M9"/>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5" t="s">
        <v>304</v>
      </c>
      <c r="B1" s="286"/>
      <c r="C1" s="286"/>
      <c r="D1" s="286"/>
      <c r="E1" s="286"/>
      <c r="F1" s="287"/>
      <c r="G1" s="106" t="s">
        <v>305</v>
      </c>
      <c r="H1" s="98">
        <f ca="1">TODAY()</f>
        <v>45296</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0" t="s">
        <v>307</v>
      </c>
      <c r="B4" s="297"/>
      <c r="C4" s="297"/>
      <c r="D4" s="297" t="str">
        <f>'Informe Previo'!D4</f>
        <v>Wooclap (https://app.wooclap.com)</v>
      </c>
      <c r="E4" s="297"/>
      <c r="F4" s="297"/>
      <c r="G4" s="297"/>
      <c r="H4" s="301"/>
      <c r="I4" s="95"/>
      <c r="J4" s="95"/>
      <c r="K4" s="95"/>
      <c r="L4" s="95"/>
      <c r="M4" s="95"/>
      <c r="N4" s="95"/>
      <c r="O4" s="95"/>
      <c r="P4" s="95"/>
      <c r="Q4" s="95"/>
      <c r="R4" s="95"/>
      <c r="S4" s="95"/>
      <c r="T4" s="95"/>
      <c r="U4" s="95"/>
    </row>
    <row r="5" spans="1:21" x14ac:dyDescent="0.25">
      <c r="A5" s="288" t="s">
        <v>0</v>
      </c>
      <c r="B5" s="289"/>
      <c r="C5" s="289"/>
      <c r="D5" s="105" t="str">
        <f>'Informe Previo'!D5</f>
        <v>2023-10-27</v>
      </c>
      <c r="F5" s="289"/>
      <c r="G5" s="289"/>
      <c r="H5" s="99"/>
      <c r="I5" s="95"/>
      <c r="J5" s="95"/>
      <c r="K5" s="95"/>
      <c r="L5" s="95"/>
      <c r="M5" s="95"/>
      <c r="N5" s="95"/>
      <c r="O5" s="95"/>
      <c r="P5" s="95"/>
      <c r="Q5" s="95"/>
      <c r="R5" s="95"/>
      <c r="S5" s="95"/>
      <c r="T5" s="95"/>
      <c r="U5" s="95"/>
    </row>
    <row r="6" spans="1:21" x14ac:dyDescent="0.25">
      <c r="A6" s="288" t="s">
        <v>1</v>
      </c>
      <c r="B6" s="289"/>
      <c r="C6" s="289"/>
      <c r="D6" s="289" t="str">
        <f>'Informe Previo'!D10</f>
        <v>ETSI - US</v>
      </c>
      <c r="E6" s="289"/>
      <c r="F6" s="289"/>
      <c r="G6" s="289"/>
      <c r="H6" s="290"/>
      <c r="I6" s="95"/>
      <c r="J6" s="95"/>
      <c r="K6" s="95"/>
      <c r="L6" s="95"/>
      <c r="M6" s="95"/>
      <c r="N6" s="95"/>
      <c r="O6" s="95"/>
      <c r="P6" s="95"/>
      <c r="Q6" s="95"/>
      <c r="R6" s="95"/>
      <c r="S6" s="95"/>
      <c r="T6" s="95"/>
      <c r="U6" s="95"/>
    </row>
    <row r="7" spans="1:21" x14ac:dyDescent="0.25">
      <c r="A7" s="288" t="s">
        <v>2</v>
      </c>
      <c r="B7" s="289"/>
      <c r="C7" s="289"/>
      <c r="D7" s="289" t="str">
        <f>'Informe Previo'!D11</f>
        <v>1º</v>
      </c>
      <c r="E7" s="289"/>
      <c r="F7" s="289"/>
      <c r="G7" s="289"/>
      <c r="H7" s="290"/>
      <c r="I7" s="95"/>
      <c r="J7" s="95"/>
      <c r="K7" s="95"/>
      <c r="L7" s="95"/>
      <c r="M7" s="95"/>
      <c r="N7" s="95"/>
      <c r="O7" s="95"/>
      <c r="P7" s="95"/>
      <c r="Q7" s="95"/>
      <c r="R7" s="95"/>
      <c r="S7" s="95"/>
      <c r="T7" s="95"/>
      <c r="U7" s="95"/>
    </row>
    <row r="8" spans="1:21" x14ac:dyDescent="0.25">
      <c r="A8" s="305" t="s">
        <v>3</v>
      </c>
      <c r="B8" s="298"/>
      <c r="C8" s="298"/>
      <c r="D8" s="298" t="str">
        <f>'Informe Previo'!D13</f>
        <v>Fundamentos de Programación I</v>
      </c>
      <c r="E8" s="298"/>
      <c r="F8" s="298"/>
      <c r="G8" s="298"/>
      <c r="H8" s="299"/>
      <c r="I8" s="95"/>
      <c r="J8" s="95"/>
      <c r="K8" s="95"/>
      <c r="L8" s="95"/>
      <c r="M8" s="95"/>
      <c r="N8" s="95"/>
      <c r="O8" s="95"/>
      <c r="P8" s="95"/>
      <c r="Q8" s="95"/>
      <c r="R8" s="95"/>
      <c r="S8" s="95"/>
      <c r="T8" s="95"/>
      <c r="U8" s="95"/>
    </row>
    <row r="9" spans="1:21" ht="47.25" customHeight="1" x14ac:dyDescent="0.25">
      <c r="A9" s="306" t="s">
        <v>4</v>
      </c>
      <c r="B9" s="307"/>
      <c r="C9" s="307"/>
      <c r="D9" s="308" t="str">
        <f>'Informe Previo'!D14</f>
        <v>Francisco José Fernández Jiménez</v>
      </c>
      <c r="E9" s="308"/>
      <c r="F9" s="308"/>
      <c r="G9" s="308"/>
      <c r="H9" s="309"/>
      <c r="I9" s="95"/>
      <c r="J9" s="95"/>
      <c r="K9" s="95"/>
      <c r="L9" s="95"/>
      <c r="M9" s="95"/>
      <c r="N9" s="95"/>
      <c r="O9" s="95"/>
      <c r="P9" s="95"/>
      <c r="Q9" s="95"/>
      <c r="R9" s="95"/>
      <c r="S9" s="95"/>
      <c r="T9" s="95"/>
      <c r="U9" s="95"/>
    </row>
    <row r="10" spans="1:21" ht="44.25" customHeight="1" x14ac:dyDescent="0.25">
      <c r="A10" s="310" t="s">
        <v>5</v>
      </c>
      <c r="B10" s="311"/>
      <c r="C10" s="311"/>
      <c r="D10" s="245" t="str">
        <f>'Informe Previo'!D15</f>
        <v>José Manuel Candilejo Egea</v>
      </c>
      <c r="E10" s="245"/>
      <c r="F10" s="245"/>
      <c r="G10" s="245"/>
      <c r="H10" s="246"/>
      <c r="I10" s="95"/>
      <c r="J10" s="95"/>
      <c r="K10" s="95"/>
      <c r="L10" s="95"/>
      <c r="M10" s="95"/>
      <c r="N10" s="95"/>
      <c r="O10" s="95"/>
      <c r="P10" s="95"/>
      <c r="Q10" s="95"/>
      <c r="R10" s="95"/>
      <c r="S10" s="95"/>
      <c r="T10" s="95"/>
      <c r="U10" s="95"/>
    </row>
    <row r="11" spans="1:21" x14ac:dyDescent="0.25">
      <c r="A11" s="289"/>
      <c r="B11" s="289"/>
      <c r="C11" s="289"/>
      <c r="D11" s="289"/>
      <c r="E11" s="289"/>
      <c r="F11" s="289"/>
      <c r="G11" s="289"/>
      <c r="H11" s="289"/>
      <c r="I11" s="95"/>
      <c r="J11" s="95"/>
      <c r="K11" s="95"/>
      <c r="L11" s="95"/>
      <c r="M11" s="95"/>
      <c r="N11" s="95"/>
      <c r="O11" s="95"/>
      <c r="P11" s="95"/>
      <c r="Q11" s="95"/>
      <c r="R11" s="95"/>
      <c r="S11" s="95"/>
      <c r="T11" s="95"/>
      <c r="U11" s="95"/>
    </row>
    <row r="12" spans="1:21" x14ac:dyDescent="0.25">
      <c r="A12" s="181" t="s">
        <v>679</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0" t="s">
        <v>683</v>
      </c>
      <c r="B13" s="271"/>
      <c r="C13" s="101" t="str">
        <f>'Informe Previo'!D6</f>
        <v>2 semanas</v>
      </c>
      <c r="D13" s="101"/>
      <c r="E13" s="270" t="s">
        <v>681</v>
      </c>
      <c r="F13" s="271"/>
      <c r="G13" s="101">
        <f>'Informe Previo'!D7</f>
        <v>2</v>
      </c>
      <c r="H13" s="176"/>
      <c r="I13" s="95"/>
      <c r="J13" s="95"/>
      <c r="K13" s="95"/>
      <c r="L13" s="95"/>
      <c r="M13" s="95"/>
      <c r="N13" s="95"/>
      <c r="O13" s="95"/>
      <c r="P13" s="95"/>
      <c r="Q13" s="95"/>
      <c r="R13" s="95"/>
      <c r="S13" s="95"/>
      <c r="T13" s="95"/>
      <c r="U13" s="95"/>
    </row>
    <row r="14" spans="1:21" ht="30" customHeight="1" x14ac:dyDescent="0.25">
      <c r="A14" s="178" t="s">
        <v>682</v>
      </c>
      <c r="B14" s="179"/>
      <c r="C14" s="179" t="str">
        <f>'Informe Previo'!D9</f>
        <v>No</v>
      </c>
      <c r="D14" s="179"/>
      <c r="E14" s="272" t="s">
        <v>680</v>
      </c>
      <c r="F14" s="273"/>
      <c r="G14" s="179" t="str">
        <f>IF('Informe Previo'!D8&lt;&gt;"",'Informe Previo'!D8,"Sin especificar")</f>
        <v>Sin especificar</v>
      </c>
      <c r="H14" s="180"/>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0" t="s">
        <v>6</v>
      </c>
      <c r="B18" s="297"/>
      <c r="C18" s="297"/>
      <c r="D18" s="297" t="str">
        <f>'Informe Previo'!D16</f>
        <v>30</v>
      </c>
      <c r="E18" s="297"/>
      <c r="F18" s="297"/>
      <c r="G18" s="297"/>
      <c r="H18" s="301"/>
      <c r="I18" s="95"/>
      <c r="J18" s="95"/>
      <c r="K18" s="95"/>
      <c r="L18" s="95"/>
      <c r="M18" s="95"/>
      <c r="N18" s="95"/>
      <c r="O18" s="95"/>
      <c r="P18" s="95"/>
      <c r="Q18" s="95"/>
      <c r="R18" s="95"/>
      <c r="S18" s="95"/>
      <c r="T18" s="95"/>
      <c r="U18" s="95"/>
    </row>
    <row r="19" spans="1:21" ht="43.5" customHeight="1" x14ac:dyDescent="0.25">
      <c r="A19" s="302" t="s">
        <v>7</v>
      </c>
      <c r="B19" s="303"/>
      <c r="C19" s="303"/>
      <c r="D19" s="296" t="str">
        <f>'Informe Previo'!D19</f>
        <v>En realidad son 79 alumnos, pero entorno a la mitad asisten habitualmente a clases. De ellos, no todos han participado según los datos obtenidos por la herramienta.</v>
      </c>
      <c r="E19" s="296"/>
      <c r="F19" s="296"/>
      <c r="G19" s="296"/>
      <c r="H19" s="304"/>
      <c r="I19" s="95"/>
      <c r="J19" s="95"/>
      <c r="K19" s="95"/>
      <c r="L19" s="95"/>
      <c r="M19" s="95"/>
      <c r="N19" s="95"/>
      <c r="O19" s="95"/>
      <c r="P19" s="95"/>
      <c r="Q19" s="95"/>
      <c r="R19" s="95"/>
      <c r="S19" s="95"/>
      <c r="T19" s="95"/>
      <c r="U19" s="95"/>
    </row>
    <row r="20" spans="1:21" ht="31.5" customHeight="1" x14ac:dyDescent="0.25">
      <c r="A20" s="270" t="s">
        <v>309</v>
      </c>
      <c r="B20" s="271" t="s">
        <v>8</v>
      </c>
      <c r="C20" s="271" t="s">
        <v>8</v>
      </c>
      <c r="D20" s="101">
        <f>'Informe Previo'!D17</f>
        <v>0</v>
      </c>
      <c r="E20" s="103"/>
      <c r="F20" s="297"/>
      <c r="G20" s="297"/>
      <c r="H20" s="102"/>
      <c r="I20" s="95"/>
      <c r="J20" s="95"/>
      <c r="K20" s="95"/>
      <c r="L20" s="95"/>
      <c r="M20" s="95"/>
      <c r="N20" s="95"/>
      <c r="O20" s="95"/>
      <c r="P20" s="95"/>
      <c r="Q20" s="95"/>
      <c r="R20" s="95"/>
      <c r="S20" s="95"/>
      <c r="T20" s="95"/>
      <c r="U20" s="95"/>
    </row>
    <row r="21" spans="1:21" ht="29.25" customHeight="1" x14ac:dyDescent="0.25">
      <c r="A21" s="272" t="s">
        <v>310</v>
      </c>
      <c r="B21" s="273" t="s">
        <v>9</v>
      </c>
      <c r="C21" s="273" t="s">
        <v>9</v>
      </c>
      <c r="D21" s="298" t="str">
        <f>'Informe Previo'!D18</f>
        <v>0</v>
      </c>
      <c r="E21" s="298"/>
      <c r="F21" s="298"/>
      <c r="G21" s="298"/>
      <c r="H21" s="299"/>
      <c r="I21" s="95"/>
      <c r="J21" s="95"/>
      <c r="K21" s="95"/>
      <c r="L21" s="95"/>
      <c r="M21" s="95"/>
      <c r="N21" s="95"/>
      <c r="O21" s="95"/>
      <c r="P21" s="95"/>
      <c r="Q21" s="95"/>
      <c r="R21" s="95"/>
      <c r="S21" s="95"/>
      <c r="T21" s="95"/>
      <c r="U21" s="95"/>
    </row>
    <row r="22" spans="1:21" ht="15.75" customHeight="1" x14ac:dyDescent="0.25">
      <c r="A22" s="270" t="s">
        <v>311</v>
      </c>
      <c r="B22" s="271" t="s">
        <v>10</v>
      </c>
      <c r="C22" s="271" t="s">
        <v>10</v>
      </c>
      <c r="D22" s="239" t="str">
        <f>'Informe Previo'!D20</f>
        <v>5</v>
      </c>
      <c r="E22" s="239"/>
      <c r="F22" s="239"/>
      <c r="G22" s="239"/>
      <c r="H22" s="240"/>
      <c r="I22" s="95"/>
      <c r="J22" s="95"/>
      <c r="K22" s="95"/>
      <c r="L22" s="95"/>
      <c r="M22" s="95"/>
      <c r="N22" s="95"/>
      <c r="O22" s="95"/>
      <c r="P22" s="95"/>
      <c r="Q22" s="95"/>
      <c r="R22" s="95"/>
      <c r="S22" s="95"/>
      <c r="T22" s="95"/>
      <c r="U22" s="95"/>
    </row>
    <row r="23" spans="1:21" ht="15.75" customHeight="1" x14ac:dyDescent="0.25">
      <c r="A23" s="177" t="s">
        <v>684</v>
      </c>
      <c r="B23" s="183"/>
      <c r="C23" s="183"/>
      <c r="D23" s="182" t="str">
        <f>'Informe Previo'!D21</f>
        <v>Prueba escrita</v>
      </c>
      <c r="E23" s="184"/>
      <c r="F23" s="184"/>
      <c r="G23" s="184"/>
      <c r="H23" s="175"/>
      <c r="I23" s="95"/>
      <c r="J23" s="95"/>
      <c r="K23" s="95"/>
      <c r="L23" s="95"/>
      <c r="M23" s="95"/>
      <c r="N23" s="95"/>
      <c r="O23" s="95"/>
      <c r="P23" s="95"/>
      <c r="Q23" s="95"/>
      <c r="R23" s="95"/>
      <c r="S23" s="95"/>
      <c r="T23" s="95"/>
      <c r="U23" s="95"/>
    </row>
    <row r="24" spans="1:21" x14ac:dyDescent="0.25">
      <c r="A24" s="295" t="s">
        <v>11</v>
      </c>
      <c r="B24" s="296" t="s">
        <v>11</v>
      </c>
      <c r="C24" s="296" t="s">
        <v>11</v>
      </c>
      <c r="D24" s="242" t="str">
        <f>IF('Informe Previo'!D24&lt;&gt;"",'Informe Previo'!D24&amp;" h de trabajo en casa/semana","Sin especificar")</f>
        <v>Sin especificar</v>
      </c>
      <c r="E24" s="242"/>
      <c r="F24" s="242"/>
      <c r="G24" s="242"/>
      <c r="H24" s="243"/>
      <c r="I24" s="95"/>
      <c r="J24" s="95"/>
      <c r="K24" s="95"/>
      <c r="L24" s="95"/>
      <c r="M24" s="95"/>
      <c r="N24" s="95"/>
      <c r="O24" s="95"/>
      <c r="P24" s="95"/>
      <c r="Q24" s="95"/>
      <c r="R24" s="95"/>
      <c r="S24" s="95"/>
      <c r="T24" s="95"/>
      <c r="U24" s="95"/>
    </row>
    <row r="25" spans="1:21" ht="28.5" customHeight="1" x14ac:dyDescent="0.25">
      <c r="A25" s="295" t="s">
        <v>12</v>
      </c>
      <c r="B25" s="296" t="s">
        <v>12</v>
      </c>
      <c r="C25" s="296" t="s">
        <v>12</v>
      </c>
      <c r="D25" s="242">
        <f>'Informe Previo'!D37</f>
        <v>0</v>
      </c>
      <c r="E25" s="242"/>
      <c r="F25" s="242"/>
      <c r="G25" s="242"/>
      <c r="H25" s="243"/>
      <c r="I25" s="95"/>
      <c r="J25" s="95"/>
      <c r="K25" s="95"/>
      <c r="L25" s="95"/>
      <c r="M25" s="95"/>
      <c r="N25" s="95"/>
      <c r="O25" s="95"/>
      <c r="P25" s="95"/>
      <c r="Q25" s="95"/>
      <c r="R25" s="95"/>
      <c r="S25" s="95"/>
      <c r="T25" s="95"/>
      <c r="U25" s="95"/>
    </row>
    <row r="26" spans="1:21" x14ac:dyDescent="0.25">
      <c r="A26" s="288" t="s">
        <v>685</v>
      </c>
      <c r="B26" s="289"/>
      <c r="C26" s="289"/>
      <c r="D26" s="289" t="str">
        <f>'Informe Previo'!D26</f>
        <v>50%</v>
      </c>
      <c r="E26" s="289"/>
      <c r="F26" s="289"/>
      <c r="G26" s="289"/>
      <c r="H26" s="290"/>
      <c r="I26" s="95"/>
      <c r="J26" s="95"/>
      <c r="K26" s="95"/>
      <c r="L26" s="95"/>
      <c r="M26" s="95"/>
      <c r="N26" s="95"/>
      <c r="O26" s="95"/>
      <c r="P26" s="95"/>
      <c r="Q26" s="95"/>
      <c r="R26" s="95"/>
      <c r="S26" s="95"/>
      <c r="T26" s="95"/>
      <c r="U26" s="95"/>
    </row>
    <row r="27" spans="1:21" x14ac:dyDescent="0.25">
      <c r="A27" s="288" t="s">
        <v>686</v>
      </c>
      <c r="B27" s="289"/>
      <c r="C27" s="289"/>
      <c r="D27" s="289" t="str">
        <f>IF('Informe Previo'!D27&lt;&gt;"",'Informe Previo'!D27,"Sin especificar")</f>
        <v>Sin especificar</v>
      </c>
      <c r="E27" s="289"/>
      <c r="F27" s="289"/>
      <c r="G27" s="289"/>
      <c r="H27" s="290"/>
      <c r="I27" s="95"/>
      <c r="J27" s="95"/>
      <c r="K27" s="95"/>
      <c r="L27" s="95"/>
      <c r="M27" s="95"/>
      <c r="N27" s="95"/>
      <c r="O27" s="95"/>
      <c r="P27" s="95"/>
      <c r="Q27" s="95"/>
      <c r="R27" s="95"/>
      <c r="S27" s="95"/>
      <c r="T27" s="95"/>
      <c r="U27" s="95"/>
    </row>
    <row r="28" spans="1:21" x14ac:dyDescent="0.25">
      <c r="A28" s="305" t="s">
        <v>687</v>
      </c>
      <c r="B28" s="298"/>
      <c r="C28" s="298"/>
      <c r="D28" s="298">
        <f>'Informe Previo'!D29</f>
        <v>7</v>
      </c>
      <c r="E28" s="298"/>
      <c r="F28" s="298"/>
      <c r="G28" s="298"/>
      <c r="H28" s="299"/>
      <c r="I28" s="95"/>
      <c r="J28" s="95"/>
      <c r="K28" s="95"/>
      <c r="L28" s="95"/>
      <c r="M28" s="95"/>
      <c r="N28" s="95"/>
      <c r="O28" s="95"/>
      <c r="P28" s="95"/>
      <c r="Q28" s="95"/>
      <c r="R28" s="95"/>
      <c r="S28" s="95"/>
      <c r="T28" s="95"/>
      <c r="U28" s="95"/>
    </row>
    <row r="29" spans="1:21" ht="153" customHeight="1" x14ac:dyDescent="0.25">
      <c r="A29" s="289"/>
      <c r="B29" s="289"/>
      <c r="C29" s="289"/>
      <c r="D29" s="289"/>
      <c r="E29" s="289"/>
      <c r="F29" s="289"/>
      <c r="G29" s="289"/>
      <c r="H29" s="289"/>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688</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1" t="s">
        <v>318</v>
      </c>
      <c r="C37" s="291"/>
      <c r="D37" s="292" t="s">
        <v>316</v>
      </c>
      <c r="E37" s="292"/>
      <c r="F37" s="292" t="s">
        <v>315</v>
      </c>
      <c r="G37" s="292"/>
      <c r="H37" s="111"/>
      <c r="I37" s="95"/>
      <c r="J37" s="95"/>
      <c r="K37" s="95"/>
      <c r="L37" s="95"/>
      <c r="M37" s="95"/>
      <c r="N37" s="95"/>
      <c r="O37" s="95"/>
      <c r="P37" s="95"/>
      <c r="Q37" s="95"/>
      <c r="R37" s="95"/>
      <c r="S37" s="95"/>
      <c r="T37" s="95"/>
      <c r="U37" s="95"/>
    </row>
    <row r="38" spans="1:21" x14ac:dyDescent="0.25">
      <c r="A38" s="110"/>
      <c r="B38" s="291"/>
      <c r="C38" s="291"/>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3" t="s">
        <v>53</v>
      </c>
      <c r="C39" s="293"/>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3" t="s">
        <v>54</v>
      </c>
      <c r="C40" s="293"/>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1" t="s">
        <v>319</v>
      </c>
      <c r="C42" s="291"/>
      <c r="D42" s="292" t="s">
        <v>316</v>
      </c>
      <c r="E42" s="292"/>
      <c r="F42" s="292" t="s">
        <v>315</v>
      </c>
      <c r="G42" s="292"/>
      <c r="H42" s="111"/>
      <c r="I42" s="95"/>
      <c r="J42" s="95"/>
      <c r="K42" s="95"/>
      <c r="L42" s="95"/>
      <c r="M42" s="95"/>
      <c r="N42" s="95"/>
      <c r="O42" s="95"/>
      <c r="P42" s="95"/>
      <c r="Q42" s="95"/>
      <c r="R42" s="95"/>
      <c r="S42" s="95"/>
      <c r="T42" s="95"/>
      <c r="U42" s="95"/>
    </row>
    <row r="43" spans="1:21" x14ac:dyDescent="0.25">
      <c r="A43" s="110"/>
      <c r="B43" s="291"/>
      <c r="C43" s="291"/>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4" t="s">
        <v>316</v>
      </c>
      <c r="C44" s="116" t="s">
        <v>53</v>
      </c>
      <c r="D44" s="115" t="s">
        <v>317</v>
      </c>
      <c r="E44" s="119" t="str">
        <f>IF(D33="No","N/A",Cálculos!J61)</f>
        <v>N/A</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294"/>
      <c r="C45" s="116" t="s">
        <v>54</v>
      </c>
      <c r="D45" s="119" t="str">
        <f>IF(D33="No","N/A",E44)</f>
        <v>N/A</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3"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3"/>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5"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2" t="str">
        <f>Cálculos!B111</f>
        <v>Pregunta</v>
      </c>
      <c r="B69" s="312"/>
      <c r="C69" s="312"/>
      <c r="D69" s="312"/>
      <c r="E69" s="312"/>
      <c r="F69" s="312"/>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4" t="s">
        <v>489</v>
      </c>
      <c r="C70" s="274"/>
      <c r="D70" s="274"/>
      <c r="E70" s="274"/>
      <c r="F70" s="274"/>
      <c r="G70" s="120">
        <f>Cálculos!C112</f>
        <v>19</v>
      </c>
      <c r="H70" s="120">
        <f>Cálculos!D112</f>
        <v>2</v>
      </c>
      <c r="I70" s="95"/>
      <c r="J70" s="95"/>
      <c r="K70" s="95"/>
      <c r="L70" s="95"/>
      <c r="M70" s="95"/>
      <c r="N70" s="95"/>
      <c r="O70" s="95"/>
      <c r="P70" s="95"/>
      <c r="Q70" s="95"/>
      <c r="R70" s="95"/>
      <c r="S70" s="95"/>
      <c r="T70" s="95"/>
      <c r="U70" s="95"/>
    </row>
    <row r="71" spans="1:21" ht="30.75" customHeight="1" x14ac:dyDescent="0.25">
      <c r="A71" s="186" t="s">
        <v>18</v>
      </c>
      <c r="B71" s="275" t="s">
        <v>490</v>
      </c>
      <c r="C71" s="276"/>
      <c r="D71" s="276"/>
      <c r="E71" s="276"/>
      <c r="F71" s="276"/>
      <c r="G71" s="276"/>
      <c r="H71" s="277"/>
      <c r="I71" s="95"/>
      <c r="J71" s="95"/>
      <c r="K71" s="95"/>
      <c r="L71" s="95"/>
      <c r="M71" s="95"/>
      <c r="N71" s="95"/>
      <c r="O71" s="95"/>
      <c r="P71" s="95"/>
      <c r="Q71" s="95"/>
      <c r="R71" s="95"/>
      <c r="S71" s="95"/>
      <c r="T71" s="95"/>
      <c r="U71" s="95"/>
    </row>
    <row r="72" spans="1:21" ht="45.75" customHeight="1" x14ac:dyDescent="0.25">
      <c r="A72" s="278" t="str">
        <f>_xlfn.TEXTJOIN("   //   ",TRUE,'Resultados Encuestas'!D6:CY6)</f>
        <v>Española   //   Española   //   Española   //   Española   //   Española   //   Española   //   España</v>
      </c>
      <c r="B72" s="279"/>
      <c r="C72" s="279"/>
      <c r="D72" s="279"/>
      <c r="E72" s="279"/>
      <c r="F72" s="279"/>
      <c r="G72" s="279"/>
      <c r="H72" s="280"/>
      <c r="I72" s="95"/>
      <c r="J72" s="95"/>
      <c r="K72" s="95"/>
      <c r="L72" s="95"/>
      <c r="M72" s="95"/>
      <c r="N72" s="95"/>
      <c r="O72" s="95"/>
      <c r="P72" s="95"/>
      <c r="Q72" s="95"/>
      <c r="R72" s="95"/>
      <c r="S72" s="95"/>
      <c r="T72" s="95"/>
      <c r="U72" s="95"/>
    </row>
    <row r="73" spans="1:21" ht="30" customHeight="1" x14ac:dyDescent="0.25">
      <c r="A73" s="186" t="s">
        <v>19</v>
      </c>
      <c r="B73" s="275" t="s">
        <v>491</v>
      </c>
      <c r="C73" s="276"/>
      <c r="D73" s="276"/>
      <c r="E73" s="276"/>
      <c r="F73" s="276"/>
      <c r="G73" s="276" t="str">
        <f>Cálculos!C114</f>
        <v>N/A</v>
      </c>
      <c r="H73" s="277" t="str">
        <f>Cálculos!D114</f>
        <v>N/A</v>
      </c>
      <c r="I73" s="95"/>
      <c r="J73" s="95"/>
      <c r="K73" s="95"/>
      <c r="L73" s="95"/>
      <c r="M73" s="95"/>
      <c r="N73" s="95"/>
      <c r="O73" s="95"/>
      <c r="P73" s="95"/>
      <c r="Q73" s="95"/>
      <c r="R73" s="95"/>
      <c r="S73" s="95"/>
      <c r="T73" s="95"/>
      <c r="U73" s="95"/>
    </row>
    <row r="74" spans="1:21" ht="33.75" customHeight="1" x14ac:dyDescent="0.25">
      <c r="A74" s="278" t="str">
        <f>_xlfn.TEXTJOIN("   //   ",TRUE,'Resultados Encuestas'!D7:CY7)</f>
        <v>Mujer   //   Masculino   //   Masculino   //   Masculino   //   Hombre   //   Hombre   //   Massculino</v>
      </c>
      <c r="B74" s="279"/>
      <c r="C74" s="279"/>
      <c r="D74" s="279"/>
      <c r="E74" s="279"/>
      <c r="F74" s="279"/>
      <c r="G74" s="279"/>
      <c r="H74" s="280"/>
      <c r="I74" s="95"/>
      <c r="J74" s="95"/>
      <c r="K74" s="95"/>
      <c r="L74" s="95"/>
      <c r="M74" s="95"/>
      <c r="N74" s="95"/>
      <c r="O74" s="95"/>
      <c r="P74" s="95"/>
      <c r="Q74" s="95"/>
      <c r="R74" s="95"/>
      <c r="S74" s="95"/>
      <c r="T74" s="95"/>
      <c r="U74" s="95"/>
    </row>
    <row r="75" spans="1:21" ht="30" customHeight="1" x14ac:dyDescent="0.25">
      <c r="A75" s="186" t="s">
        <v>20</v>
      </c>
      <c r="B75" s="275" t="s">
        <v>377</v>
      </c>
      <c r="C75" s="276"/>
      <c r="D75" s="276"/>
      <c r="E75" s="276"/>
      <c r="F75" s="276"/>
      <c r="G75" s="276" t="str">
        <f>Cálculos!C115</f>
        <v>N/A</v>
      </c>
      <c r="H75" s="277" t="str">
        <f>Cálculos!D115</f>
        <v>N/A</v>
      </c>
      <c r="I75" s="95"/>
      <c r="J75" s="95"/>
      <c r="K75" s="95"/>
      <c r="L75" s="95"/>
      <c r="M75" s="95"/>
      <c r="N75" s="95"/>
      <c r="O75" s="95"/>
      <c r="P75" s="95"/>
      <c r="Q75" s="95"/>
      <c r="R75" s="95"/>
      <c r="S75" s="95"/>
      <c r="T75" s="95"/>
      <c r="U75" s="95"/>
    </row>
    <row r="76" spans="1:21" ht="33.75" customHeight="1" x14ac:dyDescent="0.25">
      <c r="A76" s="278" t="str">
        <f>_xlfn.TEXTJOIN("   //   ",TRUE,'Resultados Encuestas'!D8:CY8)</f>
        <v>1º   //   934884   //   Entre primero y segundo de carrera   //   1º GITT   //   1ºCarrera   //   1º   //   1º de telecomunicaciones</v>
      </c>
      <c r="B76" s="279"/>
      <c r="C76" s="279"/>
      <c r="D76" s="279"/>
      <c r="E76" s="279"/>
      <c r="F76" s="279"/>
      <c r="G76" s="279"/>
      <c r="H76" s="280"/>
      <c r="I76" s="95"/>
      <c r="J76" s="95"/>
      <c r="K76" s="95"/>
      <c r="L76" s="95"/>
      <c r="M76" s="95"/>
      <c r="N76" s="95"/>
      <c r="O76" s="95"/>
      <c r="P76" s="95"/>
      <c r="Q76" s="95"/>
      <c r="R76" s="95"/>
      <c r="S76" s="95"/>
      <c r="T76" s="95"/>
      <c r="U76" s="95"/>
    </row>
    <row r="77" spans="1:21" ht="30" customHeight="1" x14ac:dyDescent="0.25">
      <c r="A77" s="186" t="s">
        <v>21</v>
      </c>
      <c r="B77" s="274" t="s">
        <v>492</v>
      </c>
      <c r="C77" s="274"/>
      <c r="D77" s="274"/>
      <c r="E77" s="274"/>
      <c r="F77" s="274"/>
      <c r="G77" s="120">
        <f>Cálculos!C116</f>
        <v>3.1428571428571428</v>
      </c>
      <c r="H77" s="120">
        <f>Cálculos!D116</f>
        <v>0.47619047619047689</v>
      </c>
      <c r="I77" s="95"/>
      <c r="J77" s="95"/>
      <c r="K77" s="95"/>
      <c r="L77" s="95"/>
      <c r="M77" s="95"/>
      <c r="N77" s="95"/>
      <c r="O77" s="95"/>
      <c r="P77" s="95"/>
      <c r="Q77" s="95"/>
      <c r="R77" s="95"/>
      <c r="S77" s="95"/>
      <c r="T77" s="95"/>
      <c r="U77" s="95"/>
    </row>
    <row r="78" spans="1:21" ht="30" customHeight="1" x14ac:dyDescent="0.25">
      <c r="A78" s="186" t="s">
        <v>22</v>
      </c>
      <c r="B78" s="274" t="s">
        <v>322</v>
      </c>
      <c r="C78" s="274"/>
      <c r="D78" s="274"/>
      <c r="E78" s="274"/>
      <c r="F78" s="274"/>
      <c r="G78" s="120">
        <f>Cálculos!C117</f>
        <v>3.5714285714285716</v>
      </c>
      <c r="H78" s="120">
        <f>Cálculos!D117</f>
        <v>0.2857142857142847</v>
      </c>
      <c r="I78" s="95"/>
      <c r="J78" s="95"/>
      <c r="K78" s="95"/>
      <c r="L78" s="95"/>
      <c r="M78" s="95"/>
      <c r="N78" s="95"/>
      <c r="O78" s="95"/>
      <c r="P78" s="95"/>
      <c r="Q78" s="95"/>
      <c r="R78" s="95"/>
      <c r="S78" s="95"/>
      <c r="T78" s="95"/>
      <c r="U78" s="95"/>
    </row>
    <row r="79" spans="1:21" ht="30" customHeight="1" x14ac:dyDescent="0.25">
      <c r="A79" s="186" t="s">
        <v>23</v>
      </c>
      <c r="B79" s="274" t="s">
        <v>323</v>
      </c>
      <c r="C79" s="274"/>
      <c r="D79" s="274"/>
      <c r="E79" s="274"/>
      <c r="F79" s="274"/>
      <c r="G79" s="120">
        <f>Cálculos!C118</f>
        <v>3.5</v>
      </c>
      <c r="H79" s="120">
        <f>Cálculos!D118</f>
        <v>1.9</v>
      </c>
      <c r="I79" s="95"/>
      <c r="J79" s="95"/>
      <c r="K79" s="95"/>
      <c r="L79" s="95"/>
      <c r="M79" s="95"/>
      <c r="N79" s="95"/>
      <c r="O79" s="95"/>
      <c r="P79" s="95"/>
      <c r="Q79" s="95"/>
      <c r="R79" s="95"/>
      <c r="S79" s="95"/>
      <c r="T79" s="95"/>
      <c r="U79" s="95"/>
    </row>
    <row r="80" spans="1:21" ht="30" customHeight="1" x14ac:dyDescent="0.25">
      <c r="A80" s="186" t="s">
        <v>24</v>
      </c>
      <c r="B80" s="274" t="s">
        <v>570</v>
      </c>
      <c r="C80" s="274"/>
      <c r="D80" s="274"/>
      <c r="E80" s="274"/>
      <c r="F80" s="274"/>
      <c r="G80" s="120">
        <f>Cálculos!C119</f>
        <v>3.2857142857142856</v>
      </c>
      <c r="H80" s="120">
        <f>Cálculos!D119</f>
        <v>0.9047619047619051</v>
      </c>
      <c r="I80" s="95"/>
      <c r="J80" s="95"/>
      <c r="K80" s="95"/>
      <c r="L80" s="95"/>
      <c r="M80" s="95"/>
      <c r="N80" s="95"/>
      <c r="O80" s="95"/>
      <c r="P80" s="95"/>
      <c r="Q80" s="95"/>
      <c r="R80" s="95"/>
      <c r="S80" s="95"/>
      <c r="T80" s="95"/>
      <c r="U80" s="95"/>
    </row>
    <row r="81" spans="1:21" ht="30" customHeight="1" x14ac:dyDescent="0.25">
      <c r="A81" s="186" t="s">
        <v>25</v>
      </c>
      <c r="B81" s="274" t="s">
        <v>571</v>
      </c>
      <c r="C81" s="274"/>
      <c r="D81" s="274"/>
      <c r="E81" s="274"/>
      <c r="F81" s="274"/>
      <c r="G81" s="120">
        <f>Cálculos!C120</f>
        <v>3.4285714285714284</v>
      </c>
      <c r="H81" s="120">
        <f>Cálculos!D120</f>
        <v>1.9523809523809514</v>
      </c>
      <c r="I81" s="95"/>
      <c r="J81" s="95"/>
      <c r="K81" s="95"/>
      <c r="L81" s="95"/>
      <c r="M81" s="95"/>
      <c r="N81" s="95"/>
      <c r="O81" s="95"/>
      <c r="P81" s="95"/>
      <c r="Q81" s="95"/>
      <c r="R81" s="95"/>
      <c r="S81" s="95"/>
      <c r="T81" s="95"/>
      <c r="U81" s="95"/>
    </row>
    <row r="82" spans="1:21" ht="30" customHeight="1" x14ac:dyDescent="0.25">
      <c r="A82" s="186" t="s">
        <v>26</v>
      </c>
      <c r="B82" s="274" t="s">
        <v>324</v>
      </c>
      <c r="C82" s="274"/>
      <c r="D82" s="274"/>
      <c r="E82" s="274"/>
      <c r="F82" s="274"/>
      <c r="G82" s="120">
        <f>Cálculos!C121</f>
        <v>3.8571428571428572</v>
      </c>
      <c r="H82" s="120">
        <f>Cálculos!D121</f>
        <v>1.1428571428571435</v>
      </c>
      <c r="I82" s="95"/>
      <c r="J82" s="95"/>
      <c r="K82" s="95"/>
      <c r="L82" s="95"/>
      <c r="M82" s="95"/>
      <c r="N82" s="95"/>
      <c r="O82" s="95"/>
      <c r="P82" s="95"/>
      <c r="Q82" s="95"/>
      <c r="R82" s="95"/>
      <c r="S82" s="95"/>
      <c r="T82" s="95"/>
      <c r="U82" s="95"/>
    </row>
    <row r="83" spans="1:21" ht="30" customHeight="1" x14ac:dyDescent="0.25">
      <c r="A83" s="186" t="s">
        <v>27</v>
      </c>
      <c r="B83" s="274" t="s">
        <v>325</v>
      </c>
      <c r="C83" s="274"/>
      <c r="D83" s="274"/>
      <c r="E83" s="274"/>
      <c r="F83" s="274"/>
      <c r="G83" s="120">
        <f>Cálculos!C122</f>
        <v>4.1428571428571432</v>
      </c>
      <c r="H83" s="120">
        <f>Cálculos!D122</f>
        <v>0.8095238095238102</v>
      </c>
      <c r="I83" s="95"/>
      <c r="J83" s="95"/>
      <c r="K83" s="95"/>
      <c r="L83" s="95"/>
      <c r="M83" s="95"/>
      <c r="N83" s="95"/>
      <c r="O83" s="95"/>
      <c r="P83" s="95"/>
      <c r="Q83" s="95"/>
      <c r="R83" s="95"/>
      <c r="S83" s="95"/>
      <c r="T83" s="95"/>
      <c r="U83" s="95"/>
    </row>
    <row r="84" spans="1:21" ht="30" customHeight="1" x14ac:dyDescent="0.25">
      <c r="A84" s="186" t="s">
        <v>28</v>
      </c>
      <c r="B84" s="274" t="s">
        <v>572</v>
      </c>
      <c r="C84" s="274"/>
      <c r="D84" s="274"/>
      <c r="E84" s="274"/>
      <c r="F84" s="274"/>
      <c r="G84" s="120">
        <f>Cálculos!C123</f>
        <v>4</v>
      </c>
      <c r="H84" s="120">
        <f>Cálculos!D123</f>
        <v>1</v>
      </c>
      <c r="I84" s="95"/>
      <c r="J84" s="95"/>
      <c r="K84" s="95"/>
      <c r="L84" s="95"/>
      <c r="M84" s="95"/>
      <c r="N84" s="95"/>
      <c r="O84" s="95"/>
      <c r="P84" s="95"/>
      <c r="Q84" s="95"/>
      <c r="R84" s="95"/>
      <c r="S84" s="95"/>
      <c r="T84" s="95"/>
      <c r="U84" s="95"/>
    </row>
    <row r="85" spans="1:21" ht="30" customHeight="1" x14ac:dyDescent="0.25">
      <c r="A85" s="186" t="s">
        <v>29</v>
      </c>
      <c r="B85" s="274" t="s">
        <v>326</v>
      </c>
      <c r="C85" s="274"/>
      <c r="D85" s="274"/>
      <c r="E85" s="274"/>
      <c r="F85" s="274"/>
      <c r="G85" s="120">
        <f>Cálculos!C124</f>
        <v>4.1428571428571432</v>
      </c>
      <c r="H85" s="120">
        <f>Cálculos!D124</f>
        <v>0.47619047619047689</v>
      </c>
      <c r="I85" s="95"/>
      <c r="J85" s="95"/>
      <c r="K85" s="95"/>
      <c r="L85" s="95"/>
      <c r="M85" s="95"/>
      <c r="N85" s="95"/>
      <c r="O85" s="95"/>
      <c r="P85" s="95"/>
      <c r="Q85" s="95"/>
      <c r="R85" s="95"/>
      <c r="S85" s="95"/>
      <c r="T85" s="95"/>
      <c r="U85" s="95"/>
    </row>
    <row r="86" spans="1:21" ht="30" customHeight="1" x14ac:dyDescent="0.25">
      <c r="A86" s="186" t="s">
        <v>30</v>
      </c>
      <c r="B86" s="274" t="s">
        <v>327</v>
      </c>
      <c r="C86" s="274"/>
      <c r="D86" s="274"/>
      <c r="E86" s="274"/>
      <c r="F86" s="274"/>
      <c r="G86" s="120">
        <f>Cálculos!C125</f>
        <v>3.7142857142857144</v>
      </c>
      <c r="H86" s="120">
        <f>Cálculos!D125</f>
        <v>1.9047619047619051</v>
      </c>
      <c r="I86" s="95"/>
      <c r="J86" s="95"/>
      <c r="K86" s="95"/>
      <c r="L86" s="95"/>
      <c r="M86" s="95"/>
      <c r="N86" s="95"/>
      <c r="O86" s="95"/>
      <c r="P86" s="95"/>
      <c r="Q86" s="95"/>
      <c r="R86" s="95"/>
      <c r="S86" s="95"/>
      <c r="T86" s="95"/>
      <c r="U86" s="95"/>
    </row>
    <row r="87" spans="1:21" ht="30" customHeight="1" x14ac:dyDescent="0.25">
      <c r="A87" s="186" t="s">
        <v>31</v>
      </c>
      <c r="B87" s="274" t="s">
        <v>328</v>
      </c>
      <c r="C87" s="274"/>
      <c r="D87" s="274"/>
      <c r="E87" s="274"/>
      <c r="F87" s="274"/>
      <c r="G87" s="120">
        <f>Cálculos!C126</f>
        <v>3.2857142857142856</v>
      </c>
      <c r="H87" s="120">
        <f>Cálculos!D126</f>
        <v>0.57142857142857173</v>
      </c>
      <c r="I87" s="95"/>
      <c r="J87" s="95"/>
      <c r="K87" s="95"/>
      <c r="L87" s="95"/>
      <c r="M87" s="95"/>
      <c r="N87" s="95"/>
      <c r="O87" s="95"/>
      <c r="P87" s="95"/>
      <c r="Q87" s="95"/>
      <c r="R87" s="95"/>
      <c r="S87" s="95"/>
      <c r="T87" s="95"/>
      <c r="U87" s="95"/>
    </row>
    <row r="88" spans="1:21" ht="30" customHeight="1" x14ac:dyDescent="0.25">
      <c r="A88" s="186" t="s">
        <v>32</v>
      </c>
      <c r="B88" s="274" t="s">
        <v>329</v>
      </c>
      <c r="C88" s="274"/>
      <c r="D88" s="274"/>
      <c r="E88" s="274"/>
      <c r="F88" s="274"/>
      <c r="G88" s="120">
        <f>Cálculos!C127</f>
        <v>3.8571428571428572</v>
      </c>
      <c r="H88" s="120">
        <f>Cálculos!D127</f>
        <v>0.8095238095238102</v>
      </c>
      <c r="I88" s="95"/>
      <c r="J88" s="95"/>
      <c r="K88" s="95"/>
      <c r="L88" s="95"/>
      <c r="M88" s="95"/>
      <c r="N88" s="95"/>
      <c r="O88" s="95"/>
      <c r="P88" s="95"/>
      <c r="Q88" s="95"/>
      <c r="R88" s="95"/>
      <c r="S88" s="95"/>
      <c r="T88" s="95"/>
      <c r="U88" s="95"/>
    </row>
    <row r="89" spans="1:21" ht="30" customHeight="1" x14ac:dyDescent="0.25">
      <c r="A89" s="186" t="s">
        <v>33</v>
      </c>
      <c r="B89" s="274" t="s">
        <v>330</v>
      </c>
      <c r="C89" s="274"/>
      <c r="D89" s="274"/>
      <c r="E89" s="274"/>
      <c r="F89" s="274"/>
      <c r="G89" s="120">
        <f>Cálculos!C128</f>
        <v>3.7142857142857144</v>
      </c>
      <c r="H89" s="120">
        <f>Cálculos!D128</f>
        <v>0.23809523809523844</v>
      </c>
      <c r="I89" s="95"/>
      <c r="J89" s="95"/>
      <c r="K89" s="95"/>
      <c r="L89" s="95"/>
      <c r="M89" s="95"/>
      <c r="N89" s="95"/>
      <c r="O89" s="95"/>
      <c r="P89" s="95"/>
      <c r="Q89" s="95"/>
      <c r="R89" s="95"/>
      <c r="S89" s="95"/>
      <c r="T89" s="95"/>
      <c r="U89" s="95"/>
    </row>
    <row r="90" spans="1:21" ht="30" customHeight="1" x14ac:dyDescent="0.25">
      <c r="A90" s="186" t="s">
        <v>34</v>
      </c>
      <c r="B90" s="274" t="s">
        <v>331</v>
      </c>
      <c r="C90" s="274"/>
      <c r="D90" s="274"/>
      <c r="E90" s="274"/>
      <c r="F90" s="274"/>
      <c r="G90" s="120">
        <f>Cálculos!C129</f>
        <v>2.8571428571428572</v>
      </c>
      <c r="H90" s="120">
        <f>Cálculos!D129</f>
        <v>0.80952380952380898</v>
      </c>
      <c r="I90" s="95"/>
      <c r="J90" s="95"/>
      <c r="K90" s="95"/>
      <c r="L90" s="95"/>
      <c r="M90" s="95"/>
      <c r="N90" s="95"/>
      <c r="O90" s="95"/>
      <c r="P90" s="95"/>
      <c r="Q90" s="95"/>
      <c r="R90" s="95"/>
      <c r="S90" s="95"/>
      <c r="T90" s="95"/>
      <c r="U90" s="95"/>
    </row>
    <row r="91" spans="1:21" ht="30" customHeight="1" x14ac:dyDescent="0.25">
      <c r="A91" s="186" t="s">
        <v>35</v>
      </c>
      <c r="B91" s="274" t="s">
        <v>332</v>
      </c>
      <c r="C91" s="274"/>
      <c r="D91" s="274"/>
      <c r="E91" s="274"/>
      <c r="F91" s="274"/>
      <c r="G91" s="120">
        <f>Cálculos!C130</f>
        <v>3</v>
      </c>
      <c r="H91" s="120">
        <f>Cálculos!D130</f>
        <v>0.33333333333333331</v>
      </c>
      <c r="I91" s="95"/>
      <c r="J91" s="95"/>
      <c r="K91" s="95"/>
      <c r="L91" s="95"/>
      <c r="M91" s="95"/>
      <c r="N91" s="95"/>
      <c r="O91" s="95"/>
      <c r="P91" s="95"/>
      <c r="Q91" s="95"/>
      <c r="R91" s="95"/>
      <c r="S91" s="95"/>
      <c r="T91" s="95"/>
      <c r="U91" s="95"/>
    </row>
    <row r="92" spans="1:21" ht="30" customHeight="1" x14ac:dyDescent="0.25">
      <c r="A92" s="186" t="s">
        <v>36</v>
      </c>
      <c r="B92" s="274" t="s">
        <v>333</v>
      </c>
      <c r="C92" s="274"/>
      <c r="D92" s="274"/>
      <c r="E92" s="274"/>
      <c r="F92" s="274"/>
      <c r="G92" s="120">
        <f>Cálculos!C131</f>
        <v>3.7142857142857144</v>
      </c>
      <c r="H92" s="120">
        <f>Cálculos!D131</f>
        <v>0.23809523809523844</v>
      </c>
      <c r="I92" s="95"/>
      <c r="J92" s="95"/>
      <c r="K92" s="95"/>
      <c r="L92" s="95"/>
      <c r="M92" s="95"/>
      <c r="N92" s="95"/>
      <c r="O92" s="95"/>
      <c r="P92" s="95"/>
      <c r="Q92" s="95"/>
      <c r="R92" s="95"/>
      <c r="S92" s="95"/>
      <c r="T92" s="95"/>
      <c r="U92" s="95"/>
    </row>
    <row r="93" spans="1:21" ht="30" customHeight="1" x14ac:dyDescent="0.25">
      <c r="A93" s="186" t="s">
        <v>37</v>
      </c>
      <c r="B93" s="275" t="s">
        <v>573</v>
      </c>
      <c r="C93" s="276"/>
      <c r="D93" s="276"/>
      <c r="E93" s="276"/>
      <c r="F93" s="276"/>
      <c r="G93" s="276" t="str">
        <f>Cálculos!C132</f>
        <v>N/A</v>
      </c>
      <c r="H93" s="277" t="str">
        <f>Cálculos!D132</f>
        <v>N/A</v>
      </c>
      <c r="I93" s="95"/>
      <c r="J93" s="95"/>
      <c r="K93" s="95"/>
      <c r="L93" s="95"/>
      <c r="M93" s="95"/>
      <c r="N93" s="95"/>
      <c r="O93" s="95"/>
      <c r="P93" s="95"/>
      <c r="Q93" s="95"/>
      <c r="R93" s="95"/>
      <c r="S93" s="95"/>
      <c r="T93" s="95"/>
      <c r="U93" s="95"/>
    </row>
    <row r="94" spans="1:21" ht="33.75" customHeight="1" x14ac:dyDescent="0.25">
      <c r="A94" s="278" t="str">
        <f>_xlfn.TEXTJOIN("   //   ",TRUE,'Resultados Encuestas'!D25:CY25)</f>
        <v xml:space="preserve">En mi opinión personal, la haría un poco más larga para q no ocupe sólo los últimos 5/10 minutos de la clase. Así tendríamos más preguntas que responder para poner en práctica nuestros conocimientos adquiridos en la clase.   //   No   //   No cambiaría. </v>
      </c>
      <c r="B94" s="279"/>
      <c r="C94" s="279"/>
      <c r="D94" s="279"/>
      <c r="E94" s="279"/>
      <c r="F94" s="279"/>
      <c r="G94" s="279"/>
      <c r="H94" s="280"/>
      <c r="I94" s="95"/>
      <c r="J94" s="95"/>
      <c r="K94" s="95"/>
      <c r="L94" s="95"/>
      <c r="M94" s="95"/>
      <c r="N94" s="95"/>
      <c r="O94" s="95"/>
      <c r="P94" s="95"/>
      <c r="Q94" s="95"/>
      <c r="R94" s="95"/>
      <c r="S94" s="95"/>
      <c r="T94" s="95"/>
      <c r="U94" s="95"/>
    </row>
    <row r="95" spans="1:21" ht="30" customHeight="1" x14ac:dyDescent="0.25">
      <c r="A95" s="186" t="s">
        <v>38</v>
      </c>
      <c r="B95" s="274" t="s">
        <v>334</v>
      </c>
      <c r="C95" s="274"/>
      <c r="D95" s="274"/>
      <c r="E95" s="274"/>
      <c r="F95" s="274"/>
      <c r="G95" s="120">
        <f>Cálculos!C133</f>
        <v>3.8571428571428572</v>
      </c>
      <c r="H95" s="120">
        <f>Cálculos!D133</f>
        <v>0.8095238095238102</v>
      </c>
      <c r="I95" s="95"/>
      <c r="J95" s="95"/>
      <c r="K95" s="95"/>
      <c r="L95" s="95"/>
      <c r="M95" s="95"/>
      <c r="N95" s="95"/>
      <c r="O95" s="95"/>
      <c r="P95" s="95"/>
      <c r="Q95" s="95"/>
      <c r="R95" s="95"/>
      <c r="S95" s="95"/>
      <c r="T95" s="95"/>
      <c r="U95" s="95"/>
    </row>
    <row r="96" spans="1:21" ht="30" customHeight="1" x14ac:dyDescent="0.25">
      <c r="A96" s="186" t="s">
        <v>39</v>
      </c>
      <c r="B96" s="274" t="s">
        <v>335</v>
      </c>
      <c r="C96" s="274"/>
      <c r="D96" s="274"/>
      <c r="E96" s="274"/>
      <c r="F96" s="274"/>
      <c r="G96" s="120">
        <f>Cálculos!C134</f>
        <v>3.4285714285714284</v>
      </c>
      <c r="H96" s="120">
        <f>Cálculos!D134</f>
        <v>1.619047619047618</v>
      </c>
      <c r="I96" s="95"/>
      <c r="J96" s="95"/>
      <c r="K96" s="95"/>
      <c r="L96" s="95"/>
      <c r="M96" s="95"/>
      <c r="N96" s="95"/>
      <c r="O96" s="95"/>
      <c r="P96" s="95"/>
      <c r="Q96" s="95"/>
      <c r="R96" s="95"/>
      <c r="S96" s="95"/>
      <c r="T96" s="95"/>
      <c r="U96" s="95"/>
    </row>
    <row r="97" spans="1:21" ht="30" customHeight="1" x14ac:dyDescent="0.25">
      <c r="A97" s="186" t="s">
        <v>40</v>
      </c>
      <c r="B97" s="274" t="s">
        <v>336</v>
      </c>
      <c r="C97" s="274"/>
      <c r="D97" s="274"/>
      <c r="E97" s="274"/>
      <c r="F97" s="274"/>
      <c r="G97" s="120">
        <f>Cálculos!C135</f>
        <v>3.8571428571428572</v>
      </c>
      <c r="H97" s="120">
        <f>Cálculos!D135</f>
        <v>1.1428571428571435</v>
      </c>
      <c r="I97" s="95"/>
      <c r="J97" s="95"/>
      <c r="K97" s="95"/>
      <c r="L97" s="95"/>
      <c r="M97" s="95"/>
      <c r="N97" s="95"/>
      <c r="O97" s="95"/>
      <c r="P97" s="95"/>
      <c r="Q97" s="95"/>
      <c r="R97" s="95"/>
      <c r="S97" s="95"/>
      <c r="T97" s="95"/>
      <c r="U97" s="95"/>
    </row>
    <row r="98" spans="1:21" ht="30" customHeight="1" x14ac:dyDescent="0.25">
      <c r="A98" s="186" t="s">
        <v>41</v>
      </c>
      <c r="B98" s="274" t="s">
        <v>337</v>
      </c>
      <c r="C98" s="274"/>
      <c r="D98" s="274"/>
      <c r="E98" s="274"/>
      <c r="F98" s="274"/>
      <c r="G98" s="120">
        <f>Cálculos!C136</f>
        <v>3.7142857142857144</v>
      </c>
      <c r="H98" s="120">
        <f>Cálculos!D136</f>
        <v>1.9047619047619051</v>
      </c>
      <c r="I98" s="95"/>
      <c r="J98" s="95"/>
      <c r="K98" s="95"/>
      <c r="L98" s="95"/>
      <c r="M98" s="95"/>
      <c r="N98" s="95"/>
      <c r="O98" s="95"/>
      <c r="P98" s="95"/>
      <c r="Q98" s="95"/>
      <c r="R98" s="95"/>
      <c r="S98" s="95"/>
      <c r="T98" s="95"/>
      <c r="U98" s="95"/>
    </row>
    <row r="99" spans="1:21" ht="30" customHeight="1" x14ac:dyDescent="0.25">
      <c r="A99" s="186" t="s">
        <v>42</v>
      </c>
      <c r="B99" s="274" t="s">
        <v>338</v>
      </c>
      <c r="C99" s="274"/>
      <c r="D99" s="274"/>
      <c r="E99" s="274"/>
      <c r="F99" s="274"/>
      <c r="G99" s="120">
        <f>Cálculos!C137</f>
        <v>3.1428571428571428</v>
      </c>
      <c r="H99" s="120">
        <f>Cálculos!D137</f>
        <v>1.1428571428571435</v>
      </c>
      <c r="I99" s="95"/>
      <c r="J99" s="95"/>
      <c r="K99" s="95"/>
      <c r="L99" s="95"/>
      <c r="M99" s="95"/>
      <c r="N99" s="95"/>
      <c r="O99" s="95"/>
      <c r="P99" s="95"/>
      <c r="Q99" s="95"/>
      <c r="R99" s="95"/>
      <c r="S99" s="95"/>
      <c r="T99" s="95"/>
      <c r="U99" s="95"/>
    </row>
    <row r="100" spans="1:21" ht="30" customHeight="1" x14ac:dyDescent="0.25">
      <c r="A100" s="186" t="s">
        <v>43</v>
      </c>
      <c r="B100" s="274" t="s">
        <v>339</v>
      </c>
      <c r="C100" s="274"/>
      <c r="D100" s="274"/>
      <c r="E100" s="274"/>
      <c r="F100" s="274"/>
      <c r="G100" s="120">
        <f>Cálculos!C138</f>
        <v>3.4285714285714284</v>
      </c>
      <c r="H100" s="120">
        <f>Cálculos!D138</f>
        <v>0.61904761904761807</v>
      </c>
      <c r="I100" s="95"/>
      <c r="J100" s="95"/>
      <c r="K100" s="95"/>
      <c r="L100" s="95"/>
      <c r="M100" s="95"/>
      <c r="N100" s="95"/>
      <c r="O100" s="95"/>
      <c r="P100" s="95"/>
      <c r="Q100" s="95"/>
      <c r="R100" s="95"/>
      <c r="S100" s="95"/>
      <c r="T100" s="95"/>
      <c r="U100" s="95"/>
    </row>
    <row r="101" spans="1:21" ht="30" customHeight="1" x14ac:dyDescent="0.25">
      <c r="A101" s="186" t="s">
        <v>44</v>
      </c>
      <c r="B101" s="274" t="s">
        <v>340</v>
      </c>
      <c r="C101" s="274"/>
      <c r="D101" s="274"/>
      <c r="E101" s="274"/>
      <c r="F101" s="274"/>
      <c r="G101" s="120">
        <f>Cálculos!C139</f>
        <v>3.2857142857142856</v>
      </c>
      <c r="H101" s="120">
        <f>Cálculos!D139</f>
        <v>0.57142857142857173</v>
      </c>
      <c r="I101" s="95"/>
      <c r="J101" s="95"/>
      <c r="K101" s="95"/>
      <c r="L101" s="95"/>
      <c r="M101" s="95"/>
      <c r="N101" s="95"/>
      <c r="O101" s="95"/>
      <c r="P101" s="95"/>
      <c r="Q101" s="95"/>
      <c r="R101" s="95"/>
      <c r="S101" s="95"/>
      <c r="T101" s="95"/>
      <c r="U101" s="95"/>
    </row>
    <row r="102" spans="1:21" ht="30" customHeight="1" x14ac:dyDescent="0.25">
      <c r="A102" s="186" t="s">
        <v>45</v>
      </c>
      <c r="B102" s="274" t="s">
        <v>341</v>
      </c>
      <c r="C102" s="274"/>
      <c r="D102" s="274"/>
      <c r="E102" s="274"/>
      <c r="F102" s="274"/>
      <c r="G102" s="120">
        <f>Cálculos!C140</f>
        <v>3.1428571428571428</v>
      </c>
      <c r="H102" s="120">
        <f>Cálculos!D140</f>
        <v>0.47619047619047689</v>
      </c>
      <c r="I102" s="95"/>
      <c r="J102" s="95"/>
      <c r="K102" s="95"/>
      <c r="L102" s="95"/>
      <c r="M102" s="95"/>
      <c r="N102" s="95"/>
      <c r="O102" s="95"/>
      <c r="P102" s="95"/>
      <c r="Q102" s="95"/>
      <c r="R102" s="95"/>
      <c r="S102" s="95"/>
      <c r="T102" s="95"/>
      <c r="U102" s="95"/>
    </row>
    <row r="103" spans="1:21" ht="30" customHeight="1" x14ac:dyDescent="0.25">
      <c r="A103" s="186" t="s">
        <v>46</v>
      </c>
      <c r="B103" s="274" t="s">
        <v>342</v>
      </c>
      <c r="C103" s="274"/>
      <c r="D103" s="274"/>
      <c r="E103" s="274"/>
      <c r="F103" s="274"/>
      <c r="G103" s="120">
        <f>Cálculos!C141</f>
        <v>3.6666666666666665</v>
      </c>
      <c r="H103" s="120">
        <f>Cálculos!D141</f>
        <v>1.0666666666666658</v>
      </c>
      <c r="I103" s="95"/>
      <c r="J103" s="95"/>
      <c r="K103" s="95"/>
      <c r="L103" s="95"/>
      <c r="M103" s="95"/>
      <c r="N103" s="95"/>
      <c r="O103" s="95"/>
      <c r="P103" s="95"/>
      <c r="Q103" s="95"/>
      <c r="R103" s="95"/>
      <c r="S103" s="95"/>
      <c r="T103" s="95"/>
      <c r="U103" s="95"/>
    </row>
    <row r="104" spans="1:21" ht="30" customHeight="1" x14ac:dyDescent="0.25">
      <c r="A104" s="186" t="s">
        <v>366</v>
      </c>
      <c r="B104" s="274" t="s">
        <v>343</v>
      </c>
      <c r="C104" s="274"/>
      <c r="D104" s="274"/>
      <c r="E104" s="274"/>
      <c r="F104" s="274"/>
      <c r="G104" s="120">
        <f>Cálculos!C142</f>
        <v>3.4285714285714284</v>
      </c>
      <c r="H104" s="120">
        <f>Cálculos!D142</f>
        <v>2.2857142857142847</v>
      </c>
      <c r="I104" s="95"/>
      <c r="J104" s="95"/>
      <c r="K104" s="95"/>
      <c r="L104" s="95"/>
      <c r="M104" s="95"/>
      <c r="N104" s="95"/>
      <c r="O104" s="95"/>
      <c r="P104" s="95"/>
      <c r="Q104" s="95"/>
      <c r="R104" s="95"/>
      <c r="S104" s="95"/>
      <c r="T104" s="95"/>
      <c r="U104" s="95"/>
    </row>
    <row r="105" spans="1:21" ht="30" customHeight="1" x14ac:dyDescent="0.25">
      <c r="A105" s="186" t="s">
        <v>386</v>
      </c>
      <c r="B105" s="274" t="s">
        <v>344</v>
      </c>
      <c r="C105" s="274"/>
      <c r="D105" s="274"/>
      <c r="E105" s="274"/>
      <c r="F105" s="274"/>
      <c r="G105" s="120">
        <f>Cálculos!C143</f>
        <v>3.1428571428571428</v>
      </c>
      <c r="H105" s="120">
        <f>Cálculos!D143</f>
        <v>1.8095238095238102</v>
      </c>
      <c r="I105" s="95"/>
      <c r="J105" s="95"/>
      <c r="K105" s="95"/>
      <c r="L105" s="95"/>
      <c r="M105" s="95"/>
      <c r="N105" s="95"/>
      <c r="O105" s="95"/>
      <c r="P105" s="95"/>
      <c r="Q105" s="95"/>
      <c r="R105" s="95"/>
      <c r="S105" s="95"/>
      <c r="T105" s="95"/>
      <c r="U105" s="95"/>
    </row>
    <row r="106" spans="1:21" ht="30" customHeight="1" x14ac:dyDescent="0.25">
      <c r="A106" s="186" t="s">
        <v>387</v>
      </c>
      <c r="B106" s="274" t="s">
        <v>345</v>
      </c>
      <c r="C106" s="274"/>
      <c r="D106" s="274"/>
      <c r="E106" s="274"/>
      <c r="F106" s="274"/>
      <c r="G106" s="120">
        <f>Cálculos!C144</f>
        <v>2.8571428571428572</v>
      </c>
      <c r="H106" s="120">
        <f>Cálculos!D144</f>
        <v>0.80952380952380898</v>
      </c>
      <c r="I106" s="95"/>
      <c r="J106" s="95"/>
      <c r="K106" s="95"/>
      <c r="L106" s="95"/>
      <c r="M106" s="95"/>
      <c r="N106" s="95"/>
      <c r="O106" s="95"/>
      <c r="P106" s="95"/>
      <c r="Q106" s="95"/>
      <c r="R106" s="95"/>
      <c r="S106" s="95"/>
      <c r="T106" s="95"/>
      <c r="U106" s="95"/>
    </row>
    <row r="107" spans="1:21" ht="30" customHeight="1" x14ac:dyDescent="0.25">
      <c r="A107" s="186" t="s">
        <v>499</v>
      </c>
      <c r="B107" s="274" t="s">
        <v>346</v>
      </c>
      <c r="C107" s="274"/>
      <c r="D107" s="274"/>
      <c r="E107" s="274"/>
      <c r="F107" s="274"/>
      <c r="G107" s="120">
        <f>Cálculos!C145</f>
        <v>2.5714285714285716</v>
      </c>
      <c r="H107" s="120">
        <f>Cálculos!D145</f>
        <v>1.6190476190476193</v>
      </c>
      <c r="I107" s="95"/>
      <c r="J107" s="95"/>
      <c r="K107" s="95"/>
      <c r="L107" s="95"/>
      <c r="M107" s="95"/>
      <c r="N107" s="95"/>
      <c r="O107" s="95"/>
      <c r="P107" s="95"/>
      <c r="Q107" s="95"/>
      <c r="R107" s="95"/>
      <c r="S107" s="95"/>
      <c r="T107" s="95"/>
      <c r="U107" s="95"/>
    </row>
    <row r="108" spans="1:21" ht="30" customHeight="1" x14ac:dyDescent="0.25">
      <c r="A108" s="186" t="s">
        <v>500</v>
      </c>
      <c r="B108" s="274" t="s">
        <v>347</v>
      </c>
      <c r="C108" s="274"/>
      <c r="D108" s="274"/>
      <c r="E108" s="274"/>
      <c r="F108" s="274"/>
      <c r="G108" s="120">
        <f>Cálculos!C146</f>
        <v>3.5714285714285716</v>
      </c>
      <c r="H108" s="120">
        <f>Cálculos!D146</f>
        <v>0.95238095238095133</v>
      </c>
      <c r="I108" s="95"/>
      <c r="J108" s="95"/>
      <c r="K108" s="95"/>
      <c r="L108" s="95"/>
      <c r="M108" s="95"/>
      <c r="N108" s="95"/>
      <c r="O108" s="95"/>
      <c r="P108" s="95"/>
      <c r="Q108" s="95"/>
      <c r="R108" s="95"/>
      <c r="S108" s="95"/>
      <c r="T108" s="95"/>
      <c r="U108" s="95"/>
    </row>
    <row r="109" spans="1:21" ht="30" customHeight="1" x14ac:dyDescent="0.25">
      <c r="A109" s="186" t="s">
        <v>501</v>
      </c>
      <c r="B109" s="274" t="s">
        <v>493</v>
      </c>
      <c r="C109" s="274"/>
      <c r="D109" s="274"/>
      <c r="E109" s="274"/>
      <c r="F109" s="274"/>
      <c r="G109" s="120">
        <f>Cálculos!C147</f>
        <v>3.1428571428571428</v>
      </c>
      <c r="H109" s="120">
        <f>Cálculos!D147</f>
        <v>0.47619047619047689</v>
      </c>
      <c r="I109" s="95"/>
      <c r="J109" s="95"/>
      <c r="K109" s="95"/>
      <c r="L109" s="95"/>
      <c r="M109" s="95"/>
      <c r="N109" s="95"/>
      <c r="O109" s="95"/>
      <c r="P109" s="95"/>
      <c r="Q109" s="95"/>
      <c r="R109" s="95"/>
      <c r="S109" s="95"/>
      <c r="T109" s="95"/>
      <c r="U109" s="95"/>
    </row>
    <row r="110" spans="1:21" ht="30" customHeight="1" x14ac:dyDescent="0.25">
      <c r="A110" s="186" t="s">
        <v>502</v>
      </c>
      <c r="B110" s="275" t="s">
        <v>574</v>
      </c>
      <c r="C110" s="276"/>
      <c r="D110" s="276"/>
      <c r="E110" s="276"/>
      <c r="F110" s="276"/>
      <c r="G110" s="276" t="str">
        <f>Cálculos!C148</f>
        <v>N/A</v>
      </c>
      <c r="H110" s="277" t="str">
        <f>Cálculos!D148</f>
        <v>N/A</v>
      </c>
      <c r="I110" s="95"/>
      <c r="J110" s="95"/>
      <c r="K110" s="95"/>
      <c r="L110" s="95"/>
      <c r="M110" s="95"/>
      <c r="N110" s="95"/>
      <c r="O110" s="95"/>
      <c r="P110" s="95"/>
      <c r="Q110" s="95"/>
      <c r="R110" s="95"/>
      <c r="S110" s="95"/>
      <c r="T110" s="95"/>
      <c r="U110" s="95"/>
    </row>
    <row r="111" spans="1:21" ht="33.75" customHeight="1" x14ac:dyDescent="0.25">
      <c r="A111" s="278" t="str">
        <f>_xlfn.TEXTJOIN("   //   ",TRUE,'Resultados Encuestas'!D41:CY41)</f>
        <v xml:space="preserve">Sesiones más separada, en época de exámenes es muy difícil compaginar los estudios para las prácticas con el tiempo de estudio para los examenes.   //   Sí. Más juntas. </v>
      </c>
      <c r="B111" s="279"/>
      <c r="C111" s="279"/>
      <c r="D111" s="279"/>
      <c r="E111" s="279"/>
      <c r="F111" s="279"/>
      <c r="G111" s="279"/>
      <c r="H111" s="280"/>
      <c r="I111" s="95"/>
      <c r="J111" s="95"/>
      <c r="K111" s="95"/>
      <c r="L111" s="95"/>
      <c r="M111" s="95"/>
      <c r="N111" s="95"/>
      <c r="O111" s="95"/>
      <c r="P111" s="95"/>
      <c r="Q111" s="95"/>
      <c r="R111" s="95"/>
      <c r="S111" s="95"/>
      <c r="T111" s="95"/>
      <c r="U111" s="95"/>
    </row>
    <row r="112" spans="1:21" ht="30" customHeight="1" x14ac:dyDescent="0.25">
      <c r="A112" s="186" t="s">
        <v>503</v>
      </c>
      <c r="B112" s="274" t="s">
        <v>494</v>
      </c>
      <c r="C112" s="274"/>
      <c r="D112" s="274"/>
      <c r="E112" s="274"/>
      <c r="F112" s="274"/>
      <c r="G112" s="120">
        <f>Cálculos!C149</f>
        <v>3.4285714285714284</v>
      </c>
      <c r="H112" s="120">
        <f>Cálculos!D149</f>
        <v>0.95238095238095133</v>
      </c>
      <c r="I112" s="95"/>
      <c r="J112" s="95"/>
      <c r="K112" s="95"/>
      <c r="L112" s="95"/>
      <c r="M112" s="95"/>
      <c r="N112" s="95"/>
      <c r="O112" s="95"/>
      <c r="P112" s="95"/>
      <c r="Q112" s="95"/>
      <c r="R112" s="95"/>
      <c r="S112" s="95"/>
      <c r="T112" s="95"/>
      <c r="U112" s="95"/>
    </row>
    <row r="113" spans="1:21" ht="30" customHeight="1" x14ac:dyDescent="0.25">
      <c r="A113" s="186" t="s">
        <v>504</v>
      </c>
      <c r="B113" s="275" t="s">
        <v>575</v>
      </c>
      <c r="C113" s="276"/>
      <c r="D113" s="276"/>
      <c r="E113" s="276"/>
      <c r="F113" s="276"/>
      <c r="G113" s="276" t="str">
        <f>Cálculos!C150</f>
        <v>N/A</v>
      </c>
      <c r="H113" s="277" t="str">
        <f>Cálculos!D150</f>
        <v>N/A</v>
      </c>
      <c r="I113" s="95"/>
      <c r="J113" s="95"/>
      <c r="K113" s="95"/>
      <c r="L113" s="95"/>
      <c r="M113" s="95"/>
      <c r="N113" s="95"/>
      <c r="O113" s="95"/>
      <c r="P113" s="95"/>
      <c r="Q113" s="95"/>
      <c r="R113" s="95"/>
      <c r="S113" s="95"/>
      <c r="T113" s="95"/>
      <c r="U113" s="95"/>
    </row>
    <row r="114" spans="1:21" ht="33.75" customHeight="1" x14ac:dyDescent="0.25">
      <c r="A114" s="278" t="str">
        <f>_xlfn.TEXTJOIN("   //   ",TRUE,'Resultados Encuestas'!D43:CY43)</f>
        <v>Me gustaría trabajar más en grupos   //   NSNC</v>
      </c>
      <c r="B114" s="279"/>
      <c r="C114" s="279"/>
      <c r="D114" s="279"/>
      <c r="E114" s="279"/>
      <c r="F114" s="279"/>
      <c r="G114" s="279"/>
      <c r="H114" s="280"/>
      <c r="I114" s="95"/>
      <c r="J114" s="95"/>
      <c r="K114" s="95"/>
      <c r="L114" s="95"/>
      <c r="M114" s="95"/>
      <c r="N114" s="95"/>
      <c r="O114" s="95"/>
      <c r="P114" s="95"/>
      <c r="Q114" s="95"/>
      <c r="R114" s="95"/>
      <c r="S114" s="95"/>
      <c r="T114" s="95"/>
      <c r="U114" s="95"/>
    </row>
    <row r="115" spans="1:21" ht="30" customHeight="1" x14ac:dyDescent="0.25">
      <c r="A115" s="186" t="s">
        <v>505</v>
      </c>
      <c r="B115" s="274" t="s">
        <v>495</v>
      </c>
      <c r="C115" s="274"/>
      <c r="D115" s="274"/>
      <c r="E115" s="274"/>
      <c r="F115" s="274"/>
      <c r="G115" s="120">
        <f>Cálculos!C151</f>
        <v>3.8571428571428572</v>
      </c>
      <c r="H115" s="120">
        <f>Cálculos!D151</f>
        <v>0.47619047619047689</v>
      </c>
      <c r="I115" s="95"/>
      <c r="J115" s="95"/>
      <c r="K115" s="95"/>
      <c r="L115" s="95"/>
      <c r="M115" s="95"/>
      <c r="N115" s="95"/>
      <c r="O115" s="95"/>
      <c r="P115" s="95"/>
      <c r="Q115" s="95"/>
      <c r="R115" s="95"/>
      <c r="S115" s="95"/>
      <c r="T115" s="95"/>
      <c r="U115" s="95"/>
    </row>
    <row r="116" spans="1:21" ht="30" customHeight="1" x14ac:dyDescent="0.25">
      <c r="A116" s="186" t="s">
        <v>576</v>
      </c>
      <c r="B116" s="274" t="s">
        <v>496</v>
      </c>
      <c r="C116" s="274"/>
      <c r="D116" s="274"/>
      <c r="E116" s="274"/>
      <c r="F116" s="274"/>
      <c r="G116" s="120">
        <f>Cálculos!C152</f>
        <v>6.666666666666667</v>
      </c>
      <c r="H116" s="120">
        <f>Cálculos!D152</f>
        <v>3.4666666666666628</v>
      </c>
      <c r="I116" s="95"/>
      <c r="J116" s="95"/>
      <c r="K116" s="95"/>
      <c r="L116" s="95"/>
      <c r="M116" s="95"/>
      <c r="N116" s="95"/>
      <c r="O116" s="95"/>
      <c r="P116" s="95"/>
      <c r="Q116" s="95"/>
      <c r="R116" s="95"/>
      <c r="S116" s="95"/>
      <c r="T116" s="95"/>
      <c r="U116" s="95"/>
    </row>
    <row r="117" spans="1:21" ht="30" customHeight="1" x14ac:dyDescent="0.25">
      <c r="A117" s="186" t="s">
        <v>577</v>
      </c>
      <c r="B117" s="275" t="s">
        <v>497</v>
      </c>
      <c r="C117" s="276"/>
      <c r="D117" s="276"/>
      <c r="E117" s="276"/>
      <c r="F117" s="276"/>
      <c r="G117" s="276" t="str">
        <f>Cálculos!C153</f>
        <v>N/A</v>
      </c>
      <c r="H117" s="277" t="str">
        <f>Cálculos!D153</f>
        <v>N/A</v>
      </c>
      <c r="I117" s="95"/>
      <c r="J117" s="95"/>
      <c r="K117" s="95"/>
      <c r="L117" s="95"/>
      <c r="M117" s="95"/>
      <c r="N117" s="95"/>
      <c r="O117" s="95"/>
      <c r="P117" s="95"/>
      <c r="Q117" s="95"/>
      <c r="R117" s="95"/>
      <c r="S117" s="95"/>
      <c r="T117" s="95"/>
      <c r="U117" s="95"/>
    </row>
    <row r="118" spans="1:21" ht="112.5" customHeight="1" x14ac:dyDescent="0.25">
      <c r="A118" s="278" t="str">
        <f>_xlfn.TEXTJOIN("   //   ",TRUE,'Resultados Encuestas'!D46:CY46)</f>
        <v>La experiencia me ha parecido bastante innovadora y útil ya que es una forma de poner en a prueba nuestros conocimientos.   //   Experiencia entretenida que facilita la atención y comprensión de la asignatura. Su uso de forma más frecuentada o más específica, centrándose en subapartados de cada tema, facilitaría aún más el entendimiento de la asignatura.   //   Me parece mejor que el año pasado porque puedes aprender más practicando al haber prácticas y la parte teórica al ir progresando poco a poco está mejor, pero algunas veces al tener tantas prácticas te agobias por el poco tiempo que hay al haber más asignaturas   //   Bien.    //   Idea buena pero experiencias malas a la hora de su practica   //   ntretenida y dinámica aunque un poco complicada.   //   La herramienta me parece útil, pero de momento solo la hemos usado dos veces, por lo cual no tengo suficiente información para saber si se merece una mejor nota o no.</v>
      </c>
      <c r="B118" s="279"/>
      <c r="C118" s="279"/>
      <c r="D118" s="279"/>
      <c r="E118" s="279"/>
      <c r="F118" s="279"/>
      <c r="G118" s="279"/>
      <c r="H118" s="280"/>
      <c r="I118" s="95"/>
      <c r="J118" s="95"/>
      <c r="K118" s="95"/>
      <c r="L118" s="95"/>
      <c r="M118" s="95"/>
      <c r="N118" s="95"/>
      <c r="O118" s="95"/>
      <c r="P118" s="95"/>
      <c r="Q118" s="95"/>
      <c r="R118" s="95"/>
      <c r="S118" s="95"/>
      <c r="T118" s="95"/>
      <c r="U118" s="95"/>
    </row>
    <row r="119" spans="1:21" ht="30" customHeight="1" x14ac:dyDescent="0.25">
      <c r="A119" s="186" t="s">
        <v>511</v>
      </c>
      <c r="B119" s="275" t="s">
        <v>498</v>
      </c>
      <c r="C119" s="276"/>
      <c r="D119" s="276"/>
      <c r="E119" s="276"/>
      <c r="F119" s="276"/>
      <c r="G119" s="276" t="str">
        <f>Cálculos!C154</f>
        <v>N/A</v>
      </c>
      <c r="H119" s="277" t="str">
        <f>Cálculos!D154</f>
        <v>N/A</v>
      </c>
      <c r="I119" s="95"/>
      <c r="J119" s="95"/>
      <c r="K119" s="95"/>
      <c r="L119" s="95"/>
      <c r="M119" s="95"/>
      <c r="N119" s="95"/>
      <c r="O119" s="95"/>
      <c r="P119" s="95"/>
      <c r="Q119" s="95"/>
      <c r="R119" s="95"/>
      <c r="S119" s="95"/>
      <c r="T119" s="95"/>
      <c r="U119" s="95"/>
    </row>
    <row r="120" spans="1:21" ht="95.25" customHeight="1" x14ac:dyDescent="0.25">
      <c r="A120" s="278" t="str">
        <f>_xlfn.TEXTJOIN("   //   ",TRUE,'Resultados Encuestas'!D47:CY47)</f>
        <v>Yo daría alguna décima en la nota final o de bonificación para el ganador, así los alumnos se esforzarían más a la hora de hacer esta actividad   //   Aumentar el número de clases prácticas que no tengan nota. Así se estaría más tiempo practicando en clases para que los profesores puedan atender de mejor manera a los alumnos.    //   Que las prácticas no sean tan seguidas, que en una práctica o parte de una clase se explique la práctica de forma general para darte cuenta en qué te puedes equivocar y evitar errores en las semanas próximas.   //   Nada.    //   La manera de llegar la informacion a las personas    //   No mejorarí­a nada.   //   Aumentar el tamaño de las imágenes.</v>
      </c>
      <c r="B120" s="279"/>
      <c r="C120" s="279"/>
      <c r="D120" s="279"/>
      <c r="E120" s="279"/>
      <c r="F120" s="279"/>
      <c r="G120" s="279"/>
      <c r="H120" s="280"/>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81" t="s">
        <v>122</v>
      </c>
      <c r="C144" s="281"/>
      <c r="D144" s="281"/>
      <c r="E144" s="281"/>
      <c r="F144" s="281"/>
      <c r="G144" s="281"/>
      <c r="H144" s="281"/>
      <c r="I144" s="95"/>
      <c r="J144" s="95"/>
      <c r="K144" s="95"/>
      <c r="L144" s="95"/>
      <c r="M144" s="95"/>
      <c r="N144" s="95"/>
      <c r="O144" s="95"/>
      <c r="P144" s="95"/>
      <c r="Q144" s="95"/>
      <c r="R144" s="95"/>
      <c r="S144" s="95"/>
      <c r="T144" s="95"/>
      <c r="U144" s="95"/>
    </row>
    <row r="145" spans="1:21" ht="14.1" hidden="1" customHeight="1" x14ac:dyDescent="0.25">
      <c r="B145" s="281" t="e">
        <f>IF(#REF!&lt;&gt;"",#REF!,"")</f>
        <v>#REF!</v>
      </c>
      <c r="C145" s="281"/>
      <c r="D145" s="281"/>
      <c r="E145" s="281"/>
      <c r="F145" s="281"/>
      <c r="G145" s="281"/>
      <c r="H145" s="281"/>
      <c r="I145" s="95"/>
      <c r="J145" s="95"/>
      <c r="K145" s="95"/>
      <c r="L145" s="95"/>
      <c r="M145" s="95"/>
      <c r="N145" s="95"/>
      <c r="O145" s="95"/>
      <c r="P145" s="95"/>
      <c r="Q145" s="95"/>
      <c r="R145" s="95"/>
      <c r="S145" s="95"/>
      <c r="T145" s="95"/>
      <c r="U145" s="95"/>
    </row>
    <row r="146" spans="1:21" ht="14.1" hidden="1" customHeight="1" x14ac:dyDescent="0.25">
      <c r="A146" s="128" t="s">
        <v>363</v>
      </c>
      <c r="B146" s="281" t="e">
        <f>IF(#REF!&lt;&gt;"",#REF!,"")</f>
        <v>#REF!</v>
      </c>
      <c r="C146" s="281"/>
      <c r="D146" s="281"/>
      <c r="E146" s="281"/>
      <c r="F146" s="281"/>
      <c r="G146" s="281"/>
      <c r="H146" s="281"/>
      <c r="I146" s="95"/>
      <c r="J146" s="95"/>
      <c r="K146" s="95"/>
      <c r="L146" s="95"/>
      <c r="M146" s="95"/>
      <c r="N146" s="95"/>
      <c r="O146" s="95"/>
      <c r="P146" s="95"/>
      <c r="Q146" s="95"/>
      <c r="R146" s="95"/>
      <c r="S146" s="95"/>
      <c r="T146" s="95"/>
      <c r="U146" s="95"/>
    </row>
    <row r="147" spans="1:21" ht="14.1" hidden="1" customHeight="1" x14ac:dyDescent="0.25">
      <c r="A147" s="63">
        <f>Cálculos!D159</f>
        <v>6</v>
      </c>
      <c r="B147" s="281" t="e">
        <f>IF(#REF!&lt;&gt;"",#REF!,"")</f>
        <v>#REF!</v>
      </c>
      <c r="C147" s="281"/>
      <c r="D147" s="281"/>
      <c r="E147" s="281"/>
      <c r="F147" s="281"/>
      <c r="G147" s="281"/>
      <c r="H147" s="281"/>
      <c r="I147" s="95"/>
      <c r="J147" s="95"/>
      <c r="K147" s="95"/>
      <c r="L147" s="95"/>
      <c r="M147" s="95"/>
      <c r="N147" s="95"/>
      <c r="O147" s="95"/>
      <c r="P147" s="95"/>
      <c r="Q147" s="95"/>
      <c r="R147" s="95"/>
      <c r="S147" s="95"/>
      <c r="T147" s="95"/>
      <c r="U147" s="95"/>
    </row>
    <row r="148" spans="1:21" ht="14.1" hidden="1" customHeight="1" x14ac:dyDescent="0.25">
      <c r="A148" s="127"/>
      <c r="B148" s="281" t="e">
        <f>IF(#REF!&lt;&gt;"",#REF!,"")</f>
        <v>#REF!</v>
      </c>
      <c r="C148" s="281"/>
      <c r="D148" s="281"/>
      <c r="E148" s="281"/>
      <c r="F148" s="281"/>
      <c r="G148" s="281"/>
      <c r="H148" s="281"/>
      <c r="I148" s="95"/>
      <c r="J148" s="95"/>
      <c r="K148" s="95"/>
      <c r="L148" s="95"/>
      <c r="M148" s="95"/>
      <c r="N148" s="95"/>
      <c r="O148" s="95"/>
      <c r="P148" s="95"/>
      <c r="Q148" s="95"/>
      <c r="R148" s="95"/>
      <c r="S148" s="95"/>
      <c r="T148" s="95"/>
      <c r="U148" s="95"/>
    </row>
    <row r="149" spans="1:21" ht="14.1" hidden="1" customHeight="1" x14ac:dyDescent="0.25">
      <c r="A149" s="126"/>
      <c r="B149" s="282" t="e">
        <f>IF(#REF!&lt;&gt;"",#REF!,"")</f>
        <v>#REF!</v>
      </c>
      <c r="C149" s="282"/>
      <c r="D149" s="282"/>
      <c r="E149" s="282"/>
      <c r="F149" s="282"/>
      <c r="G149" s="282"/>
      <c r="H149" s="282"/>
      <c r="I149" s="95"/>
      <c r="J149" s="95"/>
      <c r="K149" s="95"/>
      <c r="L149" s="95"/>
      <c r="M149" s="95"/>
      <c r="N149" s="95"/>
      <c r="O149" s="95"/>
      <c r="P149" s="95"/>
      <c r="Q149" s="95"/>
      <c r="R149" s="95"/>
      <c r="S149" s="95"/>
      <c r="T149" s="95"/>
      <c r="U149" s="95"/>
    </row>
    <row r="150" spans="1:21" ht="42.6" hidden="1" customHeight="1" x14ac:dyDescent="0.25">
      <c r="A150" s="127" t="s">
        <v>350</v>
      </c>
      <c r="B150" s="284" t="s">
        <v>123</v>
      </c>
      <c r="C150" s="284"/>
      <c r="D150" s="284"/>
      <c r="E150" s="284"/>
      <c r="F150" s="284"/>
      <c r="G150" s="284"/>
      <c r="H150" s="284"/>
      <c r="I150" s="95"/>
      <c r="J150" s="95"/>
      <c r="K150" s="95"/>
      <c r="L150" s="95"/>
      <c r="M150" s="95"/>
      <c r="N150" s="95"/>
      <c r="O150" s="95"/>
      <c r="P150" s="95"/>
      <c r="Q150" s="95"/>
      <c r="R150" s="95"/>
      <c r="S150" s="95"/>
      <c r="T150" s="95"/>
      <c r="U150" s="95"/>
    </row>
    <row r="151" spans="1:21" ht="14.1" hidden="1" customHeight="1" x14ac:dyDescent="0.25">
      <c r="B151" s="281" t="e">
        <f>IF(#REF!&lt;&gt;"",#REF!,"")</f>
        <v>#REF!</v>
      </c>
      <c r="C151" s="281"/>
      <c r="D151" s="281"/>
      <c r="E151" s="281"/>
      <c r="F151" s="281"/>
      <c r="G151" s="281"/>
      <c r="H151" s="281"/>
      <c r="I151" s="95"/>
      <c r="J151" s="95"/>
      <c r="K151" s="95"/>
      <c r="L151" s="95"/>
      <c r="M151" s="95"/>
      <c r="N151" s="95"/>
      <c r="O151" s="95"/>
      <c r="P151" s="95"/>
      <c r="Q151" s="95"/>
      <c r="R151" s="95"/>
      <c r="S151" s="95"/>
      <c r="T151" s="95"/>
      <c r="U151" s="95"/>
    </row>
    <row r="152" spans="1:21" ht="14.1" hidden="1" customHeight="1" x14ac:dyDescent="0.25">
      <c r="A152" s="128" t="s">
        <v>363</v>
      </c>
      <c r="B152" s="281" t="e">
        <f>IF(#REF!&lt;&gt;"",#REF!,"")</f>
        <v>#REF!</v>
      </c>
      <c r="C152" s="281"/>
      <c r="D152" s="281"/>
      <c r="E152" s="281"/>
      <c r="F152" s="281"/>
      <c r="G152" s="281"/>
      <c r="H152" s="281"/>
      <c r="I152" s="95"/>
      <c r="J152" s="95"/>
      <c r="K152" s="95"/>
      <c r="L152" s="95"/>
      <c r="M152" s="95"/>
      <c r="N152" s="95"/>
      <c r="O152" s="95"/>
      <c r="P152" s="95"/>
      <c r="Q152" s="95"/>
      <c r="R152" s="95"/>
      <c r="S152" s="95"/>
      <c r="T152" s="95"/>
      <c r="U152" s="95"/>
    </row>
    <row r="153" spans="1:21" ht="14.1" hidden="1" customHeight="1" x14ac:dyDescent="0.25">
      <c r="A153" s="63">
        <f>Cálculos!D160</f>
        <v>7</v>
      </c>
      <c r="B153" s="281" t="e">
        <f>IF(#REF!&lt;&gt;"",#REF!,"")</f>
        <v>#REF!</v>
      </c>
      <c r="C153" s="281"/>
      <c r="D153" s="281"/>
      <c r="E153" s="281"/>
      <c r="F153" s="281"/>
      <c r="G153" s="281"/>
      <c r="H153" s="281"/>
      <c r="I153" s="95"/>
      <c r="J153" s="95"/>
      <c r="K153" s="95"/>
      <c r="L153" s="95"/>
      <c r="M153" s="95"/>
      <c r="N153" s="95"/>
      <c r="O153" s="95"/>
      <c r="P153" s="95"/>
      <c r="Q153" s="95"/>
      <c r="R153" s="95"/>
      <c r="S153" s="95"/>
      <c r="T153" s="95"/>
      <c r="U153" s="95"/>
    </row>
    <row r="154" spans="1:21" ht="14.1" hidden="1" customHeight="1" x14ac:dyDescent="0.25">
      <c r="A154" s="127"/>
      <c r="B154" s="281" t="e">
        <f>IF(#REF!&lt;&gt;"",#REF!,"")</f>
        <v>#REF!</v>
      </c>
      <c r="C154" s="281"/>
      <c r="D154" s="281"/>
      <c r="E154" s="281"/>
      <c r="F154" s="281"/>
      <c r="G154" s="281"/>
      <c r="H154" s="281"/>
      <c r="I154" s="95"/>
      <c r="J154" s="95"/>
      <c r="K154" s="95"/>
      <c r="L154" s="95"/>
      <c r="M154" s="95"/>
      <c r="N154" s="95"/>
      <c r="O154" s="95"/>
      <c r="P154" s="95"/>
      <c r="Q154" s="95"/>
      <c r="R154" s="95"/>
      <c r="S154" s="95"/>
      <c r="T154" s="95"/>
      <c r="U154" s="95"/>
    </row>
    <row r="155" spans="1:21" ht="14.1" hidden="1" customHeight="1" x14ac:dyDescent="0.25">
      <c r="A155" s="126"/>
      <c r="B155" s="282" t="e">
        <f>IF(#REF!&lt;&gt;"",#REF!,"")</f>
        <v>#REF!</v>
      </c>
      <c r="C155" s="282"/>
      <c r="D155" s="282"/>
      <c r="E155" s="282"/>
      <c r="F155" s="282"/>
      <c r="G155" s="282"/>
      <c r="H155" s="282"/>
      <c r="I155" s="95"/>
      <c r="J155" s="95"/>
      <c r="K155" s="95"/>
      <c r="L155" s="95"/>
      <c r="M155" s="95"/>
      <c r="N155" s="95"/>
      <c r="O155" s="95"/>
      <c r="P155" s="95"/>
      <c r="Q155" s="95"/>
      <c r="R155" s="95"/>
      <c r="S155" s="95"/>
      <c r="T155" s="95"/>
      <c r="U155" s="95"/>
    </row>
    <row r="156" spans="1:21" ht="42.6" hidden="1" customHeight="1" x14ac:dyDescent="0.25">
      <c r="A156" s="125" t="s">
        <v>351</v>
      </c>
      <c r="B156" s="284" t="s">
        <v>124</v>
      </c>
      <c r="C156" s="284"/>
      <c r="D156" s="284"/>
      <c r="E156" s="284"/>
      <c r="F156" s="284"/>
      <c r="G156" s="284"/>
      <c r="H156" s="284"/>
      <c r="I156" s="95"/>
      <c r="J156" s="95"/>
      <c r="K156" s="95"/>
      <c r="L156" s="95"/>
      <c r="M156" s="95"/>
      <c r="N156" s="95"/>
      <c r="O156" s="95"/>
      <c r="P156" s="95"/>
      <c r="Q156" s="95"/>
      <c r="R156" s="95"/>
      <c r="S156" s="95"/>
      <c r="T156" s="95"/>
      <c r="U156" s="95"/>
    </row>
    <row r="157" spans="1:21" ht="14.1" hidden="1" customHeight="1" x14ac:dyDescent="0.25">
      <c r="B157" s="281" t="e">
        <f>IF(#REF!&lt;&gt;"",#REF!,"")</f>
        <v>#REF!</v>
      </c>
      <c r="C157" s="281"/>
      <c r="D157" s="281"/>
      <c r="E157" s="281"/>
      <c r="F157" s="281"/>
      <c r="G157" s="281"/>
      <c r="H157" s="281"/>
      <c r="I157" s="95"/>
      <c r="J157" s="95"/>
      <c r="K157" s="95"/>
      <c r="L157" s="95"/>
      <c r="M157" s="95"/>
      <c r="N157" s="95"/>
      <c r="O157" s="95"/>
      <c r="P157" s="95"/>
      <c r="Q157" s="95"/>
      <c r="R157" s="95"/>
      <c r="S157" s="95"/>
      <c r="T157" s="95"/>
      <c r="U157" s="95"/>
    </row>
    <row r="158" spans="1:21" ht="14.1" hidden="1" customHeight="1" x14ac:dyDescent="0.25">
      <c r="A158" s="128" t="s">
        <v>363</v>
      </c>
      <c r="B158" s="281" t="e">
        <f>IF(#REF!&lt;&gt;"",#REF!,"")</f>
        <v>#REF!</v>
      </c>
      <c r="C158" s="281"/>
      <c r="D158" s="281"/>
      <c r="E158" s="281"/>
      <c r="F158" s="281"/>
      <c r="G158" s="281"/>
      <c r="H158" s="281"/>
      <c r="I158" s="95"/>
      <c r="J158" s="95"/>
      <c r="K158" s="95"/>
      <c r="L158" s="95"/>
      <c r="M158" s="95"/>
      <c r="N158" s="95"/>
      <c r="O158" s="95"/>
      <c r="P158" s="95"/>
      <c r="Q158" s="95"/>
      <c r="R158" s="95"/>
      <c r="S158" s="95"/>
      <c r="T158" s="95"/>
      <c r="U158" s="95"/>
    </row>
    <row r="159" spans="1:21" ht="14.1" hidden="1" customHeight="1" x14ac:dyDescent="0.25">
      <c r="A159" s="63">
        <f>Cálculos!D161</f>
        <v>8</v>
      </c>
      <c r="B159" s="281" t="e">
        <f>IF(#REF!&lt;&gt;"",#REF!,"")</f>
        <v>#REF!</v>
      </c>
      <c r="C159" s="281"/>
      <c r="D159" s="281"/>
      <c r="E159" s="281"/>
      <c r="F159" s="281"/>
      <c r="G159" s="281"/>
      <c r="H159" s="281"/>
      <c r="I159" s="95"/>
      <c r="J159" s="95"/>
      <c r="K159" s="95"/>
      <c r="L159" s="95"/>
      <c r="M159" s="95"/>
      <c r="N159" s="95"/>
      <c r="O159" s="95"/>
      <c r="P159" s="95"/>
      <c r="Q159" s="95"/>
      <c r="R159" s="95"/>
      <c r="S159" s="95"/>
      <c r="T159" s="95"/>
      <c r="U159" s="95"/>
    </row>
    <row r="160" spans="1:21" ht="14.1" hidden="1" customHeight="1" x14ac:dyDescent="0.25">
      <c r="A160" s="127"/>
      <c r="B160" s="281" t="e">
        <f>IF(#REF!&lt;&gt;"",#REF!,"")</f>
        <v>#REF!</v>
      </c>
      <c r="C160" s="281"/>
      <c r="D160" s="281"/>
      <c r="E160" s="281"/>
      <c r="F160" s="281"/>
      <c r="G160" s="281"/>
      <c r="H160" s="281"/>
      <c r="I160" s="95"/>
      <c r="J160" s="95"/>
      <c r="K160" s="95"/>
      <c r="L160" s="95"/>
      <c r="M160" s="95"/>
      <c r="N160" s="95"/>
      <c r="O160" s="95"/>
      <c r="P160" s="95"/>
      <c r="Q160" s="95"/>
      <c r="R160" s="95"/>
      <c r="S160" s="95"/>
      <c r="T160" s="95"/>
      <c r="U160" s="95"/>
    </row>
    <row r="161" spans="1:21" ht="14.1" hidden="1" customHeight="1" x14ac:dyDescent="0.25">
      <c r="A161" s="126"/>
      <c r="B161" s="282" t="e">
        <f>IF(#REF!&lt;&gt;"",#REF!,"")</f>
        <v>#REF!</v>
      </c>
      <c r="C161" s="282"/>
      <c r="D161" s="282"/>
      <c r="E161" s="282"/>
      <c r="F161" s="282"/>
      <c r="G161" s="282"/>
      <c r="H161" s="282"/>
      <c r="I161" s="95"/>
      <c r="J161" s="95"/>
      <c r="K161" s="95"/>
      <c r="L161" s="95"/>
      <c r="M161" s="95"/>
      <c r="N161" s="95"/>
      <c r="O161" s="95"/>
      <c r="P161" s="95"/>
      <c r="Q161" s="95"/>
      <c r="R161" s="95"/>
      <c r="S161" s="95"/>
      <c r="T161" s="95"/>
      <c r="U161" s="95"/>
    </row>
    <row r="162" spans="1:21" ht="56.85" hidden="1" customHeight="1" x14ac:dyDescent="0.25">
      <c r="A162" s="124" t="s">
        <v>352</v>
      </c>
      <c r="B162" s="283" t="s">
        <v>125</v>
      </c>
      <c r="C162" s="283"/>
      <c r="D162" s="283"/>
      <c r="E162" s="283"/>
      <c r="F162" s="283"/>
      <c r="G162" s="283"/>
      <c r="H162" s="283"/>
      <c r="I162" s="95"/>
      <c r="J162" s="95"/>
      <c r="K162" s="95"/>
      <c r="L162" s="95"/>
      <c r="M162" s="95"/>
      <c r="N162" s="95"/>
      <c r="O162" s="95"/>
      <c r="P162" s="95"/>
      <c r="Q162" s="95"/>
      <c r="R162" s="95"/>
      <c r="S162" s="95"/>
      <c r="T162" s="95"/>
      <c r="U162" s="95"/>
    </row>
    <row r="163" spans="1:21" ht="14.1" hidden="1" customHeight="1" x14ac:dyDescent="0.25">
      <c r="B163" s="281" t="e">
        <f>IF(#REF!&lt;&gt;"",#REF!,"")</f>
        <v>#REF!</v>
      </c>
      <c r="C163" s="281"/>
      <c r="D163" s="281"/>
      <c r="E163" s="281"/>
      <c r="F163" s="281"/>
      <c r="G163" s="281"/>
      <c r="H163" s="281"/>
      <c r="I163" s="95"/>
      <c r="J163" s="95"/>
      <c r="K163" s="95"/>
      <c r="L163" s="95"/>
      <c r="M163" s="95"/>
      <c r="N163" s="95"/>
      <c r="O163" s="95"/>
      <c r="P163" s="95"/>
      <c r="Q163" s="95"/>
      <c r="R163" s="95"/>
      <c r="S163" s="95"/>
      <c r="T163" s="95"/>
      <c r="U163" s="95"/>
    </row>
    <row r="164" spans="1:21" ht="14.1" hidden="1" customHeight="1" x14ac:dyDescent="0.25">
      <c r="A164" s="128" t="s">
        <v>363</v>
      </c>
      <c r="B164" s="281" t="e">
        <f>IF(#REF!&lt;&gt;"",#REF!,"")</f>
        <v>#REF!</v>
      </c>
      <c r="C164" s="281"/>
      <c r="D164" s="281"/>
      <c r="E164" s="281"/>
      <c r="F164" s="281"/>
      <c r="G164" s="281"/>
      <c r="H164" s="281"/>
      <c r="I164" s="95"/>
      <c r="J164" s="95"/>
      <c r="K164" s="95"/>
      <c r="L164" s="95"/>
      <c r="M164" s="95"/>
      <c r="N164" s="95"/>
      <c r="O164" s="95"/>
      <c r="P164" s="95"/>
      <c r="Q164" s="95"/>
      <c r="R164" s="95"/>
      <c r="S164" s="95"/>
      <c r="T164" s="95"/>
      <c r="U164" s="95"/>
    </row>
    <row r="165" spans="1:21" ht="14.1" hidden="1" customHeight="1" x14ac:dyDescent="0.25">
      <c r="A165" s="63">
        <f>Cálculos!D162</f>
        <v>7</v>
      </c>
      <c r="B165" s="281" t="e">
        <f>IF(#REF!&lt;&gt;"",#REF!,"")</f>
        <v>#REF!</v>
      </c>
      <c r="C165" s="281"/>
      <c r="D165" s="281"/>
      <c r="E165" s="281"/>
      <c r="F165" s="281"/>
      <c r="G165" s="281"/>
      <c r="H165" s="281"/>
      <c r="I165" s="95"/>
      <c r="J165" s="95"/>
      <c r="K165" s="95"/>
      <c r="L165" s="95"/>
      <c r="M165" s="95"/>
      <c r="N165" s="95"/>
      <c r="O165" s="95"/>
      <c r="P165" s="95"/>
      <c r="Q165" s="95"/>
      <c r="R165" s="95"/>
      <c r="S165" s="95"/>
      <c r="T165" s="95"/>
      <c r="U165" s="95"/>
    </row>
    <row r="166" spans="1:21" ht="14.1" hidden="1" customHeight="1" x14ac:dyDescent="0.25">
      <c r="A166" s="127"/>
      <c r="B166" s="281" t="e">
        <f>IF(#REF!&lt;&gt;"",#REF!,"")</f>
        <v>#REF!</v>
      </c>
      <c r="C166" s="281"/>
      <c r="D166" s="281"/>
      <c r="E166" s="281"/>
      <c r="F166" s="281"/>
      <c r="G166" s="281"/>
      <c r="H166" s="281"/>
      <c r="I166" s="95"/>
      <c r="J166" s="95"/>
      <c r="K166" s="95"/>
      <c r="L166" s="95"/>
      <c r="M166" s="95"/>
      <c r="N166" s="95"/>
      <c r="O166" s="95"/>
      <c r="P166" s="95"/>
      <c r="Q166" s="95"/>
      <c r="R166" s="95"/>
      <c r="S166" s="95"/>
      <c r="T166" s="95"/>
      <c r="U166" s="95"/>
    </row>
    <row r="167" spans="1:21" ht="14.1" hidden="1" customHeight="1" x14ac:dyDescent="0.25">
      <c r="A167" s="126"/>
      <c r="B167" s="281" t="e">
        <f>IF(#REF!&lt;&gt;"",#REF!,"")</f>
        <v>#REF!</v>
      </c>
      <c r="C167" s="281"/>
      <c r="D167" s="281"/>
      <c r="E167" s="281"/>
      <c r="F167" s="281"/>
      <c r="G167" s="281"/>
      <c r="H167" s="281"/>
      <c r="I167" s="95"/>
      <c r="J167" s="95"/>
      <c r="K167" s="95"/>
      <c r="L167" s="95"/>
      <c r="M167" s="95"/>
      <c r="N167" s="95"/>
      <c r="O167" s="95"/>
      <c r="P167" s="95"/>
      <c r="Q167" s="95"/>
      <c r="R167" s="95"/>
      <c r="S167" s="95"/>
      <c r="T167" s="95"/>
      <c r="U167" s="95"/>
    </row>
    <row r="168" spans="1:21" ht="42.6" hidden="1" customHeight="1" x14ac:dyDescent="0.25">
      <c r="A168" s="126" t="s">
        <v>353</v>
      </c>
      <c r="B168" s="282" t="s">
        <v>126</v>
      </c>
      <c r="C168" s="282"/>
      <c r="D168" s="282"/>
      <c r="E168" s="282"/>
      <c r="F168" s="282"/>
      <c r="G168" s="282"/>
      <c r="H168" s="282"/>
      <c r="I168" s="95"/>
      <c r="J168" s="95"/>
      <c r="K168" s="95"/>
      <c r="L168" s="95"/>
      <c r="M168" s="95"/>
      <c r="N168" s="95"/>
      <c r="O168" s="95"/>
      <c r="P168" s="95"/>
      <c r="Q168" s="95"/>
      <c r="R168" s="95"/>
      <c r="S168" s="95"/>
      <c r="T168" s="95"/>
      <c r="U168" s="95"/>
    </row>
    <row r="169" spans="1:21" ht="14.1" hidden="1" customHeight="1" x14ac:dyDescent="0.25">
      <c r="B169" s="281" t="e">
        <f>IF(#REF!&lt;&gt;"",#REF!,"")</f>
        <v>#REF!</v>
      </c>
      <c r="C169" s="281"/>
      <c r="D169" s="281"/>
      <c r="E169" s="281"/>
      <c r="F169" s="281"/>
      <c r="G169" s="281"/>
      <c r="H169" s="281"/>
      <c r="I169" s="95"/>
      <c r="J169" s="95"/>
      <c r="K169" s="95"/>
      <c r="L169" s="95"/>
      <c r="M169" s="95"/>
      <c r="N169" s="95"/>
      <c r="O169" s="95"/>
      <c r="P169" s="95"/>
      <c r="Q169" s="95"/>
      <c r="R169" s="95"/>
      <c r="S169" s="95"/>
      <c r="T169" s="95"/>
      <c r="U169" s="95"/>
    </row>
    <row r="170" spans="1:21" ht="14.1" hidden="1" customHeight="1" x14ac:dyDescent="0.25">
      <c r="A170" s="128" t="s">
        <v>364</v>
      </c>
      <c r="B170" s="281" t="e">
        <f>IF(#REF!&lt;&gt;"",#REF!,"")</f>
        <v>#REF!</v>
      </c>
      <c r="C170" s="281"/>
      <c r="D170" s="281"/>
      <c r="E170" s="281"/>
      <c r="F170" s="281"/>
      <c r="G170" s="281"/>
      <c r="H170" s="281"/>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1" t="e">
        <f>IF(#REF!&lt;&gt;"",#REF!,"")</f>
        <v>#REF!</v>
      </c>
      <c r="C171" s="281"/>
      <c r="D171" s="281"/>
      <c r="E171" s="281"/>
      <c r="F171" s="281"/>
      <c r="G171" s="281"/>
      <c r="H171" s="281"/>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1" t="e">
        <f>IF(#REF!&lt;&gt;"",#REF!,"")</f>
        <v>#REF!</v>
      </c>
      <c r="C172" s="281"/>
      <c r="D172" s="281"/>
      <c r="E172" s="281"/>
      <c r="F172" s="281"/>
      <c r="G172" s="281"/>
      <c r="H172" s="281"/>
      <c r="I172" s="95"/>
      <c r="J172" s="95"/>
      <c r="K172" s="95"/>
      <c r="L172" s="95"/>
      <c r="M172" s="95"/>
      <c r="N172" s="95"/>
      <c r="O172" s="95"/>
      <c r="P172" s="95"/>
      <c r="Q172" s="95"/>
      <c r="R172" s="95"/>
      <c r="S172" s="95"/>
      <c r="T172" s="95"/>
      <c r="U172" s="95"/>
    </row>
    <row r="173" spans="1:21" ht="14.1" hidden="1" customHeight="1" x14ac:dyDescent="0.25">
      <c r="A173" s="126"/>
      <c r="B173" s="282" t="e">
        <f>IF(#REF!&lt;&gt;"",#REF!,"")</f>
        <v>#REF!</v>
      </c>
      <c r="C173" s="282"/>
      <c r="D173" s="282"/>
      <c r="E173" s="282"/>
      <c r="F173" s="282"/>
      <c r="G173" s="282"/>
      <c r="H173" s="282"/>
      <c r="I173" s="95"/>
      <c r="J173" s="95"/>
      <c r="K173" s="95"/>
      <c r="L173" s="95"/>
      <c r="M173" s="95"/>
      <c r="N173" s="95"/>
      <c r="O173" s="95"/>
      <c r="P173" s="95"/>
      <c r="Q173" s="95"/>
      <c r="R173" s="95"/>
      <c r="S173" s="95"/>
      <c r="T173" s="95"/>
      <c r="U173" s="95"/>
    </row>
    <row r="174" spans="1:21" ht="42.6" hidden="1" customHeight="1" x14ac:dyDescent="0.25">
      <c r="A174" s="126" t="s">
        <v>354</v>
      </c>
      <c r="B174" s="283" t="s">
        <v>127</v>
      </c>
      <c r="C174" s="283"/>
      <c r="D174" s="283"/>
      <c r="E174" s="283"/>
      <c r="F174" s="283"/>
      <c r="G174" s="283"/>
      <c r="H174" s="283"/>
      <c r="I174" s="95"/>
      <c r="J174" s="95"/>
      <c r="K174" s="95"/>
      <c r="L174" s="95"/>
      <c r="M174" s="95"/>
      <c r="N174" s="95"/>
      <c r="O174" s="95"/>
      <c r="P174" s="95"/>
      <c r="Q174" s="95"/>
      <c r="R174" s="95"/>
      <c r="S174" s="95"/>
      <c r="T174" s="95"/>
      <c r="U174" s="95"/>
    </row>
    <row r="175" spans="1:21" ht="14.1" hidden="1" customHeight="1" x14ac:dyDescent="0.25">
      <c r="B175" s="281" t="e">
        <f>IF(#REF!&lt;&gt;"",#REF!,"")</f>
        <v>#REF!</v>
      </c>
      <c r="C175" s="281"/>
      <c r="D175" s="281"/>
      <c r="E175" s="281"/>
      <c r="F175" s="281"/>
      <c r="G175" s="281"/>
      <c r="H175" s="281"/>
      <c r="I175" s="95"/>
      <c r="J175" s="95"/>
      <c r="K175" s="95"/>
      <c r="L175" s="95"/>
      <c r="M175" s="95"/>
      <c r="N175" s="95"/>
      <c r="O175" s="95"/>
      <c r="P175" s="95"/>
      <c r="Q175" s="95"/>
      <c r="R175" s="95"/>
      <c r="S175" s="95"/>
      <c r="T175" s="95"/>
      <c r="U175" s="95"/>
    </row>
    <row r="176" spans="1:21" ht="14.1" hidden="1" customHeight="1" x14ac:dyDescent="0.25">
      <c r="A176" s="128" t="s">
        <v>363</v>
      </c>
      <c r="B176" s="281" t="e">
        <f>IF(#REF!&lt;&gt;"",#REF!,"")</f>
        <v>#REF!</v>
      </c>
      <c r="C176" s="281"/>
      <c r="D176" s="281"/>
      <c r="E176" s="281"/>
      <c r="F176" s="281"/>
      <c r="G176" s="281"/>
      <c r="H176" s="281"/>
      <c r="I176" s="95"/>
      <c r="J176" s="95"/>
      <c r="K176" s="95"/>
      <c r="L176" s="95"/>
      <c r="M176" s="95"/>
      <c r="N176" s="95"/>
      <c r="O176" s="95"/>
      <c r="P176" s="95"/>
      <c r="Q176" s="95"/>
      <c r="R176" s="95"/>
      <c r="S176" s="95"/>
      <c r="T176" s="95"/>
      <c r="U176" s="95"/>
    </row>
    <row r="177" spans="1:21" ht="14.1" hidden="1" customHeight="1" x14ac:dyDescent="0.25">
      <c r="A177" s="63" t="e">
        <f>Cálculos!#REF!</f>
        <v>#REF!</v>
      </c>
      <c r="B177" s="281" t="e">
        <f>IF(#REF!&lt;&gt;"",#REF!,"")</f>
        <v>#REF!</v>
      </c>
      <c r="C177" s="281"/>
      <c r="D177" s="281"/>
      <c r="E177" s="281"/>
      <c r="F177" s="281"/>
      <c r="G177" s="281"/>
      <c r="H177" s="281"/>
      <c r="I177" s="95"/>
      <c r="J177" s="95"/>
      <c r="K177" s="95"/>
      <c r="L177" s="95"/>
      <c r="M177" s="95"/>
      <c r="N177" s="95"/>
      <c r="O177" s="95"/>
      <c r="P177" s="95"/>
      <c r="Q177" s="95"/>
      <c r="R177" s="95"/>
      <c r="S177" s="95"/>
      <c r="T177" s="95"/>
      <c r="U177" s="95"/>
    </row>
    <row r="178" spans="1:21" ht="14.1" hidden="1" customHeight="1" x14ac:dyDescent="0.25">
      <c r="A178" s="127"/>
      <c r="B178" s="281" t="e">
        <f>IF(#REF!&lt;&gt;"",#REF!,"")</f>
        <v>#REF!</v>
      </c>
      <c r="C178" s="281"/>
      <c r="D178" s="281"/>
      <c r="E178" s="281"/>
      <c r="F178" s="281"/>
      <c r="G178" s="281"/>
      <c r="H178" s="281"/>
      <c r="I178" s="95"/>
      <c r="J178" s="95"/>
      <c r="K178" s="95"/>
      <c r="L178" s="95"/>
      <c r="M178" s="95"/>
      <c r="N178" s="95"/>
      <c r="O178" s="95"/>
      <c r="P178" s="95"/>
      <c r="Q178" s="95"/>
      <c r="R178" s="95"/>
      <c r="S178" s="95"/>
      <c r="T178" s="95"/>
      <c r="U178" s="95"/>
    </row>
    <row r="179" spans="1:21" ht="14.1" hidden="1" customHeight="1" x14ac:dyDescent="0.25">
      <c r="A179" s="126"/>
      <c r="B179" s="282" t="e">
        <f>IF(#REF!&lt;&gt;"",#REF!,"")</f>
        <v>#REF!</v>
      </c>
      <c r="C179" s="282"/>
      <c r="D179" s="282"/>
      <c r="E179" s="282"/>
      <c r="F179" s="282"/>
      <c r="G179" s="282"/>
      <c r="H179" s="282"/>
      <c r="I179" s="95"/>
      <c r="J179" s="95"/>
      <c r="K179" s="95"/>
      <c r="L179" s="95"/>
      <c r="M179" s="95"/>
      <c r="N179" s="95"/>
      <c r="O179" s="95"/>
      <c r="P179" s="95"/>
      <c r="Q179" s="95"/>
      <c r="R179" s="95"/>
      <c r="S179" s="95"/>
      <c r="T179" s="95"/>
      <c r="U179" s="95"/>
    </row>
    <row r="180" spans="1:21" ht="42.6" hidden="1" customHeight="1" x14ac:dyDescent="0.25">
      <c r="A180" s="126" t="s">
        <v>355</v>
      </c>
      <c r="B180" s="283" t="s">
        <v>128</v>
      </c>
      <c r="C180" s="283"/>
      <c r="D180" s="283"/>
      <c r="E180" s="283"/>
      <c r="F180" s="283"/>
      <c r="G180" s="283"/>
      <c r="H180" s="283"/>
      <c r="I180" s="95"/>
      <c r="J180" s="95"/>
      <c r="K180" s="95"/>
      <c r="L180" s="95"/>
      <c r="M180" s="95"/>
      <c r="N180" s="95"/>
      <c r="O180" s="95"/>
      <c r="P180" s="95"/>
      <c r="Q180" s="95"/>
      <c r="R180" s="95"/>
      <c r="S180" s="95"/>
      <c r="T180" s="95"/>
      <c r="U180" s="95"/>
    </row>
    <row r="181" spans="1:21" ht="14.1" hidden="1" customHeight="1" x14ac:dyDescent="0.25">
      <c r="B181" s="281" t="e">
        <f>IF(#REF!&lt;&gt;"",#REF!,"")</f>
        <v>#REF!</v>
      </c>
      <c r="C181" s="281"/>
      <c r="D181" s="281"/>
      <c r="E181" s="281"/>
      <c r="F181" s="281"/>
      <c r="G181" s="281"/>
      <c r="H181" s="281"/>
      <c r="I181" s="95"/>
      <c r="J181" s="95"/>
      <c r="K181" s="95"/>
      <c r="L181" s="95"/>
      <c r="M181" s="95"/>
      <c r="N181" s="95"/>
      <c r="O181" s="95"/>
      <c r="P181" s="95"/>
      <c r="Q181" s="95"/>
      <c r="R181" s="95"/>
      <c r="S181" s="95"/>
      <c r="T181" s="95"/>
      <c r="U181" s="95"/>
    </row>
    <row r="182" spans="1:21" ht="14.1" hidden="1" customHeight="1" x14ac:dyDescent="0.25">
      <c r="A182" s="128" t="s">
        <v>363</v>
      </c>
      <c r="B182" s="281" t="e">
        <f>IF(#REF!&lt;&gt;"",#REF!,"")</f>
        <v>#REF!</v>
      </c>
      <c r="C182" s="281"/>
      <c r="D182" s="281"/>
      <c r="E182" s="281"/>
      <c r="F182" s="281"/>
      <c r="G182" s="281"/>
      <c r="H182" s="281"/>
      <c r="I182" s="95"/>
      <c r="J182" s="95"/>
      <c r="K182" s="95"/>
      <c r="L182" s="95"/>
      <c r="M182" s="95"/>
      <c r="N182" s="95"/>
      <c r="O182" s="95"/>
      <c r="P182" s="95"/>
      <c r="Q182" s="95"/>
      <c r="R182" s="95"/>
      <c r="S182" s="95"/>
      <c r="T182" s="95"/>
      <c r="U182" s="95"/>
    </row>
    <row r="183" spans="1:21" ht="14.1" hidden="1" customHeight="1" x14ac:dyDescent="0.25">
      <c r="A183" s="63">
        <f>Cálculos!D163</f>
        <v>9</v>
      </c>
      <c r="B183" s="281" t="e">
        <f>IF(#REF!&lt;&gt;"",#REF!,"")</f>
        <v>#REF!</v>
      </c>
      <c r="C183" s="281"/>
      <c r="D183" s="281"/>
      <c r="E183" s="281"/>
      <c r="F183" s="281"/>
      <c r="G183" s="281"/>
      <c r="H183" s="281"/>
      <c r="I183" s="95"/>
      <c r="J183" s="95"/>
      <c r="K183" s="95"/>
      <c r="L183" s="95"/>
      <c r="M183" s="95"/>
      <c r="N183" s="95"/>
      <c r="O183" s="95"/>
      <c r="P183" s="95"/>
      <c r="Q183" s="95"/>
      <c r="R183" s="95"/>
      <c r="S183" s="95"/>
      <c r="T183" s="95"/>
      <c r="U183" s="95"/>
    </row>
    <row r="184" spans="1:21" ht="14.1" hidden="1" customHeight="1" x14ac:dyDescent="0.25">
      <c r="A184" s="127"/>
      <c r="B184" s="281" t="e">
        <f>IF(#REF!&lt;&gt;"",#REF!,"")</f>
        <v>#REF!</v>
      </c>
      <c r="C184" s="281"/>
      <c r="D184" s="281"/>
      <c r="E184" s="281"/>
      <c r="F184" s="281"/>
      <c r="G184" s="281"/>
      <c r="H184" s="281"/>
      <c r="I184" s="95"/>
      <c r="J184" s="95"/>
      <c r="K184" s="95"/>
      <c r="L184" s="95"/>
      <c r="M184" s="95"/>
      <c r="N184" s="95"/>
      <c r="O184" s="95"/>
      <c r="P184" s="95"/>
      <c r="Q184" s="95"/>
      <c r="R184" s="95"/>
      <c r="S184" s="95"/>
      <c r="T184" s="95"/>
      <c r="U184" s="95"/>
    </row>
    <row r="185" spans="1:21" ht="14.1" hidden="1" customHeight="1" x14ac:dyDescent="0.25">
      <c r="A185" s="126"/>
      <c r="B185" s="282" t="e">
        <f>IF(#REF!&lt;&gt;"",#REF!,"")</f>
        <v>#REF!</v>
      </c>
      <c r="C185" s="282"/>
      <c r="D185" s="282"/>
      <c r="E185" s="282"/>
      <c r="F185" s="282"/>
      <c r="G185" s="282"/>
      <c r="H185" s="282"/>
      <c r="I185" s="95"/>
      <c r="J185" s="95"/>
      <c r="K185" s="95"/>
      <c r="L185" s="95"/>
      <c r="M185" s="95"/>
      <c r="N185" s="95"/>
      <c r="O185" s="95"/>
      <c r="P185" s="95"/>
      <c r="Q185" s="95"/>
      <c r="R185" s="95"/>
      <c r="S185" s="95"/>
      <c r="T185" s="95"/>
      <c r="U185" s="95"/>
    </row>
    <row r="186" spans="1:21" ht="42.6" hidden="1" customHeight="1" x14ac:dyDescent="0.25">
      <c r="A186" s="126" t="s">
        <v>356</v>
      </c>
      <c r="B186" s="283" t="s">
        <v>129</v>
      </c>
      <c r="C186" s="283"/>
      <c r="D186" s="283"/>
      <c r="E186" s="283"/>
      <c r="F186" s="283"/>
      <c r="G186" s="283"/>
      <c r="H186" s="283"/>
      <c r="I186" s="95"/>
      <c r="J186" s="95"/>
      <c r="K186" s="95"/>
      <c r="L186" s="95"/>
      <c r="M186" s="95"/>
      <c r="N186" s="95"/>
      <c r="O186" s="95"/>
      <c r="P186" s="95"/>
      <c r="Q186" s="95"/>
      <c r="R186" s="95"/>
      <c r="S186" s="95"/>
      <c r="T186" s="95"/>
      <c r="U186" s="95"/>
    </row>
    <row r="187" spans="1:21" ht="14.1" hidden="1" customHeight="1" x14ac:dyDescent="0.25">
      <c r="B187" s="281" t="e">
        <f>IF(#REF!&lt;&gt;"",#REF!,"")</f>
        <v>#REF!</v>
      </c>
      <c r="C187" s="281"/>
      <c r="D187" s="281"/>
      <c r="E187" s="281"/>
      <c r="F187" s="281"/>
      <c r="G187" s="281"/>
      <c r="H187" s="281"/>
      <c r="I187" s="95"/>
      <c r="J187" s="95"/>
      <c r="K187" s="95"/>
      <c r="L187" s="95"/>
      <c r="M187" s="95"/>
      <c r="N187" s="95"/>
      <c r="O187" s="95"/>
      <c r="P187" s="95"/>
      <c r="Q187" s="95"/>
      <c r="R187" s="95"/>
      <c r="S187" s="95"/>
      <c r="T187" s="95"/>
      <c r="U187" s="95"/>
    </row>
    <row r="188" spans="1:21" ht="14.1" hidden="1" customHeight="1" x14ac:dyDescent="0.25">
      <c r="A188" s="128" t="s">
        <v>363</v>
      </c>
      <c r="B188" s="281" t="e">
        <f>IF(#REF!&lt;&gt;"",#REF!,"")</f>
        <v>#REF!</v>
      </c>
      <c r="C188" s="281"/>
      <c r="D188" s="281"/>
      <c r="E188" s="281"/>
      <c r="F188" s="281"/>
      <c r="G188" s="281"/>
      <c r="H188" s="281"/>
      <c r="I188" s="95"/>
      <c r="J188" s="95"/>
      <c r="K188" s="95"/>
      <c r="L188" s="95"/>
      <c r="M188" s="95"/>
      <c r="N188" s="95"/>
      <c r="O188" s="95"/>
      <c r="P188" s="95"/>
      <c r="Q188" s="95"/>
      <c r="R188" s="95"/>
      <c r="S188" s="95"/>
      <c r="T188" s="95"/>
      <c r="U188" s="95"/>
    </row>
    <row r="189" spans="1:21" ht="14.1" hidden="1" customHeight="1" x14ac:dyDescent="0.25">
      <c r="A189" s="63">
        <f>Cálculos!D164</f>
        <v>8</v>
      </c>
      <c r="B189" s="281" t="e">
        <f>IF(#REF!&lt;&gt;"",#REF!,"")</f>
        <v>#REF!</v>
      </c>
      <c r="C189" s="281"/>
      <c r="D189" s="281"/>
      <c r="E189" s="281"/>
      <c r="F189" s="281"/>
      <c r="G189" s="281"/>
      <c r="H189" s="281"/>
      <c r="I189" s="95"/>
      <c r="J189" s="95"/>
      <c r="K189" s="95"/>
      <c r="L189" s="95"/>
      <c r="M189" s="95"/>
      <c r="N189" s="95"/>
      <c r="O189" s="95"/>
      <c r="P189" s="95"/>
      <c r="Q189" s="95"/>
      <c r="R189" s="95"/>
      <c r="S189" s="95"/>
      <c r="T189" s="95"/>
      <c r="U189" s="95"/>
    </row>
    <row r="190" spans="1:21" ht="14.1" hidden="1" customHeight="1" x14ac:dyDescent="0.25">
      <c r="A190" s="127"/>
      <c r="B190" s="281" t="e">
        <f>IF(#REF!&lt;&gt;"",#REF!,"")</f>
        <v>#REF!</v>
      </c>
      <c r="C190" s="281"/>
      <c r="D190" s="281"/>
      <c r="E190" s="281"/>
      <c r="F190" s="281"/>
      <c r="G190" s="281"/>
      <c r="H190" s="281"/>
      <c r="I190" s="95"/>
      <c r="J190" s="95"/>
      <c r="K190" s="95"/>
      <c r="L190" s="95"/>
      <c r="M190" s="95"/>
      <c r="N190" s="95"/>
      <c r="O190" s="95"/>
      <c r="P190" s="95"/>
      <c r="Q190" s="95"/>
      <c r="R190" s="95"/>
      <c r="S190" s="95"/>
      <c r="T190" s="95"/>
      <c r="U190" s="95"/>
    </row>
    <row r="191" spans="1:21" ht="14.1" hidden="1" customHeight="1" x14ac:dyDescent="0.25">
      <c r="A191" s="126"/>
      <c r="B191" s="282" t="e">
        <f>IF(#REF!&lt;&gt;"",#REF!,"")</f>
        <v>#REF!</v>
      </c>
      <c r="C191" s="282"/>
      <c r="D191" s="282"/>
      <c r="E191" s="282"/>
      <c r="F191" s="282"/>
      <c r="G191" s="282"/>
      <c r="H191" s="282"/>
      <c r="I191" s="95"/>
      <c r="J191" s="95"/>
      <c r="K191" s="95"/>
      <c r="L191" s="95"/>
      <c r="M191" s="95"/>
      <c r="N191" s="95"/>
      <c r="O191" s="95"/>
      <c r="P191" s="95"/>
      <c r="Q191" s="95"/>
      <c r="R191" s="95"/>
      <c r="S191" s="95"/>
      <c r="T191" s="95"/>
      <c r="U191" s="95"/>
    </row>
    <row r="192" spans="1:21" ht="42.6" hidden="1" customHeight="1" x14ac:dyDescent="0.25">
      <c r="A192" s="126" t="s">
        <v>357</v>
      </c>
      <c r="B192" s="283" t="s">
        <v>130</v>
      </c>
      <c r="C192" s="283"/>
      <c r="D192" s="283"/>
      <c r="E192" s="283"/>
      <c r="F192" s="283"/>
      <c r="G192" s="283"/>
      <c r="H192" s="283"/>
      <c r="I192" s="95"/>
      <c r="J192" s="95"/>
      <c r="K192" s="95"/>
      <c r="L192" s="95"/>
      <c r="M192" s="95"/>
      <c r="N192" s="95"/>
      <c r="O192" s="95"/>
      <c r="P192" s="95"/>
      <c r="Q192" s="95"/>
      <c r="R192" s="95"/>
      <c r="S192" s="95"/>
      <c r="T192" s="95"/>
      <c r="U192" s="95"/>
    </row>
    <row r="193" spans="1:21" ht="14.1" hidden="1" customHeight="1" x14ac:dyDescent="0.25">
      <c r="B193" s="281" t="e">
        <f>IF(#REF!&lt;&gt;"",#REF!,"")</f>
        <v>#REF!</v>
      </c>
      <c r="C193" s="281"/>
      <c r="D193" s="281"/>
      <c r="E193" s="281"/>
      <c r="F193" s="281"/>
      <c r="G193" s="281"/>
      <c r="H193" s="281"/>
      <c r="I193" s="95"/>
      <c r="J193" s="95"/>
      <c r="K193" s="95"/>
      <c r="L193" s="95"/>
      <c r="M193" s="95"/>
      <c r="N193" s="95"/>
      <c r="O193" s="95"/>
      <c r="P193" s="95"/>
      <c r="Q193" s="95"/>
      <c r="R193" s="95"/>
      <c r="S193" s="95"/>
      <c r="T193" s="95"/>
      <c r="U193" s="95"/>
    </row>
    <row r="194" spans="1:21" ht="14.1" hidden="1" customHeight="1" x14ac:dyDescent="0.25">
      <c r="A194" s="128" t="s">
        <v>363</v>
      </c>
      <c r="B194" s="281" t="e">
        <f>IF(#REF!&lt;&gt;"",#REF!,"")</f>
        <v>#REF!</v>
      </c>
      <c r="C194" s="281"/>
      <c r="D194" s="281"/>
      <c r="E194" s="281"/>
      <c r="F194" s="281"/>
      <c r="G194" s="281"/>
      <c r="H194" s="281"/>
      <c r="I194" s="95"/>
      <c r="J194" s="95"/>
      <c r="K194" s="95"/>
      <c r="L194" s="95"/>
      <c r="M194" s="95"/>
      <c r="N194" s="95"/>
      <c r="O194" s="95"/>
      <c r="P194" s="95"/>
      <c r="Q194" s="95"/>
      <c r="R194" s="95"/>
      <c r="S194" s="95"/>
      <c r="T194" s="95"/>
      <c r="U194" s="95"/>
    </row>
    <row r="195" spans="1:21" ht="14.1" hidden="1" customHeight="1" x14ac:dyDescent="0.25">
      <c r="A195" s="63">
        <f>Cálculos!D165</f>
        <v>6</v>
      </c>
      <c r="B195" s="281" t="e">
        <f>IF(#REF!&lt;&gt;"",#REF!,"")</f>
        <v>#REF!</v>
      </c>
      <c r="C195" s="281"/>
      <c r="D195" s="281"/>
      <c r="E195" s="281"/>
      <c r="F195" s="281"/>
      <c r="G195" s="281"/>
      <c r="H195" s="281"/>
      <c r="I195" s="95"/>
      <c r="J195" s="95"/>
      <c r="K195" s="95"/>
      <c r="L195" s="95"/>
      <c r="M195" s="95"/>
      <c r="N195" s="95"/>
      <c r="O195" s="95"/>
      <c r="P195" s="95"/>
      <c r="Q195" s="95"/>
      <c r="R195" s="95"/>
      <c r="S195" s="95"/>
      <c r="T195" s="95"/>
      <c r="U195" s="95"/>
    </row>
    <row r="196" spans="1:21" ht="14.1" hidden="1" customHeight="1" x14ac:dyDescent="0.25">
      <c r="A196" s="127"/>
      <c r="B196" s="281" t="e">
        <f>IF(#REF!&lt;&gt;"",#REF!,"")</f>
        <v>#REF!</v>
      </c>
      <c r="C196" s="281"/>
      <c r="D196" s="281"/>
      <c r="E196" s="281"/>
      <c r="F196" s="281"/>
      <c r="G196" s="281"/>
      <c r="H196" s="281"/>
      <c r="I196" s="95"/>
      <c r="J196" s="95"/>
      <c r="K196" s="95"/>
      <c r="L196" s="95"/>
      <c r="M196" s="95"/>
      <c r="N196" s="95"/>
      <c r="O196" s="95"/>
      <c r="P196" s="95"/>
      <c r="Q196" s="95"/>
      <c r="R196" s="95"/>
      <c r="S196" s="95"/>
      <c r="T196" s="95"/>
      <c r="U196" s="95"/>
    </row>
    <row r="197" spans="1:21" ht="14.1" hidden="1" customHeight="1" x14ac:dyDescent="0.25">
      <c r="A197" s="126"/>
      <c r="B197" s="281" t="e">
        <f>IF(#REF!&lt;&gt;"",#REF!,"")</f>
        <v>#REF!</v>
      </c>
      <c r="C197" s="281"/>
      <c r="D197" s="281"/>
      <c r="E197" s="281"/>
      <c r="F197" s="281"/>
      <c r="G197" s="281"/>
      <c r="H197" s="281"/>
      <c r="I197" s="95"/>
      <c r="J197" s="95"/>
      <c r="K197" s="95"/>
      <c r="L197" s="95"/>
      <c r="M197" s="95"/>
      <c r="N197" s="95"/>
      <c r="O197" s="95"/>
      <c r="P197" s="95"/>
      <c r="Q197" s="95"/>
      <c r="R197" s="95"/>
      <c r="S197" s="95"/>
      <c r="T197" s="95"/>
      <c r="U197" s="95"/>
    </row>
    <row r="198" spans="1:21" ht="42.6" hidden="1" customHeight="1" x14ac:dyDescent="0.25">
      <c r="A198" s="126" t="s">
        <v>358</v>
      </c>
      <c r="B198" s="282" t="s">
        <v>131</v>
      </c>
      <c r="C198" s="282"/>
      <c r="D198" s="282"/>
      <c r="E198" s="282"/>
      <c r="F198" s="282"/>
      <c r="G198" s="282"/>
      <c r="H198" s="282"/>
      <c r="I198" s="95"/>
      <c r="J198" s="95"/>
      <c r="K198" s="95"/>
      <c r="L198" s="95"/>
      <c r="M198" s="95"/>
      <c r="N198" s="95"/>
      <c r="O198" s="95"/>
      <c r="P198" s="95"/>
      <c r="Q198" s="95"/>
      <c r="R198" s="95"/>
      <c r="S198" s="95"/>
      <c r="T198" s="95"/>
      <c r="U198" s="95"/>
    </row>
    <row r="199" spans="1:21" ht="14.1" hidden="1" customHeight="1" x14ac:dyDescent="0.25">
      <c r="B199" s="281" t="e">
        <f>IF(#REF!&lt;&gt;"",#REF!,"")</f>
        <v>#REF!</v>
      </c>
      <c r="C199" s="281"/>
      <c r="D199" s="281"/>
      <c r="E199" s="281"/>
      <c r="F199" s="281"/>
      <c r="G199" s="281"/>
      <c r="H199" s="281"/>
      <c r="I199" s="95"/>
      <c r="J199" s="95"/>
      <c r="K199" s="95"/>
      <c r="L199" s="95"/>
      <c r="M199" s="95"/>
      <c r="N199" s="95"/>
      <c r="O199" s="95"/>
      <c r="P199" s="95"/>
      <c r="Q199" s="95"/>
      <c r="R199" s="95"/>
      <c r="S199" s="95"/>
      <c r="T199" s="95"/>
      <c r="U199" s="95"/>
    </row>
    <row r="200" spans="1:21" ht="14.1" hidden="1" customHeight="1" x14ac:dyDescent="0.25">
      <c r="A200" s="128" t="s">
        <v>363</v>
      </c>
      <c r="B200" s="281" t="e">
        <f>IF(#REF!&lt;&gt;"",#REF!,"")</f>
        <v>#REF!</v>
      </c>
      <c r="C200" s="281"/>
      <c r="D200" s="281"/>
      <c r="E200" s="281"/>
      <c r="F200" s="281"/>
      <c r="G200" s="281"/>
      <c r="H200" s="281"/>
      <c r="I200" s="95"/>
      <c r="J200" s="95"/>
      <c r="K200" s="95"/>
      <c r="L200" s="95"/>
      <c r="M200" s="95"/>
      <c r="N200" s="95"/>
      <c r="O200" s="95"/>
      <c r="P200" s="95"/>
      <c r="Q200" s="95"/>
      <c r="R200" s="95"/>
      <c r="S200" s="95"/>
      <c r="T200" s="95"/>
      <c r="U200" s="95"/>
    </row>
    <row r="201" spans="1:21" ht="14.1" hidden="1" customHeight="1" x14ac:dyDescent="0.25">
      <c r="A201" s="63">
        <f>Cálculos!D166</f>
        <v>7</v>
      </c>
      <c r="B201" s="281" t="e">
        <f>IF(#REF!&lt;&gt;"",#REF!,"")</f>
        <v>#REF!</v>
      </c>
      <c r="C201" s="281"/>
      <c r="D201" s="281"/>
      <c r="E201" s="281"/>
      <c r="F201" s="281"/>
      <c r="G201" s="281"/>
      <c r="H201" s="281"/>
      <c r="I201" s="95"/>
      <c r="J201" s="95"/>
      <c r="K201" s="95"/>
      <c r="L201" s="95"/>
      <c r="M201" s="95"/>
      <c r="N201" s="95"/>
      <c r="O201" s="95"/>
      <c r="P201" s="95"/>
      <c r="Q201" s="95"/>
      <c r="R201" s="95"/>
      <c r="S201" s="95"/>
      <c r="T201" s="95"/>
      <c r="U201" s="95"/>
    </row>
    <row r="202" spans="1:21" ht="14.1" hidden="1" customHeight="1" x14ac:dyDescent="0.25">
      <c r="A202" s="127"/>
      <c r="B202" s="281" t="e">
        <f>IF(#REF!&lt;&gt;"",#REF!,"")</f>
        <v>#REF!</v>
      </c>
      <c r="C202" s="281"/>
      <c r="D202" s="281"/>
      <c r="E202" s="281"/>
      <c r="F202" s="281"/>
      <c r="G202" s="281"/>
      <c r="H202" s="281"/>
      <c r="I202" s="95"/>
      <c r="J202" s="95"/>
      <c r="K202" s="95"/>
      <c r="L202" s="95"/>
      <c r="M202" s="95"/>
      <c r="N202" s="95"/>
      <c r="O202" s="95"/>
      <c r="P202" s="95"/>
      <c r="Q202" s="95"/>
      <c r="R202" s="95"/>
      <c r="S202" s="95"/>
      <c r="T202" s="95"/>
      <c r="U202" s="95"/>
    </row>
    <row r="203" spans="1:21" ht="14.1" hidden="1" customHeight="1" x14ac:dyDescent="0.25">
      <c r="A203" s="126"/>
      <c r="B203" s="281" t="e">
        <f>IF(#REF!&lt;&gt;"",#REF!,"")</f>
        <v>#REF!</v>
      </c>
      <c r="C203" s="281"/>
      <c r="D203" s="281"/>
      <c r="E203" s="281"/>
      <c r="F203" s="281"/>
      <c r="G203" s="281"/>
      <c r="H203" s="281"/>
      <c r="I203" s="95"/>
      <c r="J203" s="95"/>
      <c r="K203" s="95"/>
      <c r="L203" s="95"/>
      <c r="M203" s="95"/>
      <c r="N203" s="95"/>
      <c r="O203" s="95"/>
      <c r="P203" s="95"/>
      <c r="Q203" s="95"/>
      <c r="R203" s="95"/>
      <c r="S203" s="95"/>
      <c r="T203" s="95"/>
      <c r="U203" s="95"/>
    </row>
    <row r="204" spans="1:21" ht="42.6" hidden="1" customHeight="1" x14ac:dyDescent="0.25">
      <c r="A204" s="126" t="s">
        <v>359</v>
      </c>
      <c r="B204" s="282" t="s">
        <v>132</v>
      </c>
      <c r="C204" s="282"/>
      <c r="D204" s="282"/>
      <c r="E204" s="282"/>
      <c r="F204" s="282"/>
      <c r="G204" s="282"/>
      <c r="H204" s="282"/>
      <c r="I204" s="95"/>
      <c r="J204" s="95"/>
      <c r="K204" s="95"/>
      <c r="L204" s="95"/>
      <c r="M204" s="95"/>
      <c r="N204" s="95"/>
      <c r="O204" s="95"/>
      <c r="P204" s="95"/>
      <c r="Q204" s="95"/>
      <c r="R204" s="95"/>
      <c r="S204" s="95"/>
      <c r="T204" s="95"/>
      <c r="U204" s="95"/>
    </row>
    <row r="205" spans="1:21" ht="14.1" hidden="1" customHeight="1" x14ac:dyDescent="0.25">
      <c r="B205" s="281" t="e">
        <f>IF(#REF!&lt;&gt;"",#REF!,"")</f>
        <v>#REF!</v>
      </c>
      <c r="C205" s="281"/>
      <c r="D205" s="281"/>
      <c r="E205" s="281"/>
      <c r="F205" s="281"/>
      <c r="G205" s="281"/>
      <c r="H205" s="281"/>
      <c r="I205" s="95"/>
      <c r="J205" s="95"/>
      <c r="K205" s="95"/>
      <c r="L205" s="95"/>
      <c r="M205" s="95"/>
      <c r="N205" s="95"/>
      <c r="O205" s="95"/>
      <c r="P205" s="95"/>
      <c r="Q205" s="95"/>
      <c r="R205" s="95"/>
      <c r="S205" s="95"/>
      <c r="T205" s="95"/>
      <c r="U205" s="95"/>
    </row>
    <row r="206" spans="1:21" ht="14.1" hidden="1" customHeight="1" x14ac:dyDescent="0.25">
      <c r="A206" s="128" t="s">
        <v>363</v>
      </c>
      <c r="B206" s="281" t="e">
        <f>IF(#REF!&lt;&gt;"",#REF!,"")</f>
        <v>#REF!</v>
      </c>
      <c r="C206" s="281"/>
      <c r="D206" s="281"/>
      <c r="E206" s="281"/>
      <c r="F206" s="281"/>
      <c r="G206" s="281"/>
      <c r="H206" s="281"/>
      <c r="I206" s="95"/>
      <c r="J206" s="95"/>
      <c r="K206" s="95"/>
      <c r="L206" s="95"/>
      <c r="M206" s="95"/>
      <c r="N206" s="95"/>
      <c r="O206" s="95"/>
      <c r="P206" s="95"/>
      <c r="Q206" s="95"/>
      <c r="R206" s="95"/>
      <c r="S206" s="95"/>
      <c r="T206" s="95"/>
      <c r="U206" s="95"/>
    </row>
    <row r="207" spans="1:21" ht="14.1" hidden="1" customHeight="1" x14ac:dyDescent="0.25">
      <c r="A207" s="63">
        <f>Cálculos!D167</f>
        <v>8</v>
      </c>
      <c r="B207" s="281" t="e">
        <f>IF(#REF!&lt;&gt;"",#REF!,"")</f>
        <v>#REF!</v>
      </c>
      <c r="C207" s="281"/>
      <c r="D207" s="281"/>
      <c r="E207" s="281"/>
      <c r="F207" s="281"/>
      <c r="G207" s="281"/>
      <c r="H207" s="281"/>
      <c r="I207" s="95"/>
      <c r="J207" s="95"/>
      <c r="K207" s="95"/>
      <c r="L207" s="95"/>
      <c r="M207" s="95"/>
      <c r="N207" s="95"/>
      <c r="O207" s="95"/>
      <c r="P207" s="95"/>
      <c r="Q207" s="95"/>
      <c r="R207" s="95"/>
      <c r="S207" s="95"/>
      <c r="T207" s="95"/>
      <c r="U207" s="95"/>
    </row>
    <row r="208" spans="1:21" ht="14.1" hidden="1" customHeight="1" x14ac:dyDescent="0.25">
      <c r="A208" s="127"/>
      <c r="B208" s="281" t="e">
        <f>IF(#REF!&lt;&gt;"",#REF!,"")</f>
        <v>#REF!</v>
      </c>
      <c r="C208" s="281"/>
      <c r="D208" s="281"/>
      <c r="E208" s="281"/>
      <c r="F208" s="281"/>
      <c r="G208" s="281"/>
      <c r="H208" s="281"/>
      <c r="I208" s="95"/>
      <c r="J208" s="95"/>
      <c r="K208" s="95"/>
      <c r="L208" s="95"/>
      <c r="M208" s="95"/>
      <c r="N208" s="95"/>
      <c r="O208" s="95"/>
      <c r="P208" s="95"/>
      <c r="Q208" s="95"/>
      <c r="R208" s="95"/>
      <c r="S208" s="95"/>
      <c r="T208" s="95"/>
      <c r="U208" s="95"/>
    </row>
    <row r="209" spans="1:21" ht="14.1" hidden="1" customHeight="1" x14ac:dyDescent="0.25">
      <c r="A209" s="126"/>
      <c r="B209" s="281" t="e">
        <f>IF(#REF!&lt;&gt;"",#REF!,"")</f>
        <v>#REF!</v>
      </c>
      <c r="C209" s="281"/>
      <c r="D209" s="281"/>
      <c r="E209" s="281"/>
      <c r="F209" s="281"/>
      <c r="G209" s="281"/>
      <c r="H209" s="281"/>
      <c r="I209" s="95"/>
      <c r="J209" s="95"/>
      <c r="K209" s="95"/>
      <c r="L209" s="95"/>
      <c r="M209" s="95"/>
      <c r="N209" s="95"/>
      <c r="O209" s="95"/>
      <c r="P209" s="95"/>
      <c r="Q209" s="95"/>
      <c r="R209" s="95"/>
      <c r="S209" s="95"/>
      <c r="T209" s="95"/>
      <c r="U209" s="95"/>
    </row>
    <row r="210" spans="1:21" ht="42.6" hidden="1" customHeight="1" x14ac:dyDescent="0.25">
      <c r="A210" s="126" t="s">
        <v>360</v>
      </c>
      <c r="B210" s="282" t="s">
        <v>133</v>
      </c>
      <c r="C210" s="282"/>
      <c r="D210" s="282"/>
      <c r="E210" s="282"/>
      <c r="F210" s="282"/>
      <c r="G210" s="282"/>
      <c r="H210" s="282"/>
      <c r="I210" s="95"/>
      <c r="J210" s="95"/>
      <c r="K210" s="95"/>
      <c r="L210" s="95"/>
      <c r="M210" s="95"/>
      <c r="N210" s="95"/>
      <c r="O210" s="95"/>
      <c r="P210" s="95"/>
      <c r="Q210" s="95"/>
      <c r="R210" s="95"/>
      <c r="S210" s="95"/>
      <c r="T210" s="95"/>
      <c r="U210" s="95"/>
    </row>
    <row r="211" spans="1:21" ht="14.1" hidden="1" customHeight="1" x14ac:dyDescent="0.25">
      <c r="B211" s="281" t="e">
        <f>IF(#REF!&lt;&gt;"",#REF!,"")</f>
        <v>#REF!</v>
      </c>
      <c r="C211" s="281"/>
      <c r="D211" s="281"/>
      <c r="E211" s="281"/>
      <c r="F211" s="281"/>
      <c r="G211" s="281"/>
      <c r="H211" s="281"/>
      <c r="I211" s="95"/>
      <c r="J211" s="95"/>
      <c r="K211" s="95"/>
      <c r="L211" s="95"/>
      <c r="M211" s="95"/>
      <c r="N211" s="95"/>
      <c r="O211" s="95"/>
      <c r="P211" s="95"/>
      <c r="Q211" s="95"/>
      <c r="R211" s="95"/>
      <c r="S211" s="95"/>
      <c r="T211" s="95"/>
      <c r="U211" s="95"/>
    </row>
    <row r="212" spans="1:21" ht="14.1" hidden="1" customHeight="1" x14ac:dyDescent="0.25">
      <c r="A212" s="128" t="s">
        <v>363</v>
      </c>
      <c r="B212" s="281" t="e">
        <f>IF(#REF!&lt;&gt;"",#REF!,"")</f>
        <v>#REF!</v>
      </c>
      <c r="C212" s="281"/>
      <c r="D212" s="281"/>
      <c r="E212" s="281"/>
      <c r="F212" s="281"/>
      <c r="G212" s="281"/>
      <c r="H212" s="281"/>
      <c r="I212" s="95"/>
      <c r="J212" s="95"/>
      <c r="K212" s="95"/>
      <c r="L212" s="95"/>
      <c r="M212" s="95"/>
      <c r="N212" s="95"/>
      <c r="O212" s="95"/>
      <c r="P212" s="95"/>
      <c r="Q212" s="95"/>
      <c r="R212" s="95"/>
      <c r="S212" s="95"/>
      <c r="T212" s="95"/>
      <c r="U212" s="95"/>
    </row>
    <row r="213" spans="1:21" ht="14.1" hidden="1" customHeight="1" x14ac:dyDescent="0.25">
      <c r="A213" s="63">
        <f>Cálculos!D168</f>
        <v>5</v>
      </c>
      <c r="B213" s="281" t="e">
        <f>IF(#REF!&lt;&gt;"",#REF!,"")</f>
        <v>#REF!</v>
      </c>
      <c r="C213" s="281"/>
      <c r="D213" s="281"/>
      <c r="E213" s="281"/>
      <c r="F213" s="281"/>
      <c r="G213" s="281"/>
      <c r="H213" s="281"/>
      <c r="I213" s="95"/>
      <c r="J213" s="95"/>
      <c r="K213" s="95"/>
      <c r="L213" s="95"/>
      <c r="M213" s="95"/>
      <c r="N213" s="95"/>
      <c r="O213" s="95"/>
      <c r="P213" s="95"/>
      <c r="Q213" s="95"/>
      <c r="R213" s="95"/>
      <c r="S213" s="95"/>
      <c r="T213" s="95"/>
      <c r="U213" s="95"/>
    </row>
    <row r="214" spans="1:21" ht="14.1" hidden="1" customHeight="1" x14ac:dyDescent="0.25">
      <c r="A214" s="127"/>
      <c r="B214" s="281" t="e">
        <f>IF(#REF!&lt;&gt;"",#REF!,"")</f>
        <v>#REF!</v>
      </c>
      <c r="C214" s="281"/>
      <c r="D214" s="281"/>
      <c r="E214" s="281"/>
      <c r="F214" s="281"/>
      <c r="G214" s="281"/>
      <c r="H214" s="281"/>
      <c r="I214" s="95"/>
      <c r="J214" s="95"/>
      <c r="K214" s="95"/>
      <c r="L214" s="95"/>
      <c r="M214" s="95"/>
      <c r="N214" s="95"/>
      <c r="O214" s="95"/>
      <c r="P214" s="95"/>
      <c r="Q214" s="95"/>
      <c r="R214" s="95"/>
      <c r="S214" s="95"/>
      <c r="T214" s="95"/>
      <c r="U214" s="95"/>
    </row>
    <row r="215" spans="1:21" ht="14.1" hidden="1" customHeight="1" x14ac:dyDescent="0.25">
      <c r="A215" s="126"/>
      <c r="B215" s="281" t="e">
        <f>IF(#REF!&lt;&gt;"",#REF!,"")</f>
        <v>#REF!</v>
      </c>
      <c r="C215" s="281"/>
      <c r="D215" s="281"/>
      <c r="E215" s="281"/>
      <c r="F215" s="281"/>
      <c r="G215" s="281"/>
      <c r="H215" s="281"/>
      <c r="I215" s="95"/>
      <c r="J215" s="95"/>
      <c r="K215" s="95"/>
      <c r="L215" s="95"/>
      <c r="M215" s="95"/>
      <c r="N215" s="95"/>
      <c r="O215" s="95"/>
      <c r="P215" s="95"/>
      <c r="Q215" s="95"/>
      <c r="R215" s="95"/>
      <c r="S215" s="95"/>
      <c r="T215" s="95"/>
      <c r="U215" s="95"/>
    </row>
    <row r="216" spans="1:21" ht="42.6" hidden="1" customHeight="1" x14ac:dyDescent="0.25">
      <c r="A216" s="126" t="s">
        <v>361</v>
      </c>
      <c r="B216" s="282" t="s">
        <v>362</v>
      </c>
      <c r="C216" s="282"/>
      <c r="D216" s="282"/>
      <c r="E216" s="282"/>
      <c r="F216" s="282"/>
      <c r="G216" s="282"/>
      <c r="H216" s="282"/>
      <c r="I216" s="95"/>
      <c r="J216" s="95"/>
      <c r="K216" s="95"/>
      <c r="L216" s="95"/>
      <c r="M216" s="95"/>
      <c r="N216" s="95"/>
      <c r="O216" s="95"/>
      <c r="P216" s="95"/>
      <c r="Q216" s="95"/>
      <c r="R216" s="95"/>
      <c r="S216" s="95"/>
      <c r="T216" s="95"/>
      <c r="U216" s="95"/>
    </row>
    <row r="217" spans="1:21" ht="14.1" hidden="1" customHeight="1" x14ac:dyDescent="0.25">
      <c r="B217" s="281" t="e">
        <f>IF(#REF!&lt;&gt;"",#REF!,"")</f>
        <v>#REF!</v>
      </c>
      <c r="C217" s="281"/>
      <c r="D217" s="281"/>
      <c r="E217" s="281"/>
      <c r="F217" s="281"/>
      <c r="G217" s="281"/>
      <c r="H217" s="281"/>
      <c r="I217" s="95"/>
      <c r="J217" s="95"/>
      <c r="K217" s="95"/>
      <c r="L217" s="95"/>
      <c r="M217" s="95"/>
      <c r="N217" s="95"/>
      <c r="O217" s="95"/>
      <c r="P217" s="95"/>
      <c r="Q217" s="95"/>
      <c r="R217" s="95"/>
      <c r="S217" s="95"/>
      <c r="T217" s="95"/>
      <c r="U217" s="95"/>
    </row>
    <row r="218" spans="1:21" ht="14.1" hidden="1" customHeight="1" x14ac:dyDescent="0.25">
      <c r="A218" s="128" t="s">
        <v>363</v>
      </c>
      <c r="B218" s="281" t="e">
        <f>IF(#REF!&lt;&gt;"",#REF!,"")</f>
        <v>#REF!</v>
      </c>
      <c r="C218" s="281"/>
      <c r="D218" s="281"/>
      <c r="E218" s="281"/>
      <c r="F218" s="281"/>
      <c r="G218" s="281"/>
      <c r="H218" s="281"/>
      <c r="I218" s="95"/>
      <c r="J218" s="95"/>
      <c r="K218" s="95"/>
      <c r="L218" s="95"/>
      <c r="M218" s="95"/>
      <c r="N218" s="95"/>
      <c r="O218" s="95"/>
      <c r="P218" s="95"/>
      <c r="Q218" s="95"/>
      <c r="R218" s="95"/>
      <c r="S218" s="95"/>
      <c r="T218" s="95"/>
      <c r="U218" s="95"/>
    </row>
    <row r="219" spans="1:21" ht="14.1" hidden="1" customHeight="1" x14ac:dyDescent="0.25">
      <c r="A219" s="63" t="str">
        <f>Cálculos!D169</f>
        <v>N/A</v>
      </c>
      <c r="B219" s="281" t="e">
        <f>IF(#REF!&lt;&gt;"",#REF!,"")</f>
        <v>#REF!</v>
      </c>
      <c r="C219" s="281"/>
      <c r="D219" s="281"/>
      <c r="E219" s="281"/>
      <c r="F219" s="281"/>
      <c r="G219" s="281"/>
      <c r="H219" s="281"/>
      <c r="I219" s="95"/>
      <c r="J219" s="95"/>
      <c r="K219" s="95"/>
      <c r="L219" s="95"/>
      <c r="M219" s="95"/>
      <c r="N219" s="95"/>
      <c r="O219" s="95"/>
      <c r="P219" s="95"/>
      <c r="Q219" s="95"/>
      <c r="R219" s="95"/>
      <c r="S219" s="95"/>
      <c r="T219" s="95"/>
      <c r="U219" s="95"/>
    </row>
    <row r="220" spans="1:21" ht="14.1" hidden="1" customHeight="1" x14ac:dyDescent="0.25">
      <c r="A220" s="127"/>
      <c r="B220" s="281" t="e">
        <f>IF(#REF!&lt;&gt;"",#REF!,"")</f>
        <v>#REF!</v>
      </c>
      <c r="C220" s="281"/>
      <c r="D220" s="281"/>
      <c r="E220" s="281"/>
      <c r="F220" s="281"/>
      <c r="G220" s="281"/>
      <c r="H220" s="281"/>
      <c r="I220" s="95"/>
      <c r="J220" s="95"/>
      <c r="K220" s="95"/>
      <c r="L220" s="95"/>
      <c r="M220" s="95"/>
      <c r="N220" s="95"/>
      <c r="O220" s="95"/>
      <c r="P220" s="95"/>
      <c r="Q220" s="95"/>
      <c r="R220" s="95"/>
      <c r="S220" s="95"/>
      <c r="T220" s="95"/>
      <c r="U220" s="95"/>
    </row>
    <row r="221" spans="1:21" ht="14.1" hidden="1" customHeight="1" x14ac:dyDescent="0.25">
      <c r="A221" s="126"/>
      <c r="B221" s="282" t="e">
        <f>IF(#REF!&lt;&gt;"",#REF!,"")</f>
        <v>#REF!</v>
      </c>
      <c r="C221" s="282"/>
      <c r="D221" s="282"/>
      <c r="E221" s="282"/>
      <c r="F221" s="282"/>
      <c r="G221" s="282"/>
      <c r="H221" s="282"/>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653</v>
      </c>
      <c r="C233" s="18" t="s">
        <v>654</v>
      </c>
      <c r="D233" s="121"/>
      <c r="E233" s="18" t="s">
        <v>655</v>
      </c>
      <c r="F233" s="121"/>
      <c r="G233" s="123"/>
      <c r="H233" s="123"/>
      <c r="I233" s="95"/>
      <c r="J233" s="95"/>
      <c r="K233" s="95"/>
      <c r="L233" s="95"/>
      <c r="M233" s="95"/>
      <c r="N233" s="95"/>
      <c r="O233" s="95"/>
      <c r="P233" s="95"/>
      <c r="Q233" s="95"/>
      <c r="R233" s="95"/>
      <c r="S233" s="95"/>
      <c r="T233" s="95"/>
      <c r="U233" s="95"/>
    </row>
    <row r="234" spans="1:21" ht="45" customHeight="1" x14ac:dyDescent="0.25">
      <c r="A234" s="203" t="s">
        <v>611</v>
      </c>
      <c r="B234" s="203"/>
      <c r="C234" s="268" t="s">
        <v>612</v>
      </c>
      <c r="D234" s="268"/>
      <c r="E234" s="268">
        <f>'Resultados Informe Final'!D3</f>
        <v>6</v>
      </c>
      <c r="F234" s="268"/>
      <c r="G234" s="268"/>
      <c r="H234" s="268"/>
      <c r="I234" s="95"/>
      <c r="J234" s="95"/>
      <c r="K234" s="95"/>
      <c r="L234" s="95"/>
      <c r="M234" s="95"/>
      <c r="N234" s="95"/>
      <c r="O234" s="95"/>
      <c r="P234" s="95"/>
      <c r="Q234" s="95"/>
      <c r="R234" s="95"/>
      <c r="S234" s="95"/>
      <c r="T234" s="95"/>
      <c r="U234" s="95"/>
    </row>
    <row r="235" spans="1:21" ht="69.75" customHeight="1" x14ac:dyDescent="0.25">
      <c r="A235" s="203"/>
      <c r="B235" s="203"/>
      <c r="C235" s="268" t="s">
        <v>613</v>
      </c>
      <c r="D235" s="268"/>
      <c r="E235" s="268" t="str">
        <f>'Resultados Informe Final'!D4</f>
        <v>Sí. Porque favorece la participación de todos los alumnos sin necesidad de preguntar individualmente o pedir voluntarios. El principal punto débil es la necesidad de disponer de dispositivos electrónicos y que normalmente se necesita más tiempo.</v>
      </c>
      <c r="F235" s="268"/>
      <c r="G235" s="268"/>
      <c r="H235" s="268"/>
      <c r="I235" s="95"/>
      <c r="J235" s="95"/>
      <c r="K235" s="95"/>
      <c r="L235" s="95"/>
      <c r="M235" s="95"/>
      <c r="N235" s="95"/>
      <c r="O235" s="95"/>
      <c r="P235" s="95"/>
      <c r="Q235" s="95"/>
      <c r="R235" s="95"/>
      <c r="S235" s="95"/>
      <c r="T235" s="95"/>
      <c r="U235" s="95"/>
    </row>
    <row r="236" spans="1:21" ht="45" customHeight="1" x14ac:dyDescent="0.25">
      <c r="A236" s="203" t="s">
        <v>614</v>
      </c>
      <c r="B236" s="203"/>
      <c r="C236" s="268" t="s">
        <v>615</v>
      </c>
      <c r="D236" s="268"/>
      <c r="E236" s="268">
        <f>'Resultados Informe Final'!D5</f>
        <v>7</v>
      </c>
      <c r="F236" s="268"/>
      <c r="G236" s="268"/>
      <c r="H236" s="268"/>
      <c r="I236" s="95"/>
      <c r="J236" s="95"/>
      <c r="K236" s="95"/>
      <c r="L236" s="95"/>
      <c r="M236" s="95"/>
      <c r="N236" s="95"/>
      <c r="O236" s="95"/>
      <c r="P236" s="95"/>
      <c r="Q236" s="95"/>
      <c r="R236" s="95"/>
      <c r="S236" s="95"/>
      <c r="T236" s="95"/>
      <c r="U236" s="95"/>
    </row>
    <row r="237" spans="1:21" ht="60.75" customHeight="1" x14ac:dyDescent="0.25">
      <c r="A237" s="203"/>
      <c r="B237" s="203"/>
      <c r="C237" s="268" t="s">
        <v>616</v>
      </c>
      <c r="D237" s="268"/>
      <c r="E237" s="268" t="str">
        <f>'Resultados Informe Final'!D6</f>
        <v>Sí, es fácil de usar aunque para determinados tipos de preguntas no valdría (preguntas de desarrollo o codificación). Requiere unos minutos para que los alumnos se inscriban y a veces los alumnos gritan más de la cuenta.</v>
      </c>
      <c r="F237" s="268"/>
      <c r="G237" s="268"/>
      <c r="H237" s="268"/>
      <c r="I237" s="95"/>
      <c r="J237" s="95"/>
      <c r="K237" s="95"/>
      <c r="L237" s="95"/>
      <c r="M237" s="95"/>
      <c r="N237" s="95"/>
      <c r="O237" s="95"/>
      <c r="P237" s="95"/>
      <c r="Q237" s="95"/>
      <c r="R237" s="95"/>
      <c r="S237" s="95"/>
      <c r="T237" s="95"/>
      <c r="U237" s="95"/>
    </row>
    <row r="238" spans="1:21" ht="45" customHeight="1" x14ac:dyDescent="0.25">
      <c r="A238" s="203" t="s">
        <v>617</v>
      </c>
      <c r="B238" s="203"/>
      <c r="C238" s="268" t="s">
        <v>618</v>
      </c>
      <c r="D238" s="268"/>
      <c r="E238" s="268">
        <f>'Resultados Informe Final'!D7</f>
        <v>8</v>
      </c>
      <c r="F238" s="268"/>
      <c r="G238" s="268"/>
      <c r="H238" s="268"/>
      <c r="I238" s="95"/>
      <c r="J238" s="95"/>
      <c r="K238" s="95"/>
      <c r="L238" s="95"/>
      <c r="M238" s="95"/>
      <c r="N238" s="95"/>
      <c r="O238" s="95"/>
      <c r="P238" s="95"/>
      <c r="Q238" s="95"/>
      <c r="R238" s="95"/>
      <c r="S238" s="95"/>
      <c r="T238" s="95"/>
      <c r="U238" s="95"/>
    </row>
    <row r="239" spans="1:21" ht="89.25" customHeight="1" x14ac:dyDescent="0.25">
      <c r="A239" s="203"/>
      <c r="B239" s="203"/>
      <c r="C239" s="268" t="s">
        <v>619</v>
      </c>
      <c r="D239" s="268"/>
      <c r="E239" s="268" t="str">
        <f>'Resultados Informe Final'!D8</f>
        <v>Ya utilizaba algo similar, con preguntas en PowerPoint: les dejaba pensar la solución y posteriormente la revelaba explicando los motivos y dudas que surgieran. También había esa herramienta antes en otras asignaturas. Posiblemente la vuelva a usar ya que lo tengo preparado para el curso siguiente.</v>
      </c>
      <c r="F239" s="268"/>
      <c r="G239" s="268"/>
      <c r="H239" s="268"/>
      <c r="I239" s="95"/>
      <c r="J239" s="95"/>
      <c r="K239" s="95"/>
      <c r="L239" s="95"/>
      <c r="M239" s="95"/>
      <c r="N239" s="95"/>
      <c r="O239" s="95"/>
      <c r="P239" s="95"/>
      <c r="Q239" s="95"/>
      <c r="R239" s="95"/>
      <c r="S239" s="95"/>
      <c r="T239" s="95"/>
      <c r="U239" s="95"/>
    </row>
    <row r="240" spans="1:21" ht="48.75" customHeight="1" x14ac:dyDescent="0.25">
      <c r="A240" s="269" t="s">
        <v>620</v>
      </c>
      <c r="B240" s="269"/>
      <c r="C240" s="268" t="s">
        <v>675</v>
      </c>
      <c r="D240" s="268"/>
      <c r="E240" s="268">
        <f>'Resultados Informe Final'!D9</f>
        <v>7</v>
      </c>
      <c r="F240" s="268"/>
      <c r="G240" s="268"/>
      <c r="H240" s="268"/>
      <c r="I240" s="95"/>
      <c r="J240" s="95"/>
      <c r="K240" s="95"/>
      <c r="L240" s="95"/>
      <c r="M240" s="95"/>
      <c r="N240" s="95"/>
      <c r="O240" s="95"/>
      <c r="P240" s="95"/>
      <c r="Q240" s="95"/>
      <c r="R240" s="95"/>
      <c r="S240" s="95"/>
      <c r="T240" s="95"/>
      <c r="U240" s="95"/>
    </row>
    <row r="241" spans="1:21" ht="88.5" customHeight="1" x14ac:dyDescent="0.25">
      <c r="A241" s="269"/>
      <c r="B241" s="269"/>
      <c r="C241" s="268" t="s">
        <v>621</v>
      </c>
      <c r="D241" s="268"/>
      <c r="E241" s="268" t="str">
        <f>'Resultados Informe Final'!D10</f>
        <v>Sí, aunque he necesitado calmar y hacer que se concentrasen en la actividad en vez de hablar entre ellos.</v>
      </c>
      <c r="F241" s="268"/>
      <c r="G241" s="268"/>
      <c r="H241" s="268"/>
      <c r="I241" s="95"/>
      <c r="J241" s="95"/>
      <c r="K241" s="95"/>
      <c r="L241" s="95"/>
      <c r="M241" s="95"/>
      <c r="N241" s="95"/>
      <c r="O241" s="95"/>
      <c r="P241" s="95"/>
      <c r="Q241" s="95"/>
      <c r="R241" s="95"/>
      <c r="S241" s="95"/>
      <c r="T241" s="95"/>
      <c r="U241" s="95"/>
    </row>
    <row r="242" spans="1:21" ht="45" customHeight="1" x14ac:dyDescent="0.25">
      <c r="A242" s="203" t="s">
        <v>622</v>
      </c>
      <c r="B242" s="203"/>
      <c r="C242" s="268" t="s">
        <v>676</v>
      </c>
      <c r="D242" s="268"/>
      <c r="E242" s="268">
        <f>'Resultados Informe Final'!D11</f>
        <v>9</v>
      </c>
      <c r="F242" s="268"/>
      <c r="G242" s="268"/>
      <c r="H242" s="268"/>
      <c r="I242" s="95"/>
      <c r="J242" s="95"/>
      <c r="K242" s="95"/>
      <c r="L242" s="95"/>
      <c r="M242" s="95"/>
      <c r="N242" s="95"/>
      <c r="O242" s="95"/>
      <c r="P242" s="95"/>
      <c r="Q242" s="95"/>
      <c r="R242" s="95"/>
      <c r="S242" s="95"/>
      <c r="T242" s="95"/>
      <c r="U242" s="95"/>
    </row>
    <row r="243" spans="1:21" ht="45" customHeight="1" x14ac:dyDescent="0.25">
      <c r="A243" s="203"/>
      <c r="B243" s="203"/>
      <c r="C243" s="268" t="s">
        <v>623</v>
      </c>
      <c r="D243" s="268"/>
      <c r="E243" s="268" t="str">
        <f>'Resultados Informe Final'!D12</f>
        <v>Sí, los alumnos no han tenido ningún problema técnico.</v>
      </c>
      <c r="F243" s="268"/>
      <c r="G243" s="268"/>
      <c r="H243" s="268"/>
      <c r="I243" s="95"/>
      <c r="J243" s="95"/>
      <c r="K243" s="95"/>
      <c r="L243" s="95"/>
      <c r="M243" s="95"/>
      <c r="N243" s="95"/>
      <c r="O243" s="95"/>
      <c r="P243" s="95"/>
      <c r="Q243" s="95"/>
      <c r="R243" s="95"/>
      <c r="S243" s="95"/>
      <c r="T243" s="95"/>
      <c r="U243" s="95"/>
    </row>
    <row r="244" spans="1:21" ht="45" customHeight="1" x14ac:dyDescent="0.25">
      <c r="A244" s="203" t="s">
        <v>624</v>
      </c>
      <c r="B244" s="203"/>
      <c r="C244" s="268" t="s">
        <v>625</v>
      </c>
      <c r="D244" s="268"/>
      <c r="E244" s="268">
        <f>'Resultados Informe Final'!D13</f>
        <v>8</v>
      </c>
      <c r="F244" s="268"/>
      <c r="G244" s="268"/>
      <c r="H244" s="268"/>
      <c r="I244" s="95"/>
      <c r="J244" s="95"/>
      <c r="K244" s="95"/>
      <c r="L244" s="95"/>
      <c r="M244" s="95"/>
      <c r="N244" s="95"/>
      <c r="O244" s="95"/>
      <c r="P244" s="95"/>
      <c r="Q244" s="95"/>
      <c r="R244" s="95"/>
      <c r="S244" s="95"/>
      <c r="T244" s="95"/>
      <c r="U244" s="95"/>
    </row>
    <row r="245" spans="1:21" ht="45" customHeight="1" x14ac:dyDescent="0.25">
      <c r="A245" s="203"/>
      <c r="B245" s="203"/>
      <c r="C245" s="268" t="s">
        <v>626</v>
      </c>
      <c r="D245" s="268"/>
      <c r="E245" s="268" t="str">
        <f>'Resultados Informe Final'!D14</f>
        <v>Estaban más animados que habitualmente y competían entre sí.</v>
      </c>
      <c r="F245" s="268"/>
      <c r="G245" s="268"/>
      <c r="H245" s="268"/>
      <c r="I245" s="95"/>
      <c r="J245" s="95"/>
      <c r="K245" s="95"/>
      <c r="L245" s="95"/>
      <c r="M245" s="95"/>
      <c r="N245" s="95"/>
      <c r="O245" s="95"/>
      <c r="P245" s="95"/>
      <c r="Q245" s="95"/>
      <c r="R245" s="95"/>
      <c r="S245" s="95"/>
      <c r="T245" s="95"/>
      <c r="U245" s="95"/>
    </row>
    <row r="246" spans="1:21" ht="45" customHeight="1" x14ac:dyDescent="0.25">
      <c r="A246" s="203" t="s">
        <v>627</v>
      </c>
      <c r="B246" s="203"/>
      <c r="C246" s="268" t="s">
        <v>628</v>
      </c>
      <c r="D246" s="268"/>
      <c r="E246" s="268">
        <f>'Resultados Informe Final'!D15</f>
        <v>6</v>
      </c>
      <c r="F246" s="268"/>
      <c r="G246" s="268"/>
      <c r="H246" s="268"/>
      <c r="I246" s="95"/>
      <c r="J246" s="95"/>
      <c r="K246" s="95"/>
      <c r="L246" s="95"/>
      <c r="M246" s="95"/>
      <c r="N246" s="95"/>
      <c r="O246" s="95"/>
      <c r="P246" s="95"/>
      <c r="Q246" s="95"/>
      <c r="R246" s="95"/>
      <c r="S246" s="95"/>
      <c r="T246" s="95"/>
      <c r="U246" s="95"/>
    </row>
    <row r="247" spans="1:21" ht="50.25" customHeight="1" x14ac:dyDescent="0.25">
      <c r="A247" s="203"/>
      <c r="B247" s="203"/>
      <c r="C247" s="268" t="s">
        <v>629</v>
      </c>
      <c r="D247" s="268"/>
      <c r="E247" s="268" t="str">
        <f>'Resultados Informe Final'!D16</f>
        <v>Sí, en determinados momentos. Sobre todo comentando fallos y aciertos propios y de los demás, y mostrando alegría si respondían correctamente.</v>
      </c>
      <c r="F247" s="268"/>
      <c r="G247" s="268"/>
      <c r="H247" s="268"/>
      <c r="I247" s="95"/>
      <c r="J247" s="95"/>
      <c r="K247" s="95"/>
      <c r="L247" s="95"/>
      <c r="M247" s="95"/>
      <c r="N247" s="95"/>
      <c r="O247" s="95"/>
      <c r="P247" s="95"/>
      <c r="Q247" s="95"/>
      <c r="R247" s="95"/>
      <c r="S247" s="95"/>
      <c r="T247" s="95"/>
      <c r="U247" s="95"/>
    </row>
    <row r="248" spans="1:21" ht="45" customHeight="1" x14ac:dyDescent="0.25">
      <c r="A248" s="203" t="s">
        <v>630</v>
      </c>
      <c r="B248" s="203"/>
      <c r="C248" s="268" t="s">
        <v>631</v>
      </c>
      <c r="D248" s="268"/>
      <c r="E248" s="268">
        <f>'Resultados Informe Final'!D17</f>
        <v>7</v>
      </c>
      <c r="F248" s="268"/>
      <c r="G248" s="268"/>
      <c r="H248" s="268"/>
      <c r="I248" s="95"/>
      <c r="J248" s="95"/>
      <c r="K248" s="95"/>
      <c r="L248" s="95"/>
      <c r="M248" s="95"/>
      <c r="N248" s="95"/>
      <c r="O248" s="95"/>
      <c r="P248" s="95"/>
      <c r="Q248" s="95"/>
      <c r="R248" s="95"/>
      <c r="S248" s="95"/>
      <c r="T248" s="95"/>
      <c r="U248" s="95"/>
    </row>
    <row r="249" spans="1:21" ht="45" customHeight="1" x14ac:dyDescent="0.25">
      <c r="A249" s="203"/>
      <c r="B249" s="203"/>
      <c r="C249" s="268" t="s">
        <v>632</v>
      </c>
      <c r="D249" s="268"/>
      <c r="E249" s="268" t="str">
        <f>'Resultados Informe Final'!D18</f>
        <v>Sí, los alumnos más tímidos participaron.</v>
      </c>
      <c r="F249" s="268"/>
      <c r="G249" s="268"/>
      <c r="H249" s="268"/>
      <c r="I249" s="95"/>
      <c r="J249" s="95"/>
      <c r="K249" s="95"/>
      <c r="L249" s="95"/>
      <c r="M249" s="95"/>
      <c r="N249" s="95"/>
      <c r="O249" s="95"/>
      <c r="P249" s="95"/>
      <c r="Q249" s="95"/>
      <c r="R249" s="95"/>
      <c r="S249" s="95"/>
      <c r="T249" s="95"/>
      <c r="U249" s="95"/>
    </row>
    <row r="250" spans="1:21" ht="45" customHeight="1" x14ac:dyDescent="0.25">
      <c r="A250" s="203" t="s">
        <v>633</v>
      </c>
      <c r="B250" s="203"/>
      <c r="C250" s="268" t="s">
        <v>634</v>
      </c>
      <c r="D250" s="268"/>
      <c r="E250" s="268">
        <f>'Resultados Informe Final'!D19</f>
        <v>8</v>
      </c>
      <c r="F250" s="268"/>
      <c r="G250" s="268"/>
      <c r="H250" s="268"/>
      <c r="I250" s="95"/>
      <c r="J250" s="95"/>
      <c r="K250" s="95"/>
      <c r="L250" s="95"/>
      <c r="M250" s="95"/>
      <c r="N250" s="95"/>
      <c r="O250" s="95"/>
      <c r="P250" s="95"/>
      <c r="Q250" s="95"/>
      <c r="R250" s="95"/>
      <c r="S250" s="95"/>
      <c r="T250" s="95"/>
      <c r="U250" s="95"/>
    </row>
    <row r="251" spans="1:21" ht="55.5" customHeight="1" x14ac:dyDescent="0.25">
      <c r="A251" s="203"/>
      <c r="B251" s="203"/>
      <c r="C251" s="268" t="s">
        <v>635</v>
      </c>
      <c r="D251" s="268"/>
      <c r="E251" s="268" t="str">
        <f>'Resultados Informe Final'!D20</f>
        <v>Sí, sobre todo competitividad por un lado y colaboración por otro (algunos alumnos participaron en grupo).</v>
      </c>
      <c r="F251" s="268"/>
      <c r="G251" s="268"/>
      <c r="H251" s="268"/>
      <c r="I251" s="95"/>
      <c r="J251" s="95"/>
      <c r="K251" s="95"/>
      <c r="L251" s="95"/>
      <c r="M251" s="95"/>
      <c r="N251" s="95"/>
      <c r="O251" s="95"/>
      <c r="P251" s="95"/>
      <c r="Q251" s="95"/>
      <c r="R251" s="95"/>
      <c r="S251" s="95"/>
      <c r="T251" s="95"/>
      <c r="U251" s="95"/>
    </row>
    <row r="252" spans="1:21" ht="45" customHeight="1" x14ac:dyDescent="0.25">
      <c r="A252" s="203" t="s">
        <v>636</v>
      </c>
      <c r="B252" s="203"/>
      <c r="C252" s="268" t="s">
        <v>637</v>
      </c>
      <c r="D252" s="268"/>
      <c r="E252" s="268">
        <f>'Resultados Informe Final'!D21</f>
        <v>5</v>
      </c>
      <c r="F252" s="268"/>
      <c r="G252" s="268"/>
      <c r="H252" s="268"/>
      <c r="I252" s="95"/>
      <c r="J252" s="95"/>
      <c r="K252" s="95"/>
      <c r="L252" s="95"/>
      <c r="M252" s="95"/>
      <c r="N252" s="95"/>
      <c r="O252" s="95"/>
      <c r="P252" s="95"/>
      <c r="Q252" s="95"/>
      <c r="R252" s="95"/>
      <c r="S252" s="95"/>
      <c r="T252" s="95"/>
      <c r="U252" s="95"/>
    </row>
    <row r="253" spans="1:21" ht="66" customHeight="1" x14ac:dyDescent="0.25">
      <c r="A253" s="203"/>
      <c r="B253" s="203"/>
      <c r="C253" s="268" t="s">
        <v>638</v>
      </c>
      <c r="D253" s="268"/>
      <c r="E253" s="268" t="str">
        <f>'Resultados Informe Final'!D22</f>
        <v>Esta herramienta no puede reemplazar otros tipos de enseñanza, solo es un complemento para determinadas actividades. Creo que estas actividades ya están incorporadas, por lo que a largo plazo deberían continuar.</v>
      </c>
      <c r="F253" s="268"/>
      <c r="G253" s="268"/>
      <c r="H253" s="268"/>
      <c r="I253" s="95"/>
      <c r="J253" s="95"/>
      <c r="K253" s="95"/>
      <c r="L253" s="95"/>
      <c r="M253" s="95"/>
      <c r="N253" s="95"/>
      <c r="O253" s="95"/>
      <c r="P253" s="95"/>
      <c r="Q253" s="95"/>
      <c r="R253" s="95"/>
      <c r="S253" s="95"/>
      <c r="T253" s="95"/>
      <c r="U253" s="95"/>
    </row>
    <row r="254" spans="1:21" ht="45" customHeight="1" x14ac:dyDescent="0.25">
      <c r="A254" s="269" t="s">
        <v>639</v>
      </c>
      <c r="B254" s="269"/>
      <c r="C254" s="268" t="s">
        <v>640</v>
      </c>
      <c r="D254" s="268"/>
      <c r="E254" s="268" t="str">
        <f>'Resultados Informe Final'!D23</f>
        <v>N/A</v>
      </c>
      <c r="F254" s="268"/>
      <c r="G254" s="268"/>
      <c r="H254" s="268"/>
      <c r="I254" s="95"/>
      <c r="J254" s="95"/>
      <c r="K254" s="95"/>
      <c r="L254" s="95"/>
      <c r="M254" s="95"/>
      <c r="N254" s="95"/>
      <c r="O254" s="95"/>
      <c r="P254" s="95"/>
      <c r="Q254" s="95"/>
      <c r="R254" s="95"/>
      <c r="S254" s="95"/>
      <c r="T254" s="95"/>
      <c r="U254" s="95"/>
    </row>
    <row r="255" spans="1:21" ht="68.25" customHeight="1" x14ac:dyDescent="0.25">
      <c r="A255" s="269"/>
      <c r="B255" s="269"/>
      <c r="C255" s="268" t="s">
        <v>641</v>
      </c>
      <c r="D255" s="268"/>
      <c r="E255" s="268" t="str">
        <f>'Resultados Informe Final'!D24</f>
        <v>No se realizan partes de comportamiento.</v>
      </c>
      <c r="F255" s="268"/>
      <c r="G255" s="268"/>
      <c r="H255" s="268"/>
      <c r="I255" s="95"/>
      <c r="J255" s="95"/>
      <c r="K255" s="95"/>
      <c r="L255" s="95"/>
      <c r="M255" s="95"/>
      <c r="N255" s="95"/>
      <c r="O255" s="95"/>
      <c r="P255" s="95"/>
      <c r="Q255" s="95"/>
      <c r="R255" s="95"/>
      <c r="S255" s="95"/>
      <c r="T255" s="95"/>
      <c r="U255" s="95"/>
    </row>
    <row r="256" spans="1:21" ht="45" customHeight="1" x14ac:dyDescent="0.25">
      <c r="A256" s="203" t="s">
        <v>642</v>
      </c>
      <c r="B256" s="203"/>
      <c r="C256" s="268" t="s">
        <v>643</v>
      </c>
      <c r="D256" s="268"/>
      <c r="E256" s="268">
        <f>'Resultados Informe Final'!D25</f>
        <v>9</v>
      </c>
      <c r="F256" s="268"/>
      <c r="G256" s="268"/>
      <c r="H256" s="268"/>
      <c r="I256" s="95"/>
      <c r="J256" s="95"/>
      <c r="K256" s="95"/>
      <c r="L256" s="95"/>
      <c r="M256" s="95"/>
      <c r="N256" s="95"/>
      <c r="O256" s="95"/>
      <c r="P256" s="95"/>
      <c r="Q256" s="95"/>
      <c r="R256" s="95"/>
      <c r="S256" s="95"/>
      <c r="T256" s="95"/>
      <c r="U256" s="95"/>
    </row>
    <row r="257" spans="1:21" ht="201" customHeight="1" x14ac:dyDescent="0.25">
      <c r="A257" s="203"/>
      <c r="B257" s="203"/>
      <c r="C257" s="268" t="s">
        <v>644</v>
      </c>
      <c r="D257" s="268"/>
      <c r="E257" s="268" t="str">
        <f>'Resultados Informe Final'!D26</f>
        <v xml:space="preserve">No he tenido ningún problema para llevar la experiencia, los alumnos rápidamente han comprendido lo que tenían que hacer. He tenido más control de lo que hace cada alumno ya que podía ver cuántos estaban contestando y qué habían contestado de un simple vistazo. Por tanto, era fácil reconocer en qué aspectos tienen dudas y así incidir en ellos durante la explicación. Dado que la clase es a última hora del viernes por la tarde, sigue habiendo alumnos que prefieren irse de clase antes de que esta termine, aún usando este tipo de herramientas. El principal punto fuerte es que permite participar a todos los alumnos simultáneamente y el profesor puede ver qué han entendido y qué no. Es mejorable en el sentido en el que algunos tipos de preguntas no se pueden realizar con facilidad. </v>
      </c>
      <c r="F257" s="268"/>
      <c r="G257" s="268"/>
      <c r="H257" s="268"/>
      <c r="I257" s="95"/>
      <c r="J257" s="95"/>
      <c r="K257" s="95"/>
      <c r="L257" s="95"/>
      <c r="M257" s="95"/>
      <c r="N257" s="95"/>
      <c r="O257" s="95"/>
      <c r="P257" s="95"/>
      <c r="Q257" s="95"/>
      <c r="R257" s="95"/>
      <c r="S257" s="95"/>
      <c r="T257" s="95"/>
      <c r="U257" s="95"/>
    </row>
    <row r="258" spans="1:21" ht="45" customHeight="1" x14ac:dyDescent="0.25">
      <c r="A258" s="203" t="s">
        <v>645</v>
      </c>
      <c r="B258" s="203"/>
      <c r="C258" s="268" t="s">
        <v>646</v>
      </c>
      <c r="D258" s="268"/>
      <c r="E258" s="268">
        <f>'Resultados Informe Final'!D27</f>
        <v>8</v>
      </c>
      <c r="F258" s="268"/>
      <c r="G258" s="268"/>
      <c r="H258" s="268"/>
      <c r="I258" s="95"/>
      <c r="J258" s="95"/>
      <c r="K258" s="95"/>
      <c r="L258" s="95"/>
      <c r="M258" s="95"/>
      <c r="N258" s="95"/>
      <c r="O258" s="95"/>
      <c r="P258" s="95"/>
      <c r="Q258" s="95"/>
      <c r="R258" s="95"/>
      <c r="S258" s="95"/>
      <c r="T258" s="95"/>
      <c r="U258" s="95"/>
    </row>
    <row r="259" spans="1:21" ht="46.5" customHeight="1" x14ac:dyDescent="0.25">
      <c r="A259" s="203"/>
      <c r="B259" s="203"/>
      <c r="C259" s="268" t="s">
        <v>647</v>
      </c>
      <c r="D259" s="268"/>
      <c r="E259" s="268" t="str">
        <f>'Resultados Informe Final'!D28</f>
        <v>Creo que sí, aunque los resultados aún no se han visto.</v>
      </c>
      <c r="F259" s="268"/>
      <c r="G259" s="268"/>
      <c r="H259" s="268"/>
      <c r="I259" s="95"/>
      <c r="J259" s="95"/>
      <c r="K259" s="95"/>
      <c r="L259" s="95"/>
      <c r="M259" s="95"/>
      <c r="N259" s="95"/>
      <c r="O259" s="95"/>
      <c r="P259" s="95"/>
      <c r="Q259" s="95"/>
      <c r="R259" s="95"/>
      <c r="S259" s="95"/>
      <c r="T259" s="95"/>
      <c r="U259" s="95"/>
    </row>
    <row r="260" spans="1:21" ht="45" customHeight="1" x14ac:dyDescent="0.25">
      <c r="A260" s="203" t="s">
        <v>648</v>
      </c>
      <c r="B260" s="203"/>
      <c r="C260" s="268" t="s">
        <v>646</v>
      </c>
      <c r="D260" s="268"/>
      <c r="E260" s="268">
        <f>'Resultados Informe Final'!D29</f>
        <v>7</v>
      </c>
      <c r="F260" s="268"/>
      <c r="G260" s="268"/>
      <c r="H260" s="268"/>
      <c r="I260" s="95"/>
      <c r="J260" s="95"/>
      <c r="K260" s="95"/>
      <c r="L260" s="95"/>
      <c r="M260" s="95"/>
      <c r="N260" s="95"/>
      <c r="O260" s="95"/>
      <c r="P260" s="95"/>
      <c r="Q260" s="95"/>
      <c r="R260" s="95"/>
      <c r="S260" s="95"/>
      <c r="T260" s="95"/>
      <c r="U260" s="95"/>
    </row>
    <row r="261" spans="1:21" ht="93.75" customHeight="1" x14ac:dyDescent="0.25">
      <c r="A261" s="203"/>
      <c r="B261" s="203"/>
      <c r="C261" s="268" t="s">
        <v>649</v>
      </c>
      <c r="D261" s="268"/>
      <c r="E261" s="268" t="str">
        <f>'Resultados Informe Final'!D30</f>
        <v>Para determinados conceptos y materias, los juegos pueden valorar el aprendizaje del alumno de forma objetiva del mismo modo que los exámenes de tipo test o respuesta limitada. Sin embargo, para otras actividades, habría que utilizar otros tipos de juegos, algo así como un hackatón, concursos, etc., que requiera que el alumno trabaje también en casa.</v>
      </c>
      <c r="F261" s="268"/>
      <c r="G261" s="268"/>
      <c r="H261" s="268"/>
      <c r="I261" s="95"/>
      <c r="J261" s="95"/>
      <c r="K261" s="95"/>
      <c r="L261" s="95"/>
      <c r="M261" s="95"/>
      <c r="N261" s="95"/>
      <c r="O261" s="95"/>
      <c r="P261" s="95"/>
      <c r="Q261" s="95"/>
      <c r="R261" s="95"/>
      <c r="S261" s="95"/>
      <c r="T261" s="95"/>
      <c r="U261" s="95"/>
    </row>
    <row r="262" spans="1:21" ht="45" customHeight="1" x14ac:dyDescent="0.25">
      <c r="A262" s="203" t="s">
        <v>650</v>
      </c>
      <c r="B262" s="203"/>
      <c r="C262" s="268" t="s">
        <v>651</v>
      </c>
      <c r="D262" s="268"/>
      <c r="E262" s="268">
        <f>'Resultados Informe Final'!D31</f>
        <v>7</v>
      </c>
      <c r="F262" s="268"/>
      <c r="G262" s="268"/>
      <c r="H262" s="268"/>
      <c r="I262" s="95"/>
      <c r="J262" s="95"/>
      <c r="K262" s="95"/>
      <c r="L262" s="95"/>
      <c r="M262" s="95"/>
      <c r="N262" s="95"/>
      <c r="O262" s="95"/>
      <c r="P262" s="95"/>
      <c r="Q262" s="95"/>
      <c r="R262" s="95"/>
      <c r="S262" s="95"/>
      <c r="T262" s="95"/>
      <c r="U262" s="95"/>
    </row>
    <row r="263" spans="1:21" ht="45" customHeight="1" x14ac:dyDescent="0.25">
      <c r="A263" s="203"/>
      <c r="B263" s="203"/>
      <c r="C263" s="268" t="s">
        <v>619</v>
      </c>
      <c r="D263" s="268"/>
      <c r="E263" s="268" t="str">
        <f>'Resultados Informe Final'!D32</f>
        <v>Espero que sí.</v>
      </c>
      <c r="F263" s="268"/>
      <c r="G263" s="268"/>
      <c r="H263" s="268"/>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122.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690</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691</v>
      </c>
      <c r="B286" s="95"/>
      <c r="C286" s="95"/>
      <c r="D286" s="130"/>
      <c r="E286" s="95"/>
      <c r="F286" s="95"/>
      <c r="G286" s="130" t="s">
        <v>693</v>
      </c>
      <c r="H286" s="95"/>
      <c r="I286" s="95"/>
      <c r="J286" s="95"/>
      <c r="K286" s="95"/>
      <c r="L286" s="95"/>
      <c r="M286" s="95"/>
      <c r="N286" s="95"/>
      <c r="O286" s="95"/>
      <c r="P286" s="95"/>
      <c r="Q286" s="95"/>
      <c r="R286" s="95"/>
      <c r="S286" s="95"/>
      <c r="T286" s="95"/>
      <c r="U286" s="95"/>
    </row>
    <row r="287" spans="1:21" ht="37.5" customHeight="1" x14ac:dyDescent="0.25">
      <c r="A287" s="259" t="s">
        <v>246</v>
      </c>
      <c r="B287" s="259"/>
      <c r="C287" s="259" t="s">
        <v>248</v>
      </c>
      <c r="D287" s="259"/>
      <c r="E287" s="259"/>
      <c r="F287" s="260" t="s">
        <v>363</v>
      </c>
      <c r="G287" s="26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5" t="s">
        <v>250</v>
      </c>
      <c r="B288" s="265"/>
      <c r="C288" s="257" t="s">
        <v>135</v>
      </c>
      <c r="D288" s="257"/>
      <c r="E288" s="257"/>
      <c r="F288" s="253">
        <f>Cálculos!E179</f>
        <v>4</v>
      </c>
      <c r="G288" s="253"/>
      <c r="H288" s="261">
        <f>Cálculos!I179</f>
        <v>3.6964992528360292</v>
      </c>
      <c r="I288" s="95"/>
      <c r="J288" s="95"/>
      <c r="K288" s="95"/>
      <c r="L288" s="95"/>
      <c r="M288" s="95"/>
      <c r="N288" s="95"/>
      <c r="O288" s="95"/>
      <c r="P288" s="95"/>
      <c r="Q288" s="95"/>
      <c r="R288" s="95"/>
      <c r="S288" s="95"/>
      <c r="T288" s="95"/>
      <c r="U288" s="95"/>
    </row>
    <row r="289" spans="1:21" x14ac:dyDescent="0.25">
      <c r="A289" s="265"/>
      <c r="B289" s="265"/>
      <c r="C289" s="258" t="s">
        <v>136</v>
      </c>
      <c r="D289" s="258"/>
      <c r="E289" s="258"/>
      <c r="F289" s="254">
        <f>Cálculos!E180</f>
        <v>3</v>
      </c>
      <c r="G289" s="254"/>
      <c r="H289" s="261"/>
      <c r="I289" s="95"/>
      <c r="J289" s="95"/>
      <c r="K289" s="95"/>
      <c r="L289" s="95"/>
      <c r="M289" s="95"/>
      <c r="N289" s="95"/>
      <c r="O289" s="95"/>
      <c r="P289" s="95"/>
      <c r="Q289" s="95"/>
      <c r="R289" s="95"/>
      <c r="S289" s="95"/>
      <c r="T289" s="95"/>
      <c r="U289" s="95"/>
    </row>
    <row r="290" spans="1:21" x14ac:dyDescent="0.25">
      <c r="A290" s="265"/>
      <c r="B290" s="265"/>
      <c r="C290" s="257" t="s">
        <v>137</v>
      </c>
      <c r="D290" s="257"/>
      <c r="E290" s="257"/>
      <c r="F290" s="253">
        <f>Cálculos!E181</f>
        <v>3.5</v>
      </c>
      <c r="G290" s="253"/>
      <c r="H290" s="261"/>
      <c r="I290" s="95"/>
      <c r="J290" s="95"/>
      <c r="K290" s="95"/>
      <c r="L290" s="95"/>
      <c r="M290" s="95"/>
      <c r="N290" s="95"/>
      <c r="O290" s="95"/>
      <c r="P290" s="95"/>
      <c r="Q290" s="95"/>
      <c r="R290" s="95"/>
      <c r="S290" s="95"/>
      <c r="T290" s="95"/>
      <c r="U290" s="95"/>
    </row>
    <row r="291" spans="1:21" x14ac:dyDescent="0.25">
      <c r="A291" s="265"/>
      <c r="B291" s="265"/>
      <c r="C291" s="258" t="s">
        <v>138</v>
      </c>
      <c r="D291" s="258"/>
      <c r="E291" s="258"/>
      <c r="F291" s="254">
        <f>Cálculos!E182</f>
        <v>4</v>
      </c>
      <c r="G291" s="254"/>
      <c r="H291" s="261"/>
      <c r="I291" s="95"/>
      <c r="J291" s="95"/>
      <c r="K291" s="95"/>
      <c r="L291" s="95"/>
      <c r="M291" s="95"/>
      <c r="N291" s="95"/>
      <c r="O291" s="95"/>
      <c r="P291" s="95"/>
      <c r="Q291" s="95"/>
      <c r="R291" s="95"/>
      <c r="S291" s="95"/>
      <c r="T291" s="95"/>
      <c r="U291" s="95"/>
    </row>
    <row r="292" spans="1:21" x14ac:dyDescent="0.25">
      <c r="A292" s="265"/>
      <c r="B292" s="265"/>
      <c r="C292" s="257" t="s">
        <v>251</v>
      </c>
      <c r="D292" s="257"/>
      <c r="E292" s="257"/>
      <c r="F292" s="253" t="str">
        <f>Cálculos!E183</f>
        <v>N/A</v>
      </c>
      <c r="G292" s="253"/>
      <c r="H292" s="261"/>
      <c r="I292" s="95"/>
      <c r="J292" s="95"/>
      <c r="K292" s="95"/>
      <c r="L292" s="95"/>
      <c r="M292" s="95"/>
      <c r="N292" s="95"/>
      <c r="O292" s="95"/>
      <c r="P292" s="95"/>
      <c r="Q292" s="95"/>
      <c r="R292" s="95"/>
      <c r="S292" s="95"/>
      <c r="T292" s="95"/>
      <c r="U292" s="95"/>
    </row>
    <row r="293" spans="1:21" x14ac:dyDescent="0.25">
      <c r="A293" s="203" t="s">
        <v>252</v>
      </c>
      <c r="B293" s="203"/>
      <c r="C293" s="258" t="s">
        <v>91</v>
      </c>
      <c r="D293" s="258"/>
      <c r="E293" s="258"/>
      <c r="F293" s="254" t="str">
        <f>Cálculos!E184</f>
        <v>N/A</v>
      </c>
      <c r="G293" s="254"/>
      <c r="H293" s="262" t="str">
        <f>Cálculos!I184</f>
        <v>N/A</v>
      </c>
      <c r="I293" s="95"/>
      <c r="J293" s="95"/>
      <c r="K293" s="95"/>
      <c r="L293" s="95"/>
      <c r="M293" s="95"/>
      <c r="N293" s="95"/>
      <c r="O293" s="95"/>
      <c r="P293" s="95"/>
      <c r="Q293" s="95"/>
      <c r="R293" s="95"/>
      <c r="S293" s="95"/>
      <c r="T293" s="95"/>
      <c r="U293" s="95"/>
    </row>
    <row r="294" spans="1:21" x14ac:dyDescent="0.25">
      <c r="A294" s="203"/>
      <c r="B294" s="203"/>
      <c r="C294" s="257" t="s">
        <v>95</v>
      </c>
      <c r="D294" s="257"/>
      <c r="E294" s="257"/>
      <c r="F294" s="253" t="str">
        <f>Cálculos!E185</f>
        <v>N/A</v>
      </c>
      <c r="G294" s="253"/>
      <c r="H294" s="262"/>
      <c r="I294" s="95"/>
      <c r="J294" s="95"/>
      <c r="K294" s="95"/>
      <c r="L294" s="95"/>
      <c r="M294" s="95"/>
      <c r="N294" s="95"/>
      <c r="O294" s="95"/>
      <c r="P294" s="95"/>
      <c r="Q294" s="95"/>
      <c r="R294" s="95"/>
      <c r="S294" s="95"/>
      <c r="T294" s="95"/>
      <c r="U294" s="95"/>
    </row>
    <row r="295" spans="1:21" x14ac:dyDescent="0.25">
      <c r="A295" s="265" t="s">
        <v>253</v>
      </c>
      <c r="B295" s="265"/>
      <c r="C295" s="258" t="s">
        <v>105</v>
      </c>
      <c r="D295" s="258"/>
      <c r="E295" s="258"/>
      <c r="F295" s="254">
        <f>Cálculos!E186</f>
        <v>3.3035714285714284</v>
      </c>
      <c r="G295" s="254"/>
      <c r="H295" s="263">
        <f>Cálculos!I186</f>
        <v>3.040093309686144</v>
      </c>
      <c r="I295" s="95"/>
      <c r="J295" s="95"/>
      <c r="K295" s="95"/>
      <c r="L295" s="95"/>
      <c r="M295" s="95"/>
      <c r="N295" s="95"/>
      <c r="O295" s="95"/>
      <c r="P295" s="95"/>
      <c r="Q295" s="95"/>
      <c r="R295" s="95"/>
      <c r="S295" s="95"/>
      <c r="T295" s="95"/>
      <c r="U295" s="95"/>
    </row>
    <row r="296" spans="1:21" x14ac:dyDescent="0.25">
      <c r="A296" s="265"/>
      <c r="B296" s="265"/>
      <c r="C296" s="257" t="s">
        <v>107</v>
      </c>
      <c r="D296" s="257"/>
      <c r="E296" s="257"/>
      <c r="F296" s="253">
        <f>Cálculos!E187</f>
        <v>3.5714285714285716</v>
      </c>
      <c r="G296" s="253"/>
      <c r="H296" s="263"/>
      <c r="I296" s="95"/>
      <c r="J296" s="95"/>
      <c r="K296" s="95"/>
      <c r="L296" s="95"/>
      <c r="M296" s="95"/>
      <c r="N296" s="95"/>
      <c r="O296" s="95"/>
      <c r="P296" s="95"/>
      <c r="Q296" s="95"/>
      <c r="R296" s="95"/>
      <c r="S296" s="95"/>
      <c r="T296" s="95"/>
      <c r="U296" s="95"/>
    </row>
    <row r="297" spans="1:21" x14ac:dyDescent="0.25">
      <c r="A297" s="265"/>
      <c r="B297" s="265"/>
      <c r="C297" s="258" t="s">
        <v>108</v>
      </c>
      <c r="D297" s="258"/>
      <c r="E297" s="258"/>
      <c r="F297" s="254">
        <f>Cálculos!E188</f>
        <v>3.035714285714286</v>
      </c>
      <c r="G297" s="254"/>
      <c r="H297" s="263"/>
      <c r="I297" s="95"/>
      <c r="J297" s="95"/>
      <c r="K297" s="95"/>
      <c r="L297" s="95"/>
      <c r="M297" s="95"/>
      <c r="N297" s="95"/>
      <c r="O297" s="95"/>
      <c r="P297" s="95"/>
      <c r="Q297" s="95"/>
      <c r="R297" s="95"/>
      <c r="S297" s="95"/>
      <c r="T297" s="95"/>
      <c r="U297" s="95"/>
    </row>
    <row r="298" spans="1:21" x14ac:dyDescent="0.25">
      <c r="A298" s="265"/>
      <c r="B298" s="265"/>
      <c r="C298" s="257" t="s">
        <v>109</v>
      </c>
      <c r="D298" s="257"/>
      <c r="E298" s="257"/>
      <c r="F298" s="253">
        <f>Cálculos!E189</f>
        <v>2.9464285714285712</v>
      </c>
      <c r="G298" s="253"/>
      <c r="H298" s="263"/>
      <c r="I298" s="95"/>
      <c r="J298" s="95"/>
      <c r="K298" s="95"/>
      <c r="L298" s="95"/>
      <c r="M298" s="95"/>
      <c r="N298" s="95"/>
      <c r="O298" s="95"/>
      <c r="P298" s="95"/>
      <c r="Q298" s="95"/>
      <c r="R298" s="95"/>
      <c r="S298" s="95"/>
      <c r="T298" s="95"/>
      <c r="U298" s="95"/>
    </row>
    <row r="299" spans="1:21" x14ac:dyDescent="0.25">
      <c r="A299" s="265"/>
      <c r="B299" s="265"/>
      <c r="C299" s="258" t="s">
        <v>110</v>
      </c>
      <c r="D299" s="258"/>
      <c r="E299" s="258"/>
      <c r="F299" s="254">
        <f>Cálculos!E190</f>
        <v>2.6785714285714284</v>
      </c>
      <c r="G299" s="254"/>
      <c r="H299" s="263"/>
      <c r="I299" s="95"/>
      <c r="J299" s="95"/>
      <c r="K299" s="95"/>
      <c r="L299" s="95"/>
      <c r="M299" s="95"/>
      <c r="N299" s="95"/>
      <c r="O299" s="95"/>
      <c r="P299" s="95"/>
      <c r="Q299" s="95"/>
      <c r="R299" s="95"/>
      <c r="S299" s="95"/>
      <c r="T299" s="95"/>
      <c r="U299" s="95"/>
    </row>
    <row r="300" spans="1:21" x14ac:dyDescent="0.25">
      <c r="A300" s="265"/>
      <c r="B300" s="265"/>
      <c r="C300" s="257" t="s">
        <v>111</v>
      </c>
      <c r="D300" s="257"/>
      <c r="E300" s="257"/>
      <c r="F300" s="253">
        <f>Cálculos!E191</f>
        <v>3.333333333333333</v>
      </c>
      <c r="G300" s="253"/>
      <c r="H300" s="263"/>
      <c r="I300" s="95"/>
      <c r="J300" s="95"/>
      <c r="K300" s="95"/>
      <c r="L300" s="95"/>
      <c r="M300" s="95"/>
      <c r="N300" s="95"/>
      <c r="O300" s="95"/>
      <c r="P300" s="95"/>
      <c r="Q300" s="95"/>
      <c r="R300" s="95"/>
      <c r="S300" s="95"/>
      <c r="T300" s="95"/>
      <c r="U300" s="95"/>
    </row>
    <row r="301" spans="1:21" x14ac:dyDescent="0.25">
      <c r="A301" s="265"/>
      <c r="B301" s="265"/>
      <c r="C301" s="258" t="s">
        <v>112</v>
      </c>
      <c r="D301" s="258"/>
      <c r="E301" s="258"/>
      <c r="F301" s="254">
        <f>Cálculos!E192</f>
        <v>2.8571428571428568</v>
      </c>
      <c r="G301" s="254"/>
      <c r="H301" s="263"/>
      <c r="I301" s="95"/>
      <c r="J301" s="95"/>
      <c r="K301" s="95"/>
      <c r="L301" s="95"/>
      <c r="M301" s="95"/>
      <c r="N301" s="95"/>
      <c r="O301" s="95"/>
      <c r="P301" s="95"/>
      <c r="Q301" s="95"/>
      <c r="R301" s="95"/>
      <c r="S301" s="95"/>
      <c r="T301" s="95"/>
      <c r="U301" s="95"/>
    </row>
    <row r="302" spans="1:21" x14ac:dyDescent="0.25">
      <c r="A302" s="265"/>
      <c r="B302" s="265"/>
      <c r="C302" s="257" t="s">
        <v>113</v>
      </c>
      <c r="D302" s="257"/>
      <c r="E302" s="257"/>
      <c r="F302" s="253">
        <f>Cálculos!E193</f>
        <v>2.1428571428571432</v>
      </c>
      <c r="G302" s="253"/>
      <c r="H302" s="263"/>
      <c r="I302" s="95"/>
      <c r="J302" s="95"/>
      <c r="K302" s="95"/>
      <c r="L302" s="95"/>
      <c r="M302" s="95"/>
      <c r="N302" s="95"/>
      <c r="O302" s="95"/>
      <c r="P302" s="95"/>
      <c r="Q302" s="95"/>
      <c r="R302" s="95"/>
      <c r="S302" s="95"/>
      <c r="T302" s="95"/>
      <c r="U302" s="95"/>
    </row>
    <row r="303" spans="1:21" x14ac:dyDescent="0.25">
      <c r="A303" s="265"/>
      <c r="B303" s="265"/>
      <c r="C303" s="258" t="s">
        <v>114</v>
      </c>
      <c r="D303" s="258"/>
      <c r="E303" s="258"/>
      <c r="F303" s="254">
        <f>Cálculos!E194</f>
        <v>3.2142857142857144</v>
      </c>
      <c r="G303" s="254"/>
      <c r="H303" s="263"/>
      <c r="I303" s="95"/>
      <c r="J303" s="95"/>
      <c r="K303" s="95"/>
      <c r="L303" s="95"/>
      <c r="M303" s="95"/>
      <c r="N303" s="95"/>
      <c r="O303" s="95"/>
      <c r="P303" s="95"/>
      <c r="Q303" s="95"/>
      <c r="R303" s="95"/>
      <c r="S303" s="95"/>
      <c r="T303" s="95"/>
      <c r="U303" s="95"/>
    </row>
    <row r="304" spans="1:21" x14ac:dyDescent="0.25">
      <c r="A304" s="203" t="s">
        <v>367</v>
      </c>
      <c r="B304" s="203"/>
      <c r="C304" s="257" t="s">
        <v>372</v>
      </c>
      <c r="D304" s="257"/>
      <c r="E304" s="257"/>
      <c r="F304" s="253">
        <f>Cálculos!E195</f>
        <v>4.5</v>
      </c>
      <c r="G304" s="253"/>
      <c r="H304" s="262">
        <f>Cálculos!I195</f>
        <v>3.8121911681450822</v>
      </c>
      <c r="I304" s="95"/>
      <c r="J304" s="95"/>
      <c r="K304" s="95"/>
      <c r="L304" s="95"/>
      <c r="M304" s="95"/>
      <c r="N304" s="95"/>
      <c r="O304" s="95"/>
      <c r="P304" s="95"/>
      <c r="Q304" s="95"/>
      <c r="R304" s="95"/>
      <c r="S304" s="95"/>
      <c r="T304" s="95"/>
      <c r="U304" s="95"/>
    </row>
    <row r="305" spans="1:21" x14ac:dyDescent="0.25">
      <c r="A305" s="203"/>
      <c r="B305" s="203"/>
      <c r="C305" s="258" t="s">
        <v>373</v>
      </c>
      <c r="D305" s="258"/>
      <c r="E305" s="258"/>
      <c r="F305" s="254">
        <f>Cálculos!E196</f>
        <v>3.3333333333333335</v>
      </c>
      <c r="G305" s="254"/>
      <c r="H305" s="262"/>
      <c r="I305" s="95"/>
      <c r="J305" s="95"/>
      <c r="K305" s="95"/>
      <c r="L305" s="95"/>
      <c r="M305" s="95"/>
      <c r="N305" s="95"/>
      <c r="O305" s="95"/>
      <c r="P305" s="95"/>
      <c r="Q305" s="95"/>
      <c r="R305" s="95"/>
      <c r="S305" s="95"/>
      <c r="T305" s="95"/>
      <c r="U305" s="95"/>
    </row>
    <row r="306" spans="1:21" x14ac:dyDescent="0.25">
      <c r="A306" s="203"/>
      <c r="B306" s="203"/>
      <c r="C306" s="257" t="s">
        <v>368</v>
      </c>
      <c r="D306" s="257"/>
      <c r="E306" s="257"/>
      <c r="F306" s="253">
        <f>Cálculos!E197</f>
        <v>4</v>
      </c>
      <c r="G306" s="253"/>
      <c r="H306" s="262"/>
      <c r="I306" s="95"/>
      <c r="J306" s="95"/>
      <c r="K306" s="95"/>
      <c r="L306" s="95"/>
      <c r="M306" s="95"/>
      <c r="N306" s="95"/>
      <c r="O306" s="95"/>
      <c r="P306" s="95"/>
      <c r="Q306" s="95"/>
      <c r="R306" s="95"/>
      <c r="S306" s="95"/>
      <c r="T306" s="95"/>
      <c r="U306" s="95"/>
    </row>
    <row r="307" spans="1:21" x14ac:dyDescent="0.25">
      <c r="A307" s="203"/>
      <c r="B307" s="203"/>
      <c r="C307" s="258" t="s">
        <v>369</v>
      </c>
      <c r="D307" s="258"/>
      <c r="E307" s="258"/>
      <c r="F307" s="254">
        <f>Cálculos!E198</f>
        <v>3.5</v>
      </c>
      <c r="G307" s="254"/>
      <c r="H307" s="262"/>
      <c r="I307" s="95"/>
      <c r="J307" s="95"/>
      <c r="K307" s="95"/>
      <c r="L307" s="95"/>
      <c r="M307" s="95"/>
      <c r="N307" s="95"/>
      <c r="O307" s="95"/>
      <c r="P307" s="95"/>
      <c r="Q307" s="95"/>
      <c r="R307" s="95"/>
      <c r="S307" s="95"/>
      <c r="T307" s="95"/>
      <c r="U307" s="95"/>
    </row>
    <row r="308" spans="1:21" x14ac:dyDescent="0.25">
      <c r="A308" s="203"/>
      <c r="B308" s="203"/>
      <c r="C308" s="257" t="s">
        <v>370</v>
      </c>
      <c r="D308" s="257"/>
      <c r="E308" s="257"/>
      <c r="F308" s="253">
        <f>Cálculos!E199</f>
        <v>3.5</v>
      </c>
      <c r="G308" s="253"/>
      <c r="H308" s="262"/>
      <c r="I308" s="95"/>
      <c r="J308" s="95"/>
      <c r="K308" s="95"/>
      <c r="L308" s="95"/>
      <c r="M308" s="95"/>
      <c r="N308" s="95"/>
      <c r="O308" s="95"/>
      <c r="P308" s="95"/>
      <c r="Q308" s="95"/>
      <c r="R308" s="95"/>
      <c r="S308" s="95"/>
      <c r="T308" s="95"/>
      <c r="U308" s="95"/>
    </row>
    <row r="309" spans="1:21" ht="18.75" x14ac:dyDescent="0.3">
      <c r="B309" s="95"/>
      <c r="D309" s="95"/>
      <c r="E309" s="95"/>
      <c r="F309" s="187"/>
      <c r="G309" s="193" t="s">
        <v>299</v>
      </c>
      <c r="H309" s="192">
        <f>Cálculos!H200</f>
        <v>3.3500823561332962</v>
      </c>
      <c r="I309" s="95"/>
      <c r="J309" s="95"/>
      <c r="K309" s="95"/>
      <c r="L309" s="95"/>
      <c r="M309" s="95"/>
      <c r="N309" s="95"/>
      <c r="O309" s="95"/>
      <c r="P309" s="95"/>
      <c r="Q309" s="95"/>
      <c r="R309" s="95"/>
      <c r="S309" s="95"/>
      <c r="T309" s="95"/>
      <c r="U309" s="95"/>
    </row>
    <row r="310" spans="1:21" x14ac:dyDescent="0.25">
      <c r="A310" s="191" t="s">
        <v>692</v>
      </c>
      <c r="B310" s="113"/>
      <c r="C310" s="157"/>
      <c r="D310" s="113"/>
      <c r="E310" s="113"/>
      <c r="F310" s="188"/>
      <c r="G310" s="130" t="s">
        <v>693</v>
      </c>
      <c r="H310" s="95"/>
      <c r="I310" s="95"/>
      <c r="J310" s="95"/>
      <c r="K310" s="95"/>
      <c r="L310" s="95"/>
      <c r="M310" s="95"/>
      <c r="N310" s="95"/>
      <c r="O310" s="95"/>
      <c r="P310" s="95"/>
      <c r="Q310" s="95"/>
      <c r="R310" s="95"/>
      <c r="S310" s="95"/>
      <c r="T310" s="95"/>
      <c r="U310" s="95"/>
    </row>
    <row r="311" spans="1:21" ht="37.5" customHeight="1" x14ac:dyDescent="0.25">
      <c r="A311" s="259" t="s">
        <v>246</v>
      </c>
      <c r="B311" s="259"/>
      <c r="C311" s="259" t="s">
        <v>248</v>
      </c>
      <c r="D311" s="259"/>
      <c r="E311" s="259"/>
      <c r="F311" s="255" t="s">
        <v>363</v>
      </c>
      <c r="G311" s="256"/>
      <c r="H311" s="189" t="s">
        <v>365</v>
      </c>
      <c r="I311" s="95"/>
      <c r="J311" s="95"/>
      <c r="K311" s="95"/>
      <c r="L311" s="95"/>
      <c r="M311" s="95"/>
      <c r="N311" s="95"/>
      <c r="O311" s="95"/>
      <c r="P311" s="95"/>
      <c r="Q311" s="95"/>
      <c r="R311" s="95"/>
      <c r="S311" s="95"/>
      <c r="T311" s="95"/>
      <c r="U311" s="95"/>
    </row>
    <row r="312" spans="1:21" x14ac:dyDescent="0.25">
      <c r="A312" s="266" t="s">
        <v>254</v>
      </c>
      <c r="B312" s="266"/>
      <c r="C312" s="258" t="s">
        <v>102</v>
      </c>
      <c r="D312" s="258"/>
      <c r="E312" s="258"/>
      <c r="F312" s="254">
        <f>Cálculos!E202</f>
        <v>2.9464285714285716</v>
      </c>
      <c r="G312" s="254"/>
      <c r="H312" s="264">
        <f>Cálculos!I202</f>
        <v>3.1923265960316396</v>
      </c>
      <c r="I312" s="95"/>
      <c r="J312" s="95"/>
      <c r="K312" s="95"/>
      <c r="L312" s="95"/>
      <c r="M312" s="95"/>
      <c r="N312" s="95"/>
      <c r="O312" s="95"/>
      <c r="P312" s="95"/>
      <c r="Q312" s="95"/>
      <c r="R312" s="95"/>
      <c r="S312" s="95"/>
      <c r="T312" s="95"/>
      <c r="U312" s="95"/>
    </row>
    <row r="313" spans="1:21" x14ac:dyDescent="0.25">
      <c r="A313" s="267"/>
      <c r="B313" s="267"/>
      <c r="C313" s="257" t="s">
        <v>103</v>
      </c>
      <c r="D313" s="257"/>
      <c r="E313" s="257"/>
      <c r="F313" s="253">
        <f>Cálculos!E203</f>
        <v>2.9910714285714284</v>
      </c>
      <c r="G313" s="253"/>
      <c r="H313" s="263"/>
      <c r="I313" s="95"/>
      <c r="J313" s="95"/>
      <c r="K313" s="95"/>
      <c r="L313" s="95"/>
      <c r="M313" s="95"/>
      <c r="N313" s="95"/>
      <c r="O313" s="95"/>
      <c r="P313" s="95"/>
      <c r="Q313" s="95"/>
      <c r="R313" s="95"/>
      <c r="S313" s="95"/>
      <c r="T313" s="95"/>
      <c r="U313" s="95"/>
    </row>
    <row r="314" spans="1:21" x14ac:dyDescent="0.25">
      <c r="A314" s="267"/>
      <c r="B314" s="267"/>
      <c r="C314" s="258" t="s">
        <v>104</v>
      </c>
      <c r="D314" s="258"/>
      <c r="E314" s="258"/>
      <c r="F314" s="254">
        <f>Cálculos!E204</f>
        <v>3.3035714285714284</v>
      </c>
      <c r="G314" s="254"/>
      <c r="H314" s="263"/>
      <c r="I314" s="95"/>
      <c r="J314" s="95"/>
      <c r="K314" s="95"/>
      <c r="L314" s="95"/>
      <c r="M314" s="95"/>
      <c r="N314" s="95"/>
      <c r="O314" s="95"/>
      <c r="P314" s="95"/>
      <c r="Q314" s="95"/>
      <c r="R314" s="95"/>
      <c r="S314" s="95"/>
      <c r="T314" s="95"/>
      <c r="U314" s="95"/>
    </row>
    <row r="315" spans="1:21" x14ac:dyDescent="0.25">
      <c r="A315" s="267"/>
      <c r="B315" s="267"/>
      <c r="C315" s="257" t="s">
        <v>139</v>
      </c>
      <c r="D315" s="257"/>
      <c r="E315" s="257"/>
      <c r="F315" s="253">
        <f>Cálculos!E205</f>
        <v>3</v>
      </c>
      <c r="G315" s="253"/>
      <c r="H315" s="263"/>
      <c r="I315" s="95"/>
      <c r="J315" s="95"/>
      <c r="K315" s="95"/>
      <c r="L315" s="95"/>
      <c r="M315" s="95"/>
      <c r="N315" s="95"/>
      <c r="O315" s="95"/>
      <c r="P315" s="95"/>
      <c r="Q315" s="95"/>
      <c r="R315" s="95"/>
      <c r="S315" s="95"/>
      <c r="T315" s="95"/>
      <c r="U315" s="95"/>
    </row>
    <row r="316" spans="1:21" x14ac:dyDescent="0.25">
      <c r="A316" s="267"/>
      <c r="B316" s="267"/>
      <c r="C316" s="258" t="s">
        <v>141</v>
      </c>
      <c r="D316" s="258"/>
      <c r="E316" s="258"/>
      <c r="F316" s="254">
        <f>Cálculos!E206</f>
        <v>2.5</v>
      </c>
      <c r="G316" s="254"/>
      <c r="H316" s="263"/>
      <c r="I316" s="95"/>
      <c r="J316" s="95"/>
      <c r="K316" s="95"/>
      <c r="L316" s="95"/>
      <c r="M316" s="95"/>
      <c r="N316" s="95"/>
      <c r="O316" s="95"/>
      <c r="P316" s="95"/>
      <c r="Q316" s="95"/>
      <c r="R316" s="95"/>
      <c r="S316" s="95"/>
      <c r="T316" s="95"/>
      <c r="U316" s="95"/>
    </row>
    <row r="317" spans="1:21" x14ac:dyDescent="0.25">
      <c r="A317" s="267"/>
      <c r="B317" s="267"/>
      <c r="C317" s="257" t="s">
        <v>142</v>
      </c>
      <c r="D317" s="257"/>
      <c r="E317" s="257"/>
      <c r="F317" s="253">
        <f>Cálculos!E207</f>
        <v>4</v>
      </c>
      <c r="G317" s="253"/>
      <c r="H317" s="263"/>
      <c r="I317" s="95"/>
      <c r="J317" s="95"/>
      <c r="K317" s="95"/>
      <c r="L317" s="95"/>
      <c r="M317" s="95"/>
      <c r="N317" s="95"/>
      <c r="O317" s="95"/>
      <c r="P317" s="95"/>
      <c r="Q317" s="95"/>
      <c r="R317" s="95"/>
      <c r="S317" s="95"/>
      <c r="T317" s="95"/>
      <c r="U317" s="95"/>
    </row>
    <row r="318" spans="1:21" x14ac:dyDescent="0.25">
      <c r="A318" s="267"/>
      <c r="B318" s="267"/>
      <c r="C318" s="258" t="s">
        <v>143</v>
      </c>
      <c r="D318" s="258"/>
      <c r="E318" s="258"/>
      <c r="F318" s="254">
        <f>Cálculos!E208</f>
        <v>3.5</v>
      </c>
      <c r="G318" s="254"/>
      <c r="H318" s="263"/>
      <c r="I318" s="95"/>
      <c r="J318" s="95"/>
      <c r="K318" s="95"/>
      <c r="L318" s="95"/>
      <c r="M318" s="95"/>
      <c r="N318" s="95"/>
      <c r="O318" s="95"/>
      <c r="P318" s="95"/>
      <c r="Q318" s="95"/>
      <c r="R318" s="95"/>
      <c r="S318" s="95"/>
      <c r="T318" s="95"/>
      <c r="U318" s="95"/>
    </row>
    <row r="319" spans="1:21" x14ac:dyDescent="0.25">
      <c r="A319" s="214" t="s">
        <v>255</v>
      </c>
      <c r="B319" s="214"/>
      <c r="C319" s="257" t="s">
        <v>115</v>
      </c>
      <c r="D319" s="257"/>
      <c r="E319" s="257"/>
      <c r="F319" s="253">
        <f>Cálculos!E209</f>
        <v>3.839285714285714</v>
      </c>
      <c r="G319" s="253"/>
      <c r="H319" s="262">
        <f>Cálculos!I209</f>
        <v>3.4312733056643854</v>
      </c>
      <c r="I319" s="95"/>
      <c r="J319" s="95"/>
      <c r="K319" s="95"/>
      <c r="L319" s="95"/>
      <c r="M319" s="95"/>
      <c r="N319" s="95"/>
      <c r="O319" s="95"/>
      <c r="P319" s="95"/>
      <c r="Q319" s="95"/>
      <c r="R319" s="95"/>
      <c r="S319" s="95"/>
      <c r="T319" s="95"/>
      <c r="U319" s="95"/>
    </row>
    <row r="320" spans="1:21" x14ac:dyDescent="0.25">
      <c r="A320" s="214"/>
      <c r="B320" s="214"/>
      <c r="C320" s="258" t="s">
        <v>116</v>
      </c>
      <c r="D320" s="258"/>
      <c r="E320" s="258"/>
      <c r="F320" s="254">
        <f>Cálculos!E210</f>
        <v>3.125</v>
      </c>
      <c r="G320" s="254"/>
      <c r="H320" s="262"/>
      <c r="I320" s="95"/>
      <c r="J320" s="95"/>
      <c r="K320" s="95"/>
      <c r="L320" s="95"/>
      <c r="M320" s="95"/>
      <c r="N320" s="95"/>
      <c r="O320" s="95"/>
      <c r="P320" s="95"/>
      <c r="Q320" s="95"/>
      <c r="R320" s="95"/>
      <c r="S320" s="95"/>
      <c r="T320" s="95"/>
      <c r="U320" s="95"/>
    </row>
    <row r="321" spans="1:21" x14ac:dyDescent="0.25">
      <c r="A321" s="214"/>
      <c r="B321" s="214"/>
      <c r="C321" s="257" t="s">
        <v>117</v>
      </c>
      <c r="D321" s="257"/>
      <c r="E321" s="257"/>
      <c r="F321" s="253">
        <f>Cálculos!E211</f>
        <v>3.4821428571428568</v>
      </c>
      <c r="G321" s="253"/>
      <c r="H321" s="262"/>
      <c r="I321" s="95"/>
      <c r="J321" s="95"/>
      <c r="K321" s="95"/>
      <c r="L321" s="95"/>
      <c r="M321" s="95"/>
      <c r="N321" s="95"/>
      <c r="O321" s="95"/>
      <c r="P321" s="95"/>
      <c r="Q321" s="95"/>
      <c r="R321" s="95"/>
      <c r="S321" s="95"/>
      <c r="T321" s="95"/>
      <c r="U321" s="95"/>
    </row>
    <row r="322" spans="1:21" x14ac:dyDescent="0.25">
      <c r="A322" s="214"/>
      <c r="B322" s="214"/>
      <c r="C322" s="258" t="s">
        <v>118</v>
      </c>
      <c r="D322" s="258"/>
      <c r="E322" s="258"/>
      <c r="F322" s="254">
        <f>Cálculos!E212</f>
        <v>2.410714285714286</v>
      </c>
      <c r="G322" s="254"/>
      <c r="H322" s="262"/>
      <c r="I322" s="95"/>
      <c r="J322" s="95"/>
      <c r="K322" s="95"/>
      <c r="L322" s="95"/>
      <c r="M322" s="95"/>
      <c r="N322" s="95"/>
      <c r="O322" s="95"/>
      <c r="P322" s="95"/>
      <c r="Q322" s="95"/>
      <c r="R322" s="95"/>
      <c r="S322" s="95"/>
      <c r="T322" s="95"/>
      <c r="U322" s="95"/>
    </row>
    <row r="323" spans="1:21" x14ac:dyDescent="0.25">
      <c r="A323" s="267" t="s">
        <v>256</v>
      </c>
      <c r="B323" s="267"/>
      <c r="C323" s="257" t="s">
        <v>106</v>
      </c>
      <c r="D323" s="257"/>
      <c r="E323" s="257"/>
      <c r="F323" s="253">
        <f>Cálculos!E213</f>
        <v>3.9285714285714288</v>
      </c>
      <c r="G323" s="253"/>
      <c r="H323" s="263">
        <f>Cálculos!I213</f>
        <v>3.6027499231261979</v>
      </c>
      <c r="I323" s="95"/>
      <c r="J323" s="95"/>
      <c r="K323" s="95"/>
      <c r="L323" s="95"/>
      <c r="M323" s="95"/>
      <c r="N323" s="95"/>
      <c r="O323" s="95"/>
      <c r="P323" s="95"/>
      <c r="Q323" s="95"/>
      <c r="R323" s="95"/>
      <c r="S323" s="95"/>
      <c r="T323" s="95"/>
      <c r="U323" s="95"/>
    </row>
    <row r="324" spans="1:21" x14ac:dyDescent="0.25">
      <c r="A324" s="267"/>
      <c r="B324" s="267"/>
      <c r="C324" s="258" t="s">
        <v>140</v>
      </c>
      <c r="D324" s="258"/>
      <c r="E324" s="258"/>
      <c r="F324" s="254">
        <f>Cálculos!E214</f>
        <v>3.5</v>
      </c>
      <c r="G324" s="254"/>
      <c r="H324" s="263"/>
      <c r="I324" s="95"/>
      <c r="J324" s="95"/>
      <c r="K324" s="95"/>
      <c r="L324" s="95"/>
      <c r="M324" s="95"/>
      <c r="N324" s="95"/>
      <c r="O324" s="95"/>
      <c r="P324" s="95"/>
      <c r="Q324" s="95"/>
      <c r="R324" s="95"/>
      <c r="S324" s="95"/>
      <c r="T324" s="95"/>
      <c r="U324" s="95"/>
    </row>
    <row r="325" spans="1:21" x14ac:dyDescent="0.25">
      <c r="A325" s="267"/>
      <c r="B325" s="267"/>
      <c r="C325" s="257" t="s">
        <v>144</v>
      </c>
      <c r="D325" s="257"/>
      <c r="E325" s="257"/>
      <c r="F325" s="253">
        <f>Cálculos!E215</f>
        <v>4.5</v>
      </c>
      <c r="G325" s="253"/>
      <c r="H325" s="263"/>
      <c r="I325" s="95"/>
      <c r="J325" s="95"/>
      <c r="K325" s="95"/>
      <c r="L325" s="95"/>
      <c r="M325" s="95"/>
      <c r="N325" s="95"/>
      <c r="O325" s="95"/>
      <c r="P325" s="95"/>
      <c r="Q325" s="95"/>
      <c r="R325" s="95"/>
      <c r="S325" s="95"/>
      <c r="T325" s="95"/>
      <c r="U325" s="95"/>
    </row>
    <row r="326" spans="1:21" x14ac:dyDescent="0.25">
      <c r="A326" s="267"/>
      <c r="B326" s="267"/>
      <c r="C326" s="258" t="s">
        <v>119</v>
      </c>
      <c r="D326" s="258"/>
      <c r="E326" s="258"/>
      <c r="F326" s="254">
        <f>Cálculos!E216</f>
        <v>3.3928571428571432</v>
      </c>
      <c r="G326" s="254"/>
      <c r="H326" s="263"/>
      <c r="I326" s="95"/>
      <c r="J326" s="95"/>
      <c r="K326" s="95"/>
      <c r="L326" s="95"/>
      <c r="M326" s="95"/>
      <c r="N326" s="95"/>
      <c r="O326" s="95"/>
      <c r="P326" s="95"/>
      <c r="Q326" s="95"/>
      <c r="R326" s="95"/>
      <c r="S326" s="95"/>
      <c r="T326" s="95"/>
      <c r="U326" s="95"/>
    </row>
    <row r="327" spans="1:21" x14ac:dyDescent="0.25">
      <c r="A327" s="267"/>
      <c r="B327" s="267"/>
      <c r="C327" s="257" t="s">
        <v>513</v>
      </c>
      <c r="D327" s="257"/>
      <c r="E327" s="257"/>
      <c r="F327" s="253">
        <f>Cálculos!E217</f>
        <v>2.6785714285714284</v>
      </c>
      <c r="G327" s="253"/>
      <c r="H327" s="263"/>
      <c r="I327" s="95"/>
      <c r="J327" s="95"/>
      <c r="K327" s="95"/>
      <c r="L327" s="95"/>
      <c r="M327" s="95"/>
      <c r="N327" s="95"/>
      <c r="O327" s="95"/>
      <c r="P327" s="95"/>
      <c r="Q327" s="95"/>
      <c r="R327" s="95"/>
      <c r="S327" s="95"/>
      <c r="T327" s="95"/>
      <c r="U327" s="95"/>
    </row>
    <row r="328" spans="1:21" x14ac:dyDescent="0.25">
      <c r="A328" s="267"/>
      <c r="B328" s="267"/>
      <c r="C328" s="258" t="s">
        <v>514</v>
      </c>
      <c r="D328" s="258"/>
      <c r="E328" s="258"/>
      <c r="F328" s="254">
        <f>Cálculos!E218</f>
        <v>3.0357142857142856</v>
      </c>
      <c r="G328" s="254"/>
      <c r="H328" s="263"/>
      <c r="I328" s="95"/>
      <c r="J328" s="95"/>
      <c r="K328" s="95"/>
      <c r="L328" s="95"/>
      <c r="M328" s="95"/>
      <c r="N328" s="95"/>
      <c r="O328" s="95"/>
      <c r="P328" s="95"/>
      <c r="Q328" s="95"/>
      <c r="R328" s="95"/>
      <c r="S328" s="95"/>
      <c r="T328" s="95"/>
      <c r="U328" s="95"/>
    </row>
    <row r="329" spans="1:21" x14ac:dyDescent="0.25">
      <c r="A329" s="267"/>
      <c r="B329" s="267"/>
      <c r="C329" s="257" t="s">
        <v>515</v>
      </c>
      <c r="D329" s="257"/>
      <c r="E329" s="257"/>
      <c r="F329" s="253">
        <f>Cálculos!E219</f>
        <v>3.5714285714285716</v>
      </c>
      <c r="G329" s="253"/>
      <c r="H329" s="263"/>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299</v>
      </c>
      <c r="H330" s="192">
        <f>Cálculos!H220</f>
        <v>3.4267966221636086</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694</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695</v>
      </c>
      <c r="B333" s="95"/>
      <c r="C333" s="95"/>
      <c r="D333" s="95"/>
      <c r="E333" s="95"/>
      <c r="F333" s="131" t="s">
        <v>696</v>
      </c>
      <c r="G333" s="95"/>
      <c r="H333" s="95"/>
      <c r="I333" s="95"/>
      <c r="J333" s="95"/>
      <c r="K333" s="95"/>
      <c r="L333" s="95"/>
      <c r="M333" s="95"/>
      <c r="N333" s="95"/>
      <c r="O333" s="95"/>
      <c r="P333" s="95"/>
      <c r="Q333" s="95"/>
      <c r="R333" s="95"/>
      <c r="S333" s="95"/>
      <c r="T333" s="95"/>
      <c r="U333" s="95"/>
    </row>
    <row r="334" spans="1:21" ht="24.95" customHeight="1" x14ac:dyDescent="0.25">
      <c r="A334" s="251" t="s">
        <v>248</v>
      </c>
      <c r="B334" s="252"/>
      <c r="C334" s="196" t="s">
        <v>247</v>
      </c>
      <c r="E334" s="195"/>
      <c r="F334" s="251" t="s">
        <v>248</v>
      </c>
      <c r="G334" s="252"/>
      <c r="H334" s="196" t="s">
        <v>247</v>
      </c>
      <c r="I334" s="95"/>
      <c r="J334" s="95"/>
      <c r="K334" s="95"/>
      <c r="L334" s="95"/>
      <c r="M334" s="95"/>
      <c r="N334" s="95"/>
      <c r="O334" s="95"/>
      <c r="P334" s="95"/>
      <c r="Q334" s="95"/>
      <c r="R334" s="95"/>
      <c r="S334" s="95"/>
      <c r="T334" s="95"/>
      <c r="U334" s="95"/>
    </row>
    <row r="335" spans="1:21" ht="24.95" customHeight="1" x14ac:dyDescent="0.25">
      <c r="A335" s="249" t="s">
        <v>135</v>
      </c>
      <c r="B335" s="250"/>
      <c r="C335" s="197">
        <f>Cálculos!G179</f>
        <v>5.1071842367718071E-2</v>
      </c>
      <c r="E335" s="95"/>
      <c r="F335" s="247" t="s">
        <v>102</v>
      </c>
      <c r="G335" s="248"/>
      <c r="H335" s="197">
        <f>Cálculos!G202</f>
        <v>4.0039304033037543E-2</v>
      </c>
      <c r="I335" s="95"/>
      <c r="J335" s="95"/>
      <c r="K335" s="95"/>
      <c r="L335" s="95"/>
      <c r="M335" s="95"/>
      <c r="N335" s="95"/>
      <c r="O335" s="95"/>
      <c r="P335" s="95"/>
      <c r="Q335" s="95"/>
      <c r="R335" s="95"/>
      <c r="S335" s="95"/>
      <c r="T335" s="95"/>
      <c r="U335" s="95"/>
    </row>
    <row r="336" spans="1:21" ht="24.95" customHeight="1" x14ac:dyDescent="0.25">
      <c r="A336" s="249" t="s">
        <v>136</v>
      </c>
      <c r="B336" s="250"/>
      <c r="C336" s="197">
        <f>Cálculos!G180</f>
        <v>2.837705213724577E-2</v>
      </c>
      <c r="E336" s="95"/>
      <c r="F336" s="247" t="s">
        <v>103</v>
      </c>
      <c r="G336" s="248"/>
      <c r="H336" s="197">
        <f>Cálculos!G203</f>
        <v>5.1770898899226848E-2</v>
      </c>
      <c r="I336" s="95"/>
      <c r="J336" s="95"/>
      <c r="K336" s="95"/>
      <c r="L336" s="95"/>
      <c r="M336" s="95"/>
      <c r="N336" s="95"/>
      <c r="O336" s="95"/>
      <c r="P336" s="95"/>
      <c r="Q336" s="95"/>
      <c r="R336" s="95"/>
      <c r="S336" s="95"/>
      <c r="T336" s="95"/>
      <c r="U336" s="95"/>
    </row>
    <row r="337" spans="1:21" ht="24.95" customHeight="1" x14ac:dyDescent="0.25">
      <c r="A337" s="249" t="s">
        <v>137</v>
      </c>
      <c r="B337" s="250"/>
      <c r="C337" s="197">
        <f>Cálculos!G181</f>
        <v>4.7362565681829956E-2</v>
      </c>
      <c r="E337" s="95"/>
      <c r="F337" s="247" t="s">
        <v>104</v>
      </c>
      <c r="G337" s="248"/>
      <c r="H337" s="197">
        <f>Cálculos!G204</f>
        <v>6.4023537314098308E-2</v>
      </c>
      <c r="I337" s="95"/>
      <c r="J337" s="95"/>
      <c r="K337" s="95"/>
      <c r="L337" s="95"/>
      <c r="M337" s="95"/>
      <c r="N337" s="95"/>
      <c r="O337" s="95"/>
      <c r="P337" s="95"/>
      <c r="Q337" s="95"/>
      <c r="R337" s="95"/>
      <c r="S337" s="95"/>
      <c r="T337" s="95"/>
      <c r="U337" s="95"/>
    </row>
    <row r="338" spans="1:21" ht="24.95" customHeight="1" x14ac:dyDescent="0.25">
      <c r="A338" s="249" t="s">
        <v>138</v>
      </c>
      <c r="B338" s="250"/>
      <c r="C338" s="197">
        <f>Cálculos!G182</f>
        <v>4.4714756682897983E-2</v>
      </c>
      <c r="E338" s="95"/>
      <c r="F338" s="247" t="s">
        <v>139</v>
      </c>
      <c r="G338" s="248"/>
      <c r="H338" s="197">
        <f>Cálculos!G205</f>
        <v>3.5662159454218488E-2</v>
      </c>
      <c r="I338" s="95"/>
      <c r="J338" s="95"/>
      <c r="K338" s="95"/>
      <c r="L338" s="95"/>
      <c r="M338" s="95"/>
      <c r="N338" s="95"/>
      <c r="O338" s="95"/>
      <c r="P338" s="95"/>
      <c r="Q338" s="95"/>
      <c r="R338" s="95"/>
      <c r="S338" s="95"/>
      <c r="T338" s="95"/>
      <c r="U338" s="95"/>
    </row>
    <row r="339" spans="1:21" ht="24.95" customHeight="1" x14ac:dyDescent="0.25">
      <c r="A339" s="249" t="s">
        <v>251</v>
      </c>
      <c r="B339" s="250"/>
      <c r="C339" s="197">
        <f>Cálculos!G183</f>
        <v>0</v>
      </c>
      <c r="E339" s="95"/>
      <c r="F339" s="247" t="s">
        <v>141</v>
      </c>
      <c r="G339" s="248"/>
      <c r="H339" s="197">
        <f>Cálculos!G206</f>
        <v>1.9923081841449874E-2</v>
      </c>
      <c r="I339" s="95"/>
      <c r="J339" s="95"/>
      <c r="K339" s="95"/>
      <c r="L339" s="95"/>
      <c r="M339" s="95"/>
      <c r="N339" s="95"/>
      <c r="O339" s="95"/>
      <c r="P339" s="95"/>
      <c r="Q339" s="95"/>
      <c r="R339" s="95"/>
      <c r="S339" s="95"/>
      <c r="T339" s="95"/>
      <c r="U339" s="95"/>
    </row>
    <row r="340" spans="1:21" ht="24.95" customHeight="1" x14ac:dyDescent="0.25">
      <c r="A340" s="249" t="s">
        <v>91</v>
      </c>
      <c r="B340" s="250"/>
      <c r="C340" s="197" t="str">
        <f>Cálculos!G184</f>
        <v>N/A</v>
      </c>
      <c r="E340" s="95"/>
      <c r="F340" s="247" t="s">
        <v>142</v>
      </c>
      <c r="G340" s="248"/>
      <c r="H340" s="197">
        <f>Cálculos!G207</f>
        <v>3.2427733839372461E-2</v>
      </c>
      <c r="I340" s="95"/>
      <c r="J340" s="95"/>
      <c r="K340" s="95"/>
      <c r="L340" s="95"/>
      <c r="M340" s="95"/>
      <c r="N340" s="95"/>
      <c r="O340" s="95"/>
      <c r="P340" s="95"/>
      <c r="Q340" s="95"/>
      <c r="R340" s="95"/>
      <c r="S340" s="95"/>
      <c r="T340" s="95"/>
      <c r="U340" s="95"/>
    </row>
    <row r="341" spans="1:21" ht="24.95" customHeight="1" x14ac:dyDescent="0.25">
      <c r="A341" s="249" t="s">
        <v>95</v>
      </c>
      <c r="B341" s="250"/>
      <c r="C341" s="197" t="str">
        <f>Cálculos!G185</f>
        <v>N/A</v>
      </c>
      <c r="E341" s="95"/>
      <c r="F341" s="247" t="s">
        <v>143</v>
      </c>
      <c r="G341" s="248"/>
      <c r="H341" s="197">
        <f>Cálculos!G208</f>
        <v>2.4712899802991864E-2</v>
      </c>
      <c r="I341" s="95"/>
      <c r="J341" s="95"/>
      <c r="K341" s="95"/>
      <c r="L341" s="95"/>
      <c r="M341" s="95"/>
      <c r="N341" s="95"/>
      <c r="O341" s="95"/>
      <c r="P341" s="95"/>
      <c r="Q341" s="95"/>
      <c r="R341" s="95"/>
      <c r="S341" s="95"/>
      <c r="T341" s="95"/>
      <c r="U341" s="95"/>
    </row>
    <row r="342" spans="1:21" ht="24.95" customHeight="1" x14ac:dyDescent="0.25">
      <c r="A342" s="249" t="s">
        <v>105</v>
      </c>
      <c r="B342" s="250"/>
      <c r="C342" s="197">
        <f>Cálculos!G186</f>
        <v>7.9603977930424646E-2</v>
      </c>
      <c r="E342" s="95"/>
      <c r="F342" s="247" t="s">
        <v>115</v>
      </c>
      <c r="G342" s="248"/>
      <c r="H342" s="197">
        <f>Cálculos!G209</f>
        <v>0.14309075020879949</v>
      </c>
      <c r="I342" s="95"/>
      <c r="J342" s="95"/>
      <c r="K342" s="95"/>
      <c r="L342" s="95"/>
      <c r="M342" s="95"/>
      <c r="N342" s="95"/>
      <c r="O342" s="95"/>
      <c r="P342" s="95"/>
      <c r="Q342" s="95"/>
      <c r="R342" s="95"/>
      <c r="S342" s="95"/>
      <c r="T342" s="95"/>
      <c r="U342" s="95"/>
    </row>
    <row r="343" spans="1:21" ht="24.95" customHeight="1" x14ac:dyDescent="0.25">
      <c r="A343" s="249" t="s">
        <v>107</v>
      </c>
      <c r="B343" s="250"/>
      <c r="C343" s="197">
        <f>Cálculos!G187</f>
        <v>4.6922541345851422E-2</v>
      </c>
      <c r="E343" s="95"/>
      <c r="F343" s="247" t="s">
        <v>116</v>
      </c>
      <c r="G343" s="248"/>
      <c r="H343" s="197">
        <f>Cálculos!G210</f>
        <v>9.7505046036705553E-2</v>
      </c>
      <c r="I343" s="95"/>
      <c r="J343" s="95"/>
      <c r="K343" s="95"/>
      <c r="L343" s="95"/>
      <c r="M343" s="95"/>
      <c r="N343" s="95"/>
      <c r="O343" s="95"/>
      <c r="P343" s="95"/>
      <c r="Q343" s="95"/>
      <c r="R343" s="95"/>
      <c r="S343" s="95"/>
      <c r="T343" s="95"/>
      <c r="U343" s="95"/>
    </row>
    <row r="344" spans="1:21" ht="24.95" customHeight="1" x14ac:dyDescent="0.25">
      <c r="A344" s="249" t="s">
        <v>108</v>
      </c>
      <c r="B344" s="250"/>
      <c r="C344" s="197">
        <f>Cálculos!G188</f>
        <v>5.1007179443385522E-2</v>
      </c>
      <c r="E344" s="95"/>
      <c r="F344" s="247" t="s">
        <v>117</v>
      </c>
      <c r="G344" s="248"/>
      <c r="H344" s="197">
        <f>Cálculos!G211</f>
        <v>0.1093282358925427</v>
      </c>
      <c r="I344" s="95"/>
      <c r="J344" s="95"/>
      <c r="K344" s="95"/>
      <c r="L344" s="95"/>
      <c r="M344" s="95"/>
      <c r="N344" s="95"/>
      <c r="O344" s="95"/>
      <c r="P344" s="95"/>
      <c r="Q344" s="95"/>
      <c r="R344" s="95"/>
      <c r="S344" s="95"/>
      <c r="T344" s="95"/>
      <c r="U344" s="95"/>
    </row>
    <row r="345" spans="1:21" ht="24.95" customHeight="1" x14ac:dyDescent="0.25">
      <c r="A345" s="249" t="s">
        <v>109</v>
      </c>
      <c r="B345" s="250"/>
      <c r="C345" s="197">
        <f>Cálculos!G189</f>
        <v>6.6679396286224546E-2</v>
      </c>
      <c r="E345" s="95"/>
      <c r="F345" s="247" t="s">
        <v>118</v>
      </c>
      <c r="G345" s="248"/>
      <c r="H345" s="197">
        <f>Cálculos!G212</f>
        <v>3.339452842321429E-2</v>
      </c>
      <c r="I345" s="95"/>
      <c r="J345" s="95"/>
      <c r="K345" s="95"/>
      <c r="L345" s="95"/>
      <c r="M345" s="95"/>
      <c r="N345" s="95"/>
      <c r="O345" s="95"/>
      <c r="P345" s="95"/>
      <c r="Q345" s="95"/>
      <c r="R345" s="95"/>
      <c r="S345" s="95"/>
      <c r="T345" s="95"/>
      <c r="U345" s="95"/>
    </row>
    <row r="346" spans="1:21" ht="24.95" customHeight="1" x14ac:dyDescent="0.25">
      <c r="A346" s="249" t="s">
        <v>110</v>
      </c>
      <c r="B346" s="250"/>
      <c r="C346" s="197">
        <f>Cálculos!G190</f>
        <v>0.13853270848429575</v>
      </c>
      <c r="E346" s="95"/>
      <c r="F346" s="247" t="s">
        <v>106</v>
      </c>
      <c r="G346" s="248"/>
      <c r="H346" s="197">
        <f>Cálculos!G213</f>
        <v>9.623867478495586E-2</v>
      </c>
      <c r="I346" s="95"/>
      <c r="J346" s="95"/>
      <c r="K346" s="95"/>
      <c r="L346" s="95"/>
      <c r="M346" s="95"/>
      <c r="N346" s="95"/>
      <c r="O346" s="95"/>
      <c r="P346" s="95"/>
      <c r="Q346" s="95"/>
      <c r="R346" s="95"/>
      <c r="S346" s="95"/>
      <c r="T346" s="95"/>
      <c r="U346" s="95"/>
    </row>
    <row r="347" spans="1:21" ht="24.95" customHeight="1" x14ac:dyDescent="0.25">
      <c r="A347" s="249" t="s">
        <v>111</v>
      </c>
      <c r="B347" s="250"/>
      <c r="C347" s="197">
        <f>Cálculos!G191</f>
        <v>0.11138886509907378</v>
      </c>
      <c r="E347" s="95"/>
      <c r="F347" s="247" t="s">
        <v>140</v>
      </c>
      <c r="G347" s="248"/>
      <c r="H347" s="197">
        <f>Cálculos!G214</f>
        <v>6.6083631331290499E-2</v>
      </c>
      <c r="I347" s="95"/>
      <c r="J347" s="95"/>
      <c r="K347" s="95"/>
      <c r="L347" s="95"/>
      <c r="M347" s="95"/>
      <c r="N347" s="95"/>
      <c r="O347" s="95"/>
      <c r="P347" s="95"/>
      <c r="Q347" s="95"/>
      <c r="R347" s="95"/>
      <c r="S347" s="95"/>
      <c r="T347" s="95"/>
      <c r="U347" s="95"/>
    </row>
    <row r="348" spans="1:21" ht="24.95" customHeight="1" x14ac:dyDescent="0.25">
      <c r="A348" s="249" t="s">
        <v>112</v>
      </c>
      <c r="B348" s="250"/>
      <c r="C348" s="197">
        <f>Cálculos!G192</f>
        <v>2.427348273109001E-2</v>
      </c>
      <c r="E348" s="95"/>
      <c r="F348" s="247" t="s">
        <v>144</v>
      </c>
      <c r="G348" s="248"/>
      <c r="H348" s="197">
        <f>Cálculos!G215</f>
        <v>4.8238510895504884E-2</v>
      </c>
      <c r="I348" s="95"/>
      <c r="J348" s="95"/>
      <c r="K348" s="95"/>
      <c r="L348" s="95"/>
      <c r="M348" s="95"/>
      <c r="N348" s="95"/>
      <c r="O348" s="95"/>
      <c r="P348" s="95"/>
      <c r="Q348" s="95"/>
      <c r="R348" s="95"/>
      <c r="S348" s="95"/>
      <c r="T348" s="95"/>
      <c r="U348" s="95"/>
    </row>
    <row r="349" spans="1:21" ht="24.95" customHeight="1" x14ac:dyDescent="0.25">
      <c r="A349" s="249" t="s">
        <v>113</v>
      </c>
      <c r="B349" s="250"/>
      <c r="C349" s="197">
        <f>Cálculos!G193</f>
        <v>2.5249539782061365E-2</v>
      </c>
      <c r="E349" s="95"/>
      <c r="F349" s="247" t="s">
        <v>119</v>
      </c>
      <c r="G349" s="248"/>
      <c r="H349" s="197">
        <f>Cálculos!G216</f>
        <v>5.3178522196048211E-2</v>
      </c>
      <c r="I349" s="95"/>
      <c r="J349" s="95"/>
      <c r="K349" s="95"/>
      <c r="L349" s="95"/>
      <c r="M349" s="95"/>
      <c r="N349" s="95"/>
      <c r="O349" s="95"/>
      <c r="P349" s="95"/>
      <c r="Q349" s="95"/>
      <c r="R349" s="95"/>
      <c r="S349" s="95"/>
      <c r="T349" s="95"/>
      <c r="U349" s="95"/>
    </row>
    <row r="350" spans="1:21" ht="24.95" customHeight="1" x14ac:dyDescent="0.25">
      <c r="A350" s="249" t="s">
        <v>114</v>
      </c>
      <c r="B350" s="250"/>
      <c r="C350" s="197">
        <f>Cálculos!G194</f>
        <v>2.9151326059158596E-2</v>
      </c>
      <c r="E350" s="95"/>
      <c r="F350" s="247" t="s">
        <v>513</v>
      </c>
      <c r="G350" s="248"/>
      <c r="H350" s="197">
        <f>Cálculos!G217</f>
        <v>4.8951053570051056E-2</v>
      </c>
      <c r="I350" s="95"/>
      <c r="J350" s="95"/>
      <c r="K350" s="95"/>
      <c r="L350" s="95"/>
      <c r="M350" s="95"/>
      <c r="N350" s="95"/>
      <c r="O350" s="95"/>
      <c r="P350" s="95"/>
      <c r="Q350" s="95"/>
      <c r="R350" s="95"/>
      <c r="S350" s="95"/>
      <c r="T350" s="95"/>
      <c r="U350" s="95"/>
    </row>
    <row r="351" spans="1:21" ht="24.95" customHeight="1" x14ac:dyDescent="0.25">
      <c r="A351" s="249" t="s">
        <v>372</v>
      </c>
      <c r="B351" s="250"/>
      <c r="C351" s="197">
        <f>Cálculos!G195</f>
        <v>7.4305434857698818E-2</v>
      </c>
      <c r="E351" s="95"/>
      <c r="F351" s="247" t="s">
        <v>514</v>
      </c>
      <c r="G351" s="248"/>
      <c r="H351" s="197">
        <f>Cálculos!G218</f>
        <v>1.9296648512538296E-2</v>
      </c>
      <c r="I351" s="95"/>
      <c r="J351" s="95"/>
      <c r="K351" s="95"/>
      <c r="L351" s="95"/>
      <c r="M351" s="95"/>
      <c r="N351" s="95"/>
      <c r="O351" s="95"/>
      <c r="P351" s="95"/>
      <c r="Q351" s="95"/>
      <c r="R351" s="95"/>
      <c r="S351" s="95"/>
      <c r="T351" s="95"/>
      <c r="U351" s="95"/>
    </row>
    <row r="352" spans="1:21" ht="24.95" customHeight="1" x14ac:dyDescent="0.25">
      <c r="A352" s="249" t="s">
        <v>373</v>
      </c>
      <c r="B352" s="250"/>
      <c r="C352" s="197">
        <f>Cálculos!G196</f>
        <v>5.3913588391275212E-2</v>
      </c>
      <c r="E352" s="95"/>
      <c r="F352" s="234" t="s">
        <v>515</v>
      </c>
      <c r="G352" s="235"/>
      <c r="H352" s="198">
        <f>Cálculos!G219</f>
        <v>1.6134782963953837E-2</v>
      </c>
      <c r="I352" s="95"/>
      <c r="J352" s="95"/>
      <c r="K352" s="95"/>
      <c r="L352" s="95"/>
      <c r="M352" s="95"/>
      <c r="N352" s="95"/>
      <c r="O352" s="95"/>
      <c r="P352" s="95"/>
      <c r="Q352" s="95"/>
      <c r="R352" s="95"/>
      <c r="S352" s="95"/>
      <c r="T352" s="95"/>
      <c r="U352" s="95"/>
    </row>
    <row r="353" spans="1:21" ht="24.95" customHeight="1" x14ac:dyDescent="0.25">
      <c r="A353" s="249" t="s">
        <v>368</v>
      </c>
      <c r="B353" s="250"/>
      <c r="C353" s="197">
        <f>Cálculos!G197</f>
        <v>2.8992890297668921E-2</v>
      </c>
      <c r="E353" s="95"/>
      <c r="F353" s="236"/>
      <c r="G353" s="236"/>
      <c r="H353" s="200"/>
      <c r="I353" s="95"/>
      <c r="J353" s="95"/>
      <c r="K353" s="95"/>
      <c r="L353" s="95"/>
      <c r="M353" s="95"/>
      <c r="N353" s="95"/>
      <c r="O353" s="95"/>
      <c r="P353" s="95"/>
      <c r="Q353" s="95"/>
      <c r="R353" s="95"/>
      <c r="S353" s="95"/>
      <c r="T353" s="95"/>
      <c r="U353" s="95"/>
    </row>
    <row r="354" spans="1:21" ht="24.95" customHeight="1" x14ac:dyDescent="0.25">
      <c r="A354" s="249" t="s">
        <v>369</v>
      </c>
      <c r="B354" s="250"/>
      <c r="C354" s="197">
        <f>Cálculos!G198</f>
        <v>5.6752565787220169E-2</v>
      </c>
      <c r="E354" s="95"/>
      <c r="F354" s="237"/>
      <c r="G354" s="237"/>
      <c r="H354" s="199"/>
      <c r="I354" s="95"/>
      <c r="J354" s="95"/>
      <c r="K354" s="95"/>
      <c r="L354" s="95"/>
      <c r="M354" s="95"/>
      <c r="N354" s="95"/>
      <c r="O354" s="95"/>
      <c r="P354" s="95"/>
      <c r="Q354" s="95"/>
      <c r="R354" s="95"/>
      <c r="S354" s="95"/>
      <c r="T354" s="95"/>
      <c r="U354" s="95"/>
    </row>
    <row r="355" spans="1:21" ht="24.95" customHeight="1" x14ac:dyDescent="0.25">
      <c r="A355" s="249" t="s">
        <v>370</v>
      </c>
      <c r="B355" s="250"/>
      <c r="C355" s="197">
        <f>Cálculos!G199</f>
        <v>4.1700286634879027E-2</v>
      </c>
      <c r="E355" s="95"/>
      <c r="F355" s="237"/>
      <c r="G355" s="237"/>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697</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698</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699</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700</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701</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38" t="s">
        <v>702</v>
      </c>
      <c r="C439" s="239"/>
      <c r="D439" s="239"/>
      <c r="E439" s="239"/>
      <c r="F439" s="239"/>
      <c r="G439" s="240"/>
      <c r="H439" s="95"/>
      <c r="I439" s="95"/>
      <c r="J439" s="95"/>
      <c r="K439" s="95"/>
      <c r="L439" s="95"/>
      <c r="M439" s="95"/>
      <c r="N439" s="95"/>
      <c r="O439" s="95"/>
      <c r="P439" s="95"/>
      <c r="Q439" s="95"/>
      <c r="R439" s="95"/>
      <c r="S439" s="95"/>
      <c r="T439" s="95"/>
      <c r="U439" s="95"/>
    </row>
    <row r="440" spans="1:21" x14ac:dyDescent="0.25">
      <c r="A440" s="95"/>
      <c r="B440" s="241"/>
      <c r="C440" s="242"/>
      <c r="D440" s="242"/>
      <c r="E440" s="242"/>
      <c r="F440" s="242"/>
      <c r="G440" s="243"/>
      <c r="H440" s="95"/>
      <c r="I440" s="95"/>
      <c r="J440" s="95"/>
      <c r="K440" s="95"/>
      <c r="L440" s="95"/>
      <c r="M440" s="95"/>
      <c r="N440" s="95"/>
      <c r="O440" s="95"/>
      <c r="P440" s="95"/>
      <c r="Q440" s="95"/>
      <c r="R440" s="95"/>
      <c r="S440" s="95"/>
      <c r="T440" s="95"/>
      <c r="U440" s="95"/>
    </row>
    <row r="441" spans="1:21" x14ac:dyDescent="0.25">
      <c r="A441" s="95"/>
      <c r="B441" s="241"/>
      <c r="C441" s="242"/>
      <c r="D441" s="242"/>
      <c r="E441" s="242"/>
      <c r="F441" s="242"/>
      <c r="G441" s="243"/>
      <c r="H441" s="95"/>
      <c r="I441" s="95"/>
      <c r="J441" s="95"/>
      <c r="K441" s="95"/>
      <c r="L441" s="95"/>
      <c r="M441" s="95"/>
      <c r="N441" s="95"/>
      <c r="O441" s="95"/>
      <c r="P441" s="95"/>
      <c r="Q441" s="95"/>
      <c r="R441" s="95"/>
      <c r="S441" s="95"/>
      <c r="T441" s="95"/>
      <c r="U441" s="95"/>
    </row>
    <row r="442" spans="1:21" x14ac:dyDescent="0.25">
      <c r="A442" s="95"/>
      <c r="B442" s="241"/>
      <c r="C442" s="242"/>
      <c r="D442" s="242"/>
      <c r="E442" s="242"/>
      <c r="F442" s="242"/>
      <c r="G442" s="243"/>
      <c r="H442" s="95"/>
      <c r="I442" s="95"/>
      <c r="J442" s="95"/>
      <c r="K442" s="95"/>
      <c r="L442" s="95"/>
      <c r="M442" s="95"/>
      <c r="N442" s="95"/>
      <c r="O442" s="95"/>
      <c r="P442" s="95"/>
      <c r="Q442" s="95"/>
      <c r="R442" s="95"/>
      <c r="S442" s="95"/>
      <c r="T442" s="95"/>
      <c r="U442" s="95"/>
    </row>
    <row r="443" spans="1:21" x14ac:dyDescent="0.25">
      <c r="A443" s="95"/>
      <c r="B443" s="241"/>
      <c r="C443" s="242"/>
      <c r="D443" s="242"/>
      <c r="E443" s="242"/>
      <c r="F443" s="242"/>
      <c r="G443" s="243"/>
      <c r="H443" s="95"/>
      <c r="I443" s="95"/>
      <c r="J443" s="95"/>
      <c r="K443" s="95"/>
      <c r="L443" s="95"/>
      <c r="M443" s="95"/>
      <c r="N443" s="95"/>
      <c r="O443" s="95"/>
      <c r="P443" s="95"/>
      <c r="Q443" s="95"/>
      <c r="R443" s="95"/>
      <c r="S443" s="95"/>
      <c r="T443" s="95"/>
      <c r="U443" s="95"/>
    </row>
    <row r="444" spans="1:21" x14ac:dyDescent="0.25">
      <c r="A444" s="95"/>
      <c r="B444" s="241"/>
      <c r="C444" s="242"/>
      <c r="D444" s="242"/>
      <c r="E444" s="242"/>
      <c r="F444" s="242"/>
      <c r="G444" s="243"/>
      <c r="H444" s="95"/>
      <c r="I444" s="95"/>
      <c r="J444" s="95"/>
      <c r="K444" s="95"/>
      <c r="L444" s="95"/>
      <c r="M444" s="95"/>
      <c r="N444" s="95"/>
      <c r="O444" s="95"/>
      <c r="P444" s="95"/>
      <c r="Q444" s="95"/>
      <c r="R444" s="95"/>
      <c r="S444" s="95"/>
      <c r="T444" s="95"/>
      <c r="U444" s="95"/>
    </row>
    <row r="445" spans="1:21" x14ac:dyDescent="0.25">
      <c r="A445" s="95"/>
      <c r="B445" s="241"/>
      <c r="C445" s="242"/>
      <c r="D445" s="242"/>
      <c r="E445" s="242"/>
      <c r="F445" s="242"/>
      <c r="G445" s="243"/>
      <c r="H445" s="95"/>
      <c r="I445" s="95"/>
      <c r="J445" s="95"/>
      <c r="K445" s="95"/>
      <c r="L445" s="95"/>
      <c r="M445" s="95"/>
      <c r="N445" s="95"/>
      <c r="O445" s="95"/>
      <c r="P445" s="95"/>
      <c r="Q445" s="95"/>
      <c r="R445" s="95"/>
      <c r="S445" s="95"/>
      <c r="T445" s="95"/>
      <c r="U445" s="95"/>
    </row>
    <row r="446" spans="1:21" x14ac:dyDescent="0.25">
      <c r="A446" s="95"/>
      <c r="B446" s="241"/>
      <c r="C446" s="242"/>
      <c r="D446" s="242"/>
      <c r="E446" s="242"/>
      <c r="F446" s="242"/>
      <c r="G446" s="243"/>
      <c r="H446" s="95"/>
      <c r="I446" s="95"/>
      <c r="J446" s="95"/>
      <c r="K446" s="95"/>
      <c r="L446" s="95"/>
      <c r="M446" s="95"/>
      <c r="N446" s="95"/>
      <c r="O446" s="95"/>
      <c r="P446" s="95"/>
      <c r="Q446" s="95"/>
      <c r="R446" s="95"/>
      <c r="S446" s="95"/>
      <c r="T446" s="95"/>
      <c r="U446" s="95"/>
    </row>
    <row r="447" spans="1:21" x14ac:dyDescent="0.25">
      <c r="A447" s="95"/>
      <c r="B447" s="241"/>
      <c r="C447" s="242"/>
      <c r="D447" s="242"/>
      <c r="E447" s="242"/>
      <c r="F447" s="242"/>
      <c r="G447" s="243"/>
      <c r="H447" s="95"/>
      <c r="I447" s="95"/>
      <c r="J447" s="95"/>
      <c r="K447" s="95"/>
      <c r="L447" s="95"/>
      <c r="M447" s="95"/>
      <c r="N447" s="95"/>
      <c r="O447" s="95"/>
      <c r="P447" s="95"/>
      <c r="Q447" s="95"/>
      <c r="R447" s="95"/>
      <c r="S447" s="95"/>
      <c r="T447" s="95"/>
      <c r="U447" s="95"/>
    </row>
    <row r="448" spans="1:21" x14ac:dyDescent="0.25">
      <c r="A448" s="95"/>
      <c r="B448" s="241"/>
      <c r="C448" s="242"/>
      <c r="D448" s="242"/>
      <c r="E448" s="242"/>
      <c r="F448" s="242"/>
      <c r="G448" s="243"/>
      <c r="H448" s="95"/>
      <c r="I448" s="95"/>
      <c r="J448" s="95"/>
      <c r="K448" s="95"/>
      <c r="L448" s="95"/>
      <c r="M448" s="95"/>
      <c r="N448" s="95"/>
      <c r="O448" s="95"/>
      <c r="P448" s="95"/>
      <c r="Q448" s="95"/>
      <c r="R448" s="95"/>
      <c r="S448" s="95"/>
      <c r="T448" s="95"/>
      <c r="U448" s="95"/>
    </row>
    <row r="449" spans="1:21" x14ac:dyDescent="0.25">
      <c r="A449" s="95"/>
      <c r="B449" s="241"/>
      <c r="C449" s="242"/>
      <c r="D449" s="242"/>
      <c r="E449" s="242"/>
      <c r="F449" s="242"/>
      <c r="G449" s="243"/>
      <c r="H449" s="95"/>
      <c r="I449" s="95"/>
      <c r="J449" s="95"/>
      <c r="K449" s="95"/>
      <c r="L449" s="95"/>
      <c r="M449" s="95"/>
      <c r="N449" s="95"/>
      <c r="O449" s="95"/>
      <c r="P449" s="95"/>
      <c r="Q449" s="95"/>
      <c r="R449" s="95"/>
      <c r="S449" s="95"/>
      <c r="T449" s="95"/>
      <c r="U449" s="95"/>
    </row>
    <row r="450" spans="1:21" x14ac:dyDescent="0.25">
      <c r="A450" s="95"/>
      <c r="B450" s="241"/>
      <c r="C450" s="242"/>
      <c r="D450" s="242"/>
      <c r="E450" s="242"/>
      <c r="F450" s="242"/>
      <c r="G450" s="243"/>
      <c r="H450" s="95"/>
      <c r="I450" s="95"/>
      <c r="J450" s="95"/>
      <c r="K450" s="95"/>
      <c r="L450" s="95"/>
      <c r="M450" s="95"/>
      <c r="N450" s="95"/>
      <c r="O450" s="95"/>
      <c r="P450" s="95"/>
      <c r="Q450" s="95"/>
      <c r="R450" s="95"/>
      <c r="S450" s="95"/>
      <c r="T450" s="95"/>
      <c r="U450" s="95"/>
    </row>
    <row r="451" spans="1:21" x14ac:dyDescent="0.25">
      <c r="A451" s="95"/>
      <c r="B451" s="241"/>
      <c r="C451" s="242"/>
      <c r="D451" s="242"/>
      <c r="E451" s="242"/>
      <c r="F451" s="242"/>
      <c r="G451" s="243"/>
      <c r="H451" s="95"/>
      <c r="I451" s="95"/>
      <c r="J451" s="95"/>
      <c r="K451" s="95"/>
      <c r="L451" s="95"/>
      <c r="M451" s="95"/>
      <c r="N451" s="95"/>
      <c r="O451" s="95"/>
      <c r="P451" s="95"/>
      <c r="Q451" s="95"/>
      <c r="R451" s="95"/>
      <c r="S451" s="95"/>
      <c r="T451" s="95"/>
      <c r="U451" s="95"/>
    </row>
    <row r="452" spans="1:21" x14ac:dyDescent="0.25">
      <c r="A452" s="95"/>
      <c r="B452" s="241"/>
      <c r="C452" s="242"/>
      <c r="D452" s="242"/>
      <c r="E452" s="242"/>
      <c r="F452" s="242"/>
      <c r="G452" s="243"/>
      <c r="H452" s="95"/>
      <c r="I452" s="95"/>
      <c r="J452" s="95"/>
      <c r="K452" s="95"/>
      <c r="L452" s="95"/>
      <c r="M452" s="95"/>
      <c r="N452" s="95"/>
      <c r="O452" s="95"/>
      <c r="P452" s="95"/>
      <c r="Q452" s="95"/>
      <c r="R452" s="95"/>
      <c r="S452" s="95"/>
      <c r="T452" s="95"/>
      <c r="U452" s="95"/>
    </row>
    <row r="453" spans="1:21" x14ac:dyDescent="0.25">
      <c r="A453" s="95"/>
      <c r="B453" s="244"/>
      <c r="C453" s="245"/>
      <c r="D453" s="245"/>
      <c r="E453" s="245"/>
      <c r="F453" s="245"/>
      <c r="G453" s="246"/>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A29:C29"/>
    <mergeCell ref="D29:H29"/>
    <mergeCell ref="B46:B47"/>
    <mergeCell ref="D22:H22"/>
    <mergeCell ref="A24:C24"/>
    <mergeCell ref="B95:F95"/>
    <mergeCell ref="B96:F96"/>
    <mergeCell ref="B97:F97"/>
    <mergeCell ref="B98:F98"/>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2024-01-02T10:04:41Z</cp:lastPrinted>
  <dcterms:created xsi:type="dcterms:W3CDTF">2015-06-05T18:19:34Z</dcterms:created>
  <dcterms:modified xsi:type="dcterms:W3CDTF">2024-01-05T13:38:35Z</dcterms:modified>
</cp:coreProperties>
</file>