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603AE3BB-E016-4866-956A-6E6EFE376DE5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Lista Empleados promedios sub" sheetId="7" r:id="rId1"/>
    <sheet name="Lista Empleados suma subtotales" sheetId="6" r:id="rId2"/>
    <sheet name="Lista Empleados" sheetId="5" r:id="rId3"/>
    <sheet name="Relación Empleados" sheetId="1" r:id="rId4"/>
    <sheet name="Analisis" sheetId="8" r:id="rId5"/>
    <sheet name="Datos" sheetId="4" r:id="rId6"/>
    <sheet name="Separar Datos" sheetId="9" r:id="rId7"/>
    <sheet name="Actividad 5" sheetId="10" r:id="rId8"/>
  </sheets>
  <externalReferences>
    <externalReference r:id="rId9"/>
  </externalReferences>
  <definedNames>
    <definedName name="_xlnm._FilterDatabase" localSheetId="3" hidden="1">'Relación Empleados'!$A$4:$I$74</definedName>
    <definedName name="AREA">'Relación Empleados'!$B$5:$B$74</definedName>
    <definedName name="CANDIDATO">'Relación Empleados'!$G$5:$G$74</definedName>
    <definedName name="holaa">'[1]funcion si'!$B$8:$C$16</definedName>
    <definedName name="SALARIO">'Relación Empleados'!$F$5:$F$74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2" i="9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2" i="4"/>
  <c r="B13" i="8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5" i="1"/>
  <c r="B14" i="8" s="1"/>
  <c r="B10" i="8"/>
  <c r="B7" i="8"/>
  <c r="D126" i="7"/>
  <c r="D123" i="7"/>
  <c r="D121" i="7"/>
  <c r="D119" i="7"/>
  <c r="D117" i="7"/>
  <c r="D114" i="7"/>
  <c r="D111" i="7"/>
  <c r="D109" i="7"/>
  <c r="D107" i="7"/>
  <c r="D105" i="7"/>
  <c r="D103" i="7"/>
  <c r="D101" i="7"/>
  <c r="D99" i="7"/>
  <c r="D97" i="7"/>
  <c r="D95" i="7"/>
  <c r="D93" i="7"/>
  <c r="D91" i="7"/>
  <c r="D89" i="7"/>
  <c r="D87" i="7"/>
  <c r="D85" i="7"/>
  <c r="D83" i="7"/>
  <c r="D81" i="7"/>
  <c r="D79" i="7"/>
  <c r="D77" i="7"/>
  <c r="D74" i="7"/>
  <c r="D72" i="7"/>
  <c r="D70" i="7"/>
  <c r="D68" i="7"/>
  <c r="D65" i="7"/>
  <c r="D63" i="7"/>
  <c r="D57" i="7"/>
  <c r="D55" i="7"/>
  <c r="D53" i="7"/>
  <c r="D50" i="7"/>
  <c r="D48" i="7"/>
  <c r="D46" i="7"/>
  <c r="D44" i="7"/>
  <c r="D42" i="7"/>
  <c r="D40" i="7"/>
  <c r="D38" i="7"/>
  <c r="D35" i="7"/>
  <c r="D33" i="7"/>
  <c r="D31" i="7"/>
  <c r="D29" i="7"/>
  <c r="D25" i="7"/>
  <c r="D23" i="7"/>
  <c r="D21" i="7"/>
  <c r="D18" i="7"/>
  <c r="D13" i="7"/>
  <c r="D11" i="7"/>
  <c r="D8" i="7"/>
  <c r="D6" i="7"/>
  <c r="G125" i="7"/>
  <c r="E125" i="7"/>
  <c r="F125" i="7" s="1"/>
  <c r="I125" i="7" s="1"/>
  <c r="G124" i="7"/>
  <c r="E124" i="7"/>
  <c r="G122" i="7"/>
  <c r="E122" i="7"/>
  <c r="G120" i="7"/>
  <c r="E120" i="7"/>
  <c r="G118" i="7"/>
  <c r="E118" i="7"/>
  <c r="F118" i="7" s="1"/>
  <c r="G116" i="7"/>
  <c r="E116" i="7"/>
  <c r="F116" i="7" s="1"/>
  <c r="H116" i="7" s="1"/>
  <c r="G115" i="7"/>
  <c r="E115" i="7"/>
  <c r="F115" i="7" s="1"/>
  <c r="I115" i="7" s="1"/>
  <c r="G113" i="7"/>
  <c r="E113" i="7"/>
  <c r="F113" i="7" s="1"/>
  <c r="I113" i="7" s="1"/>
  <c r="G112" i="7"/>
  <c r="E112" i="7"/>
  <c r="E114" i="7" s="1"/>
  <c r="G110" i="7"/>
  <c r="E110" i="7"/>
  <c r="G108" i="7"/>
  <c r="E108" i="7"/>
  <c r="G106" i="7"/>
  <c r="E106" i="7"/>
  <c r="G104" i="7"/>
  <c r="E104" i="7"/>
  <c r="F104" i="7" s="1"/>
  <c r="G102" i="7"/>
  <c r="E102" i="7"/>
  <c r="F102" i="7" s="1"/>
  <c r="H102" i="7" s="1"/>
  <c r="G100" i="7"/>
  <c r="E100" i="7"/>
  <c r="F100" i="7" s="1"/>
  <c r="I100" i="7" s="1"/>
  <c r="G98" i="7"/>
  <c r="E98" i="7"/>
  <c r="F98" i="7" s="1"/>
  <c r="H98" i="7" s="1"/>
  <c r="G96" i="7"/>
  <c r="E96" i="7"/>
  <c r="G94" i="7"/>
  <c r="E94" i="7"/>
  <c r="G92" i="7"/>
  <c r="E92" i="7"/>
  <c r="G90" i="7"/>
  <c r="E90" i="7"/>
  <c r="G88" i="7"/>
  <c r="E88" i="7"/>
  <c r="F88" i="7" s="1"/>
  <c r="G86" i="7"/>
  <c r="E86" i="7"/>
  <c r="F86" i="7" s="1"/>
  <c r="H86" i="7" s="1"/>
  <c r="G84" i="7"/>
  <c r="E84" i="7"/>
  <c r="F84" i="7" s="1"/>
  <c r="I84" i="7" s="1"/>
  <c r="G82" i="7"/>
  <c r="E82" i="7"/>
  <c r="F82" i="7" s="1"/>
  <c r="F83" i="7" s="1"/>
  <c r="G80" i="7"/>
  <c r="E80" i="7"/>
  <c r="F80" i="7" s="1"/>
  <c r="H80" i="7" s="1"/>
  <c r="G78" i="7"/>
  <c r="E78" i="7"/>
  <c r="G76" i="7"/>
  <c r="E76" i="7"/>
  <c r="F76" i="7" s="1"/>
  <c r="H76" i="7" s="1"/>
  <c r="G75" i="7"/>
  <c r="E75" i="7"/>
  <c r="G73" i="7"/>
  <c r="E73" i="7"/>
  <c r="G71" i="7"/>
  <c r="E71" i="7"/>
  <c r="E72" i="7" s="1"/>
  <c r="G69" i="7"/>
  <c r="E69" i="7"/>
  <c r="F69" i="7" s="1"/>
  <c r="I69" i="7" s="1"/>
  <c r="G67" i="7"/>
  <c r="E67" i="7"/>
  <c r="F67" i="7" s="1"/>
  <c r="H67" i="7" s="1"/>
  <c r="G66" i="7"/>
  <c r="E66" i="7"/>
  <c r="G64" i="7"/>
  <c r="E64" i="7"/>
  <c r="G62" i="7"/>
  <c r="E62" i="7"/>
  <c r="F62" i="7" s="1"/>
  <c r="I62" i="7" s="1"/>
  <c r="G61" i="7"/>
  <c r="E61" i="7"/>
  <c r="G60" i="7"/>
  <c r="E60" i="7"/>
  <c r="F60" i="7" s="1"/>
  <c r="I60" i="7" s="1"/>
  <c r="G59" i="7"/>
  <c r="E59" i="7"/>
  <c r="F59" i="7" s="1"/>
  <c r="H59" i="7" s="1"/>
  <c r="G58" i="7"/>
  <c r="E58" i="7"/>
  <c r="F58" i="7" s="1"/>
  <c r="I58" i="7" s="1"/>
  <c r="G56" i="7"/>
  <c r="E56" i="7"/>
  <c r="G54" i="7"/>
  <c r="E54" i="7"/>
  <c r="G52" i="7"/>
  <c r="E52" i="7"/>
  <c r="F52" i="7" s="1"/>
  <c r="I52" i="7" s="1"/>
  <c r="G51" i="7"/>
  <c r="E51" i="7"/>
  <c r="G49" i="7"/>
  <c r="E49" i="7"/>
  <c r="E50" i="7" s="1"/>
  <c r="G47" i="7"/>
  <c r="E47" i="7"/>
  <c r="E48" i="7" s="1"/>
  <c r="G45" i="7"/>
  <c r="E45" i="7"/>
  <c r="F45" i="7" s="1"/>
  <c r="H45" i="7" s="1"/>
  <c r="G43" i="7"/>
  <c r="E43" i="7"/>
  <c r="F43" i="7" s="1"/>
  <c r="I43" i="7" s="1"/>
  <c r="G41" i="7"/>
  <c r="E41" i="7"/>
  <c r="F41" i="7" s="1"/>
  <c r="H41" i="7" s="1"/>
  <c r="G39" i="7"/>
  <c r="E39" i="7"/>
  <c r="G37" i="7"/>
  <c r="E37" i="7"/>
  <c r="F37" i="7" s="1"/>
  <c r="H37" i="7" s="1"/>
  <c r="G36" i="7"/>
  <c r="E36" i="7"/>
  <c r="F36" i="7" s="1"/>
  <c r="F38" i="7" s="1"/>
  <c r="G34" i="7"/>
  <c r="E34" i="7"/>
  <c r="G32" i="7"/>
  <c r="E32" i="7"/>
  <c r="F32" i="7" s="1"/>
  <c r="F33" i="7" s="1"/>
  <c r="G30" i="7"/>
  <c r="F30" i="7"/>
  <c r="I30" i="7" s="1"/>
  <c r="E30" i="7"/>
  <c r="E31" i="7" s="1"/>
  <c r="G28" i="7"/>
  <c r="E28" i="7"/>
  <c r="F28" i="7" s="1"/>
  <c r="G27" i="7"/>
  <c r="E27" i="7"/>
  <c r="F27" i="7" s="1"/>
  <c r="G26" i="7"/>
  <c r="E26" i="7"/>
  <c r="F26" i="7" s="1"/>
  <c r="G24" i="7"/>
  <c r="E24" i="7"/>
  <c r="G22" i="7"/>
  <c r="E22" i="7"/>
  <c r="F22" i="7" s="1"/>
  <c r="G20" i="7"/>
  <c r="E20" i="7"/>
  <c r="G19" i="7"/>
  <c r="E19" i="7"/>
  <c r="G17" i="7"/>
  <c r="E17" i="7"/>
  <c r="F17" i="7" s="1"/>
  <c r="I17" i="7" s="1"/>
  <c r="G16" i="7"/>
  <c r="E16" i="7"/>
  <c r="F16" i="7" s="1"/>
  <c r="G15" i="7"/>
  <c r="E15" i="7"/>
  <c r="F15" i="7" s="1"/>
  <c r="I15" i="7" s="1"/>
  <c r="G14" i="7"/>
  <c r="E14" i="7"/>
  <c r="F14" i="7" s="1"/>
  <c r="G12" i="7"/>
  <c r="E12" i="7"/>
  <c r="G10" i="7"/>
  <c r="E10" i="7"/>
  <c r="F10" i="7" s="1"/>
  <c r="G9" i="7"/>
  <c r="E9" i="7"/>
  <c r="F9" i="7" s="1"/>
  <c r="G7" i="7"/>
  <c r="E7" i="7"/>
  <c r="G5" i="7"/>
  <c r="E5" i="7"/>
  <c r="F5" i="7" s="1"/>
  <c r="D83" i="6"/>
  <c r="G82" i="6"/>
  <c r="F82" i="6"/>
  <c r="I82" i="6" s="1"/>
  <c r="E82" i="6"/>
  <c r="G81" i="6"/>
  <c r="E81" i="6"/>
  <c r="F81" i="6" s="1"/>
  <c r="H81" i="6" s="1"/>
  <c r="G80" i="6"/>
  <c r="F80" i="6"/>
  <c r="I80" i="6" s="1"/>
  <c r="E80" i="6"/>
  <c r="G79" i="6"/>
  <c r="E79" i="6"/>
  <c r="F79" i="6" s="1"/>
  <c r="H79" i="6" s="1"/>
  <c r="G78" i="6"/>
  <c r="F78" i="6"/>
  <c r="I78" i="6" s="1"/>
  <c r="E78" i="6"/>
  <c r="G77" i="6"/>
  <c r="E77" i="6"/>
  <c r="F77" i="6" s="1"/>
  <c r="H77" i="6" s="1"/>
  <c r="G76" i="6"/>
  <c r="F76" i="6"/>
  <c r="I76" i="6" s="1"/>
  <c r="E76" i="6"/>
  <c r="E83" i="6" s="1"/>
  <c r="D75" i="6"/>
  <c r="G74" i="6"/>
  <c r="F74" i="6"/>
  <c r="I74" i="6" s="1"/>
  <c r="E74" i="6"/>
  <c r="G73" i="6"/>
  <c r="E73" i="6"/>
  <c r="D72" i="6"/>
  <c r="G71" i="6"/>
  <c r="E71" i="6"/>
  <c r="F71" i="6" s="1"/>
  <c r="H71" i="6" s="1"/>
  <c r="G70" i="6"/>
  <c r="F70" i="6"/>
  <c r="I70" i="6" s="1"/>
  <c r="E70" i="6"/>
  <c r="G69" i="6"/>
  <c r="E69" i="6"/>
  <c r="F69" i="6" s="1"/>
  <c r="H69" i="6" s="1"/>
  <c r="G68" i="6"/>
  <c r="F68" i="6"/>
  <c r="I68" i="6" s="1"/>
  <c r="E68" i="6"/>
  <c r="G67" i="6"/>
  <c r="E67" i="6"/>
  <c r="F67" i="6" s="1"/>
  <c r="H67" i="6" s="1"/>
  <c r="G66" i="6"/>
  <c r="F66" i="6"/>
  <c r="I66" i="6" s="1"/>
  <c r="E66" i="6"/>
  <c r="G65" i="6"/>
  <c r="E65" i="6"/>
  <c r="F65" i="6" s="1"/>
  <c r="H65" i="6" s="1"/>
  <c r="G64" i="6"/>
  <c r="F64" i="6"/>
  <c r="I64" i="6" s="1"/>
  <c r="E64" i="6"/>
  <c r="G63" i="6"/>
  <c r="E63" i="6"/>
  <c r="F63" i="6" s="1"/>
  <c r="H63" i="6" s="1"/>
  <c r="G62" i="6"/>
  <c r="F62" i="6"/>
  <c r="I62" i="6" s="1"/>
  <c r="E62" i="6"/>
  <c r="G61" i="6"/>
  <c r="E61" i="6"/>
  <c r="F61" i="6" s="1"/>
  <c r="H61" i="6" s="1"/>
  <c r="G60" i="6"/>
  <c r="F60" i="6"/>
  <c r="I60" i="6" s="1"/>
  <c r="E60" i="6"/>
  <c r="G59" i="6"/>
  <c r="E59" i="6"/>
  <c r="F59" i="6" s="1"/>
  <c r="H59" i="6" s="1"/>
  <c r="G58" i="6"/>
  <c r="F58" i="6"/>
  <c r="I58" i="6" s="1"/>
  <c r="E58" i="6"/>
  <c r="G57" i="6"/>
  <c r="E57" i="6"/>
  <c r="F57" i="6" s="1"/>
  <c r="D56" i="6"/>
  <c r="G55" i="6"/>
  <c r="E55" i="6"/>
  <c r="F55" i="6" s="1"/>
  <c r="H55" i="6" s="1"/>
  <c r="G54" i="6"/>
  <c r="F54" i="6"/>
  <c r="I54" i="6" s="1"/>
  <c r="E54" i="6"/>
  <c r="G53" i="6"/>
  <c r="E53" i="6"/>
  <c r="F53" i="6" s="1"/>
  <c r="H53" i="6" s="1"/>
  <c r="G52" i="6"/>
  <c r="F52" i="6"/>
  <c r="I52" i="6" s="1"/>
  <c r="E52" i="6"/>
  <c r="G51" i="6"/>
  <c r="E51" i="6"/>
  <c r="F51" i="6" s="1"/>
  <c r="H51" i="6" s="1"/>
  <c r="G50" i="6"/>
  <c r="F50" i="6"/>
  <c r="E50" i="6"/>
  <c r="D49" i="6"/>
  <c r="G48" i="6"/>
  <c r="F48" i="6"/>
  <c r="I48" i="6" s="1"/>
  <c r="E48" i="6"/>
  <c r="G47" i="6"/>
  <c r="E47" i="6"/>
  <c r="F47" i="6" s="1"/>
  <c r="H47" i="6" s="1"/>
  <c r="G46" i="6"/>
  <c r="F46" i="6"/>
  <c r="I46" i="6" s="1"/>
  <c r="E46" i="6"/>
  <c r="G45" i="6"/>
  <c r="E45" i="6"/>
  <c r="F45" i="6" s="1"/>
  <c r="H45" i="6" s="1"/>
  <c r="G44" i="6"/>
  <c r="F44" i="6"/>
  <c r="I44" i="6" s="1"/>
  <c r="E44" i="6"/>
  <c r="G43" i="6"/>
  <c r="E43" i="6"/>
  <c r="F43" i="6" s="1"/>
  <c r="H43" i="6" s="1"/>
  <c r="G42" i="6"/>
  <c r="F42" i="6"/>
  <c r="I42" i="6" s="1"/>
  <c r="E42" i="6"/>
  <c r="G41" i="6"/>
  <c r="E41" i="6"/>
  <c r="F41" i="6" s="1"/>
  <c r="H41" i="6" s="1"/>
  <c r="G40" i="6"/>
  <c r="F40" i="6"/>
  <c r="I40" i="6" s="1"/>
  <c r="E40" i="6"/>
  <c r="E49" i="6" s="1"/>
  <c r="D39" i="6"/>
  <c r="G38" i="6"/>
  <c r="F38" i="6"/>
  <c r="I38" i="6" s="1"/>
  <c r="E38" i="6"/>
  <c r="G37" i="6"/>
  <c r="E37" i="6"/>
  <c r="F37" i="6" s="1"/>
  <c r="H37" i="6" s="1"/>
  <c r="G36" i="6"/>
  <c r="F36" i="6"/>
  <c r="I36" i="6" s="1"/>
  <c r="E36" i="6"/>
  <c r="G35" i="6"/>
  <c r="E35" i="6"/>
  <c r="F35" i="6" s="1"/>
  <c r="H35" i="6" s="1"/>
  <c r="G34" i="6"/>
  <c r="F34" i="6"/>
  <c r="I34" i="6" s="1"/>
  <c r="E34" i="6"/>
  <c r="G33" i="6"/>
  <c r="E33" i="6"/>
  <c r="D32" i="6"/>
  <c r="G31" i="6"/>
  <c r="E31" i="6"/>
  <c r="F31" i="6" s="1"/>
  <c r="H31" i="6" s="1"/>
  <c r="G30" i="6"/>
  <c r="F30" i="6"/>
  <c r="I30" i="6" s="1"/>
  <c r="E30" i="6"/>
  <c r="G29" i="6"/>
  <c r="E29" i="6"/>
  <c r="F29" i="6" s="1"/>
  <c r="H29" i="6" s="1"/>
  <c r="G28" i="6"/>
  <c r="F28" i="6"/>
  <c r="I28" i="6" s="1"/>
  <c r="E28" i="6"/>
  <c r="G27" i="6"/>
  <c r="E27" i="6"/>
  <c r="F27" i="6" s="1"/>
  <c r="H27" i="6" s="1"/>
  <c r="G26" i="6"/>
  <c r="E26" i="6"/>
  <c r="F26" i="6" s="1"/>
  <c r="G25" i="6"/>
  <c r="F25" i="6"/>
  <c r="I25" i="6" s="1"/>
  <c r="E25" i="6"/>
  <c r="G24" i="6"/>
  <c r="E24" i="6"/>
  <c r="F24" i="6" s="1"/>
  <c r="G23" i="6"/>
  <c r="F23" i="6"/>
  <c r="I23" i="6" s="1"/>
  <c r="E23" i="6"/>
  <c r="G22" i="6"/>
  <c r="E22" i="6"/>
  <c r="F22" i="6" s="1"/>
  <c r="G21" i="6"/>
  <c r="F21" i="6"/>
  <c r="E21" i="6"/>
  <c r="D20" i="6"/>
  <c r="G19" i="6"/>
  <c r="F19" i="6"/>
  <c r="I19" i="6" s="1"/>
  <c r="E19" i="6"/>
  <c r="G18" i="6"/>
  <c r="E18" i="6"/>
  <c r="F18" i="6" s="1"/>
  <c r="G17" i="6"/>
  <c r="F17" i="6"/>
  <c r="I17" i="6" s="1"/>
  <c r="E17" i="6"/>
  <c r="G16" i="6"/>
  <c r="E16" i="6"/>
  <c r="E20" i="6" s="1"/>
  <c r="D15" i="6"/>
  <c r="G14" i="6"/>
  <c r="E14" i="6"/>
  <c r="F14" i="6" s="1"/>
  <c r="G13" i="6"/>
  <c r="F13" i="6"/>
  <c r="I13" i="6" s="1"/>
  <c r="E13" i="6"/>
  <c r="G12" i="6"/>
  <c r="E12" i="6"/>
  <c r="F12" i="6" s="1"/>
  <c r="G11" i="6"/>
  <c r="F11" i="6"/>
  <c r="I11" i="6" s="1"/>
  <c r="E11" i="6"/>
  <c r="G10" i="6"/>
  <c r="E10" i="6"/>
  <c r="F10" i="6" s="1"/>
  <c r="G9" i="6"/>
  <c r="F9" i="6"/>
  <c r="I9" i="6" s="1"/>
  <c r="E9" i="6"/>
  <c r="G8" i="6"/>
  <c r="E8" i="6"/>
  <c r="F8" i="6" s="1"/>
  <c r="G7" i="6"/>
  <c r="F7" i="6"/>
  <c r="I7" i="6" s="1"/>
  <c r="E7" i="6"/>
  <c r="G6" i="6"/>
  <c r="E6" i="6"/>
  <c r="F6" i="6" s="1"/>
  <c r="G5" i="6"/>
  <c r="F5" i="6"/>
  <c r="E5" i="6"/>
  <c r="G44" i="5"/>
  <c r="E44" i="5"/>
  <c r="F44" i="5" s="1"/>
  <c r="I44" i="5" s="1"/>
  <c r="G65" i="5"/>
  <c r="E65" i="5"/>
  <c r="F65" i="5" s="1"/>
  <c r="H65" i="5" s="1"/>
  <c r="G74" i="5"/>
  <c r="E74" i="5"/>
  <c r="F74" i="5" s="1"/>
  <c r="I74" i="5" s="1"/>
  <c r="G64" i="5"/>
  <c r="E64" i="5"/>
  <c r="F64" i="5" s="1"/>
  <c r="H64" i="5" s="1"/>
  <c r="G29" i="5"/>
  <c r="E29" i="5"/>
  <c r="F29" i="5" s="1"/>
  <c r="I29" i="5" s="1"/>
  <c r="G43" i="5"/>
  <c r="E43" i="5"/>
  <c r="F43" i="5" s="1"/>
  <c r="H43" i="5" s="1"/>
  <c r="G42" i="5"/>
  <c r="E42" i="5"/>
  <c r="F42" i="5" s="1"/>
  <c r="I42" i="5" s="1"/>
  <c r="G63" i="5"/>
  <c r="E63" i="5"/>
  <c r="F63" i="5" s="1"/>
  <c r="H63" i="5" s="1"/>
  <c r="G41" i="5"/>
  <c r="E41" i="5"/>
  <c r="F41" i="5" s="1"/>
  <c r="I41" i="5" s="1"/>
  <c r="G62" i="5"/>
  <c r="E62" i="5"/>
  <c r="F62" i="5" s="1"/>
  <c r="H62" i="5" s="1"/>
  <c r="G73" i="5"/>
  <c r="E73" i="5"/>
  <c r="F73" i="5" s="1"/>
  <c r="I73" i="5" s="1"/>
  <c r="G61" i="5"/>
  <c r="E61" i="5"/>
  <c r="F61" i="5" s="1"/>
  <c r="H61" i="5" s="1"/>
  <c r="G28" i="5"/>
  <c r="E28" i="5"/>
  <c r="F28" i="5" s="1"/>
  <c r="I28" i="5" s="1"/>
  <c r="G40" i="5"/>
  <c r="E40" i="5"/>
  <c r="F40" i="5" s="1"/>
  <c r="H40" i="5" s="1"/>
  <c r="G39" i="5"/>
  <c r="E39" i="5"/>
  <c r="F39" i="5" s="1"/>
  <c r="I39" i="5" s="1"/>
  <c r="G60" i="5"/>
  <c r="E60" i="5"/>
  <c r="F60" i="5" s="1"/>
  <c r="H60" i="5" s="1"/>
  <c r="G14" i="5"/>
  <c r="E14" i="5"/>
  <c r="F14" i="5" s="1"/>
  <c r="I14" i="5" s="1"/>
  <c r="G13" i="5"/>
  <c r="E13" i="5"/>
  <c r="F13" i="5" s="1"/>
  <c r="H13" i="5" s="1"/>
  <c r="G50" i="5"/>
  <c r="E50" i="5"/>
  <c r="F50" i="5" s="1"/>
  <c r="I50" i="5" s="1"/>
  <c r="G49" i="5"/>
  <c r="E49" i="5"/>
  <c r="F49" i="5" s="1"/>
  <c r="H49" i="5" s="1"/>
  <c r="G48" i="5"/>
  <c r="E48" i="5"/>
  <c r="F48" i="5" s="1"/>
  <c r="I48" i="5" s="1"/>
  <c r="G59" i="5"/>
  <c r="E59" i="5"/>
  <c r="F59" i="5" s="1"/>
  <c r="H59" i="5" s="1"/>
  <c r="G12" i="5"/>
  <c r="E12" i="5"/>
  <c r="F12" i="5" s="1"/>
  <c r="I12" i="5" s="1"/>
  <c r="G58" i="5"/>
  <c r="E58" i="5"/>
  <c r="F58" i="5" s="1"/>
  <c r="H58" i="5" s="1"/>
  <c r="G72" i="5"/>
  <c r="E72" i="5"/>
  <c r="F72" i="5" s="1"/>
  <c r="I72" i="5" s="1"/>
  <c r="G11" i="5"/>
  <c r="E11" i="5"/>
  <c r="F11" i="5" s="1"/>
  <c r="H11" i="5" s="1"/>
  <c r="G71" i="5"/>
  <c r="E71" i="5"/>
  <c r="F71" i="5" s="1"/>
  <c r="I71" i="5" s="1"/>
  <c r="G27" i="5"/>
  <c r="E27" i="5"/>
  <c r="F27" i="5" s="1"/>
  <c r="H27" i="5" s="1"/>
  <c r="G10" i="5"/>
  <c r="E10" i="5"/>
  <c r="F10" i="5" s="1"/>
  <c r="I10" i="5" s="1"/>
  <c r="G67" i="5"/>
  <c r="E67" i="5"/>
  <c r="F67" i="5" s="1"/>
  <c r="H67" i="5" s="1"/>
  <c r="G35" i="5"/>
  <c r="E35" i="5"/>
  <c r="F35" i="5" s="1"/>
  <c r="I35" i="5" s="1"/>
  <c r="G18" i="5"/>
  <c r="E18" i="5"/>
  <c r="F18" i="5" s="1"/>
  <c r="H18" i="5" s="1"/>
  <c r="G57" i="5"/>
  <c r="E57" i="5"/>
  <c r="F57" i="5" s="1"/>
  <c r="I57" i="5" s="1"/>
  <c r="G26" i="5"/>
  <c r="E26" i="5"/>
  <c r="F26" i="5" s="1"/>
  <c r="H26" i="5" s="1"/>
  <c r="G34" i="5"/>
  <c r="E34" i="5"/>
  <c r="F34" i="5" s="1"/>
  <c r="I34" i="5" s="1"/>
  <c r="G33" i="5"/>
  <c r="E33" i="5"/>
  <c r="F33" i="5" s="1"/>
  <c r="H33" i="5" s="1"/>
  <c r="G25" i="5"/>
  <c r="E25" i="5"/>
  <c r="F25" i="5" s="1"/>
  <c r="I25" i="5" s="1"/>
  <c r="G17" i="5"/>
  <c r="E17" i="5"/>
  <c r="F17" i="5" s="1"/>
  <c r="H17" i="5" s="1"/>
  <c r="G24" i="5"/>
  <c r="E24" i="5"/>
  <c r="F24" i="5" s="1"/>
  <c r="I24" i="5" s="1"/>
  <c r="G38" i="5"/>
  <c r="E38" i="5"/>
  <c r="F38" i="5" s="1"/>
  <c r="H38" i="5" s="1"/>
  <c r="G56" i="5"/>
  <c r="E56" i="5"/>
  <c r="F56" i="5" s="1"/>
  <c r="I56" i="5" s="1"/>
  <c r="G70" i="5"/>
  <c r="E70" i="5"/>
  <c r="F70" i="5" s="1"/>
  <c r="H70" i="5" s="1"/>
  <c r="G55" i="5"/>
  <c r="E55" i="5"/>
  <c r="F55" i="5" s="1"/>
  <c r="I55" i="5" s="1"/>
  <c r="G23" i="5"/>
  <c r="E23" i="5"/>
  <c r="F23" i="5" s="1"/>
  <c r="H23" i="5" s="1"/>
  <c r="G37" i="5"/>
  <c r="E37" i="5"/>
  <c r="F37" i="5" s="1"/>
  <c r="I37" i="5" s="1"/>
  <c r="G36" i="5"/>
  <c r="E36" i="5"/>
  <c r="F36" i="5" s="1"/>
  <c r="H36" i="5" s="1"/>
  <c r="G54" i="5"/>
  <c r="E54" i="5"/>
  <c r="F54" i="5" s="1"/>
  <c r="I54" i="5" s="1"/>
  <c r="G9" i="5"/>
  <c r="E9" i="5"/>
  <c r="F9" i="5" s="1"/>
  <c r="H9" i="5" s="1"/>
  <c r="G8" i="5"/>
  <c r="E8" i="5"/>
  <c r="F8" i="5" s="1"/>
  <c r="I8" i="5" s="1"/>
  <c r="G47" i="5"/>
  <c r="E47" i="5"/>
  <c r="F47" i="5" s="1"/>
  <c r="H47" i="5" s="1"/>
  <c r="G46" i="5"/>
  <c r="E46" i="5"/>
  <c r="F46" i="5" s="1"/>
  <c r="I46" i="5" s="1"/>
  <c r="G45" i="5"/>
  <c r="E45" i="5"/>
  <c r="F45" i="5" s="1"/>
  <c r="H45" i="5" s="1"/>
  <c r="G53" i="5"/>
  <c r="E53" i="5"/>
  <c r="F53" i="5" s="1"/>
  <c r="I53" i="5" s="1"/>
  <c r="G7" i="5"/>
  <c r="E7" i="5"/>
  <c r="F7" i="5" s="1"/>
  <c r="H7" i="5" s="1"/>
  <c r="G52" i="5"/>
  <c r="E52" i="5"/>
  <c r="F52" i="5" s="1"/>
  <c r="I52" i="5" s="1"/>
  <c r="G69" i="5"/>
  <c r="E69" i="5"/>
  <c r="F69" i="5" s="1"/>
  <c r="H69" i="5" s="1"/>
  <c r="G6" i="5"/>
  <c r="E6" i="5"/>
  <c r="F6" i="5" s="1"/>
  <c r="G68" i="5"/>
  <c r="E68" i="5"/>
  <c r="F68" i="5" s="1"/>
  <c r="I68" i="5" s="1"/>
  <c r="G22" i="5"/>
  <c r="E22" i="5"/>
  <c r="F22" i="5" s="1"/>
  <c r="G5" i="5"/>
  <c r="E5" i="5"/>
  <c r="F5" i="5" s="1"/>
  <c r="I5" i="5" s="1"/>
  <c r="G66" i="5"/>
  <c r="E66" i="5"/>
  <c r="F66" i="5" s="1"/>
  <c r="G32" i="5"/>
  <c r="E32" i="5"/>
  <c r="F32" i="5" s="1"/>
  <c r="I32" i="5" s="1"/>
  <c r="G16" i="5"/>
  <c r="E16" i="5"/>
  <c r="F16" i="5" s="1"/>
  <c r="G51" i="5"/>
  <c r="E51" i="5"/>
  <c r="F51" i="5" s="1"/>
  <c r="I51" i="5" s="1"/>
  <c r="G21" i="5"/>
  <c r="E21" i="5"/>
  <c r="F21" i="5" s="1"/>
  <c r="G31" i="5"/>
  <c r="E31" i="5"/>
  <c r="F31" i="5" s="1"/>
  <c r="I31" i="5" s="1"/>
  <c r="G30" i="5"/>
  <c r="E30" i="5"/>
  <c r="F30" i="5" s="1"/>
  <c r="G20" i="5"/>
  <c r="E20" i="5"/>
  <c r="F20" i="5" s="1"/>
  <c r="I20" i="5" s="1"/>
  <c r="G15" i="5"/>
  <c r="E15" i="5"/>
  <c r="F15" i="5" s="1"/>
  <c r="G19" i="5"/>
  <c r="E19" i="5"/>
  <c r="E6" i="1"/>
  <c r="F6" i="1" s="1"/>
  <c r="E7" i="1"/>
  <c r="F7" i="1" s="1"/>
  <c r="E8" i="1"/>
  <c r="F8" i="1" s="1"/>
  <c r="E9" i="1"/>
  <c r="F9" i="1" s="1"/>
  <c r="H9" i="1" s="1"/>
  <c r="E10" i="1"/>
  <c r="F10" i="1" s="1"/>
  <c r="E11" i="1"/>
  <c r="F11" i="1" s="1"/>
  <c r="E12" i="1"/>
  <c r="F12" i="1" s="1"/>
  <c r="E13" i="1"/>
  <c r="F13" i="1" s="1"/>
  <c r="H13" i="1" s="1"/>
  <c r="E14" i="1"/>
  <c r="F14" i="1" s="1"/>
  <c r="E15" i="1"/>
  <c r="F15" i="1" s="1"/>
  <c r="E16" i="1"/>
  <c r="F16" i="1" s="1"/>
  <c r="E17" i="1"/>
  <c r="F17" i="1" s="1"/>
  <c r="H17" i="1" s="1"/>
  <c r="E18" i="1"/>
  <c r="F18" i="1" s="1"/>
  <c r="E19" i="1"/>
  <c r="F19" i="1" s="1"/>
  <c r="E20" i="1"/>
  <c r="F20" i="1" s="1"/>
  <c r="E21" i="1"/>
  <c r="F21" i="1" s="1"/>
  <c r="H21" i="1" s="1"/>
  <c r="E22" i="1"/>
  <c r="F22" i="1" s="1"/>
  <c r="E23" i="1"/>
  <c r="F23" i="1" s="1"/>
  <c r="E24" i="1"/>
  <c r="F24" i="1" s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5" i="1"/>
  <c r="F5" i="1" s="1"/>
  <c r="B8" i="8" l="1"/>
  <c r="B5" i="8"/>
  <c r="B3" i="8"/>
  <c r="B4" i="8"/>
  <c r="H5" i="1"/>
  <c r="I5" i="1"/>
  <c r="H73" i="1"/>
  <c r="I73" i="1"/>
  <c r="H71" i="1"/>
  <c r="I71" i="1"/>
  <c r="H69" i="1"/>
  <c r="I69" i="1"/>
  <c r="H67" i="1"/>
  <c r="I67" i="1"/>
  <c r="H65" i="1"/>
  <c r="I65" i="1"/>
  <c r="H63" i="1"/>
  <c r="I63" i="1"/>
  <c r="H61" i="1"/>
  <c r="I61" i="1"/>
  <c r="H59" i="1"/>
  <c r="I59" i="1"/>
  <c r="H57" i="1"/>
  <c r="I57" i="1"/>
  <c r="H55" i="1"/>
  <c r="I55" i="1"/>
  <c r="H53" i="1"/>
  <c r="I53" i="1"/>
  <c r="H51" i="1"/>
  <c r="I51" i="1"/>
  <c r="H49" i="1"/>
  <c r="I49" i="1"/>
  <c r="H47" i="1"/>
  <c r="I47" i="1"/>
  <c r="H45" i="1"/>
  <c r="I45" i="1"/>
  <c r="H43" i="1"/>
  <c r="I43" i="1"/>
  <c r="H41" i="1"/>
  <c r="I41" i="1"/>
  <c r="H39" i="1"/>
  <c r="I39" i="1"/>
  <c r="H37" i="1"/>
  <c r="I37" i="1"/>
  <c r="H35" i="1"/>
  <c r="I35" i="1"/>
  <c r="H33" i="1"/>
  <c r="I33" i="1"/>
  <c r="H31" i="1"/>
  <c r="I31" i="1"/>
  <c r="H29" i="1"/>
  <c r="I29" i="1"/>
  <c r="H27" i="1"/>
  <c r="I27" i="1"/>
  <c r="H23" i="1"/>
  <c r="I23" i="1"/>
  <c r="H19" i="1"/>
  <c r="I19" i="1"/>
  <c r="H15" i="1"/>
  <c r="I15" i="1"/>
  <c r="H11" i="1"/>
  <c r="I11" i="1"/>
  <c r="H7" i="1"/>
  <c r="I7" i="1"/>
  <c r="H74" i="1"/>
  <c r="I74" i="1"/>
  <c r="H72" i="1"/>
  <c r="I72" i="1"/>
  <c r="H70" i="1"/>
  <c r="I70" i="1"/>
  <c r="H68" i="1"/>
  <c r="I68" i="1"/>
  <c r="H66" i="1"/>
  <c r="I66" i="1"/>
  <c r="H64" i="1"/>
  <c r="I64" i="1"/>
  <c r="H62" i="1"/>
  <c r="I62" i="1"/>
  <c r="H60" i="1"/>
  <c r="I60" i="1"/>
  <c r="H58" i="1"/>
  <c r="I58" i="1"/>
  <c r="H56" i="1"/>
  <c r="I56" i="1"/>
  <c r="H54" i="1"/>
  <c r="I54" i="1"/>
  <c r="H52" i="1"/>
  <c r="I52" i="1"/>
  <c r="H50" i="1"/>
  <c r="I50" i="1"/>
  <c r="H48" i="1"/>
  <c r="I48" i="1"/>
  <c r="H46" i="1"/>
  <c r="I46" i="1"/>
  <c r="H44" i="1"/>
  <c r="I44" i="1"/>
  <c r="H42" i="1"/>
  <c r="I42" i="1"/>
  <c r="H40" i="1"/>
  <c r="I40" i="1"/>
  <c r="H38" i="1"/>
  <c r="I38" i="1"/>
  <c r="H36" i="1"/>
  <c r="I36" i="1"/>
  <c r="H34" i="1"/>
  <c r="I34" i="1"/>
  <c r="H32" i="1"/>
  <c r="I32" i="1"/>
  <c r="H30" i="1"/>
  <c r="I30" i="1"/>
  <c r="H28" i="1"/>
  <c r="I28" i="1"/>
  <c r="H26" i="1"/>
  <c r="I26" i="1"/>
  <c r="H24" i="1"/>
  <c r="I24" i="1"/>
  <c r="H22" i="1"/>
  <c r="I22" i="1"/>
  <c r="H20" i="1"/>
  <c r="I20" i="1"/>
  <c r="H18" i="1"/>
  <c r="I18" i="1"/>
  <c r="H16" i="1"/>
  <c r="I16" i="1"/>
  <c r="H14" i="1"/>
  <c r="I14" i="1"/>
  <c r="H12" i="1"/>
  <c r="I12" i="1"/>
  <c r="H10" i="1"/>
  <c r="I10" i="1"/>
  <c r="B11" i="8"/>
  <c r="H8" i="1"/>
  <c r="I8" i="1"/>
  <c r="H6" i="1"/>
  <c r="I6" i="1"/>
  <c r="I25" i="1"/>
  <c r="I21" i="1"/>
  <c r="I17" i="1"/>
  <c r="I13" i="1"/>
  <c r="I9" i="1"/>
  <c r="E81" i="7"/>
  <c r="E85" i="7"/>
  <c r="F87" i="7"/>
  <c r="E89" i="7"/>
  <c r="F117" i="7"/>
  <c r="E119" i="7"/>
  <c r="D137" i="7"/>
  <c r="E18" i="7"/>
  <c r="F31" i="7"/>
  <c r="E33" i="7"/>
  <c r="E42" i="7"/>
  <c r="F44" i="7"/>
  <c r="E46" i="7"/>
  <c r="F99" i="7"/>
  <c r="E101" i="7"/>
  <c r="F103" i="7"/>
  <c r="E105" i="7"/>
  <c r="F49" i="7"/>
  <c r="F50" i="7" s="1"/>
  <c r="F71" i="7"/>
  <c r="F72" i="7" s="1"/>
  <c r="E11" i="7"/>
  <c r="E38" i="7"/>
  <c r="F70" i="7"/>
  <c r="E6" i="7"/>
  <c r="F19" i="7"/>
  <c r="I19" i="7" s="1"/>
  <c r="E21" i="7"/>
  <c r="I22" i="7"/>
  <c r="F23" i="7"/>
  <c r="F24" i="7"/>
  <c r="F25" i="7" s="1"/>
  <c r="E25" i="7"/>
  <c r="I26" i="7"/>
  <c r="F29" i="7"/>
  <c r="I49" i="7"/>
  <c r="F51" i="7"/>
  <c r="I51" i="7" s="1"/>
  <c r="E53" i="7"/>
  <c r="F54" i="7"/>
  <c r="I54" i="7" s="1"/>
  <c r="E55" i="7"/>
  <c r="E57" i="7"/>
  <c r="F56" i="7"/>
  <c r="F73" i="7"/>
  <c r="I73" i="7" s="1"/>
  <c r="E74" i="7"/>
  <c r="F75" i="7"/>
  <c r="H75" i="7" s="1"/>
  <c r="E77" i="7"/>
  <c r="E79" i="7"/>
  <c r="F78" i="7"/>
  <c r="H78" i="7" s="1"/>
  <c r="I104" i="7"/>
  <c r="F105" i="7"/>
  <c r="F106" i="7"/>
  <c r="I106" i="7" s="1"/>
  <c r="E107" i="7"/>
  <c r="F108" i="7"/>
  <c r="H108" i="7" s="1"/>
  <c r="E109" i="7"/>
  <c r="F110" i="7"/>
  <c r="I110" i="7" s="1"/>
  <c r="E111" i="7"/>
  <c r="E23" i="7"/>
  <c r="E29" i="7"/>
  <c r="F6" i="7"/>
  <c r="F7" i="7"/>
  <c r="F8" i="7" s="1"/>
  <c r="E8" i="7"/>
  <c r="I9" i="7"/>
  <c r="F11" i="7"/>
  <c r="E13" i="7"/>
  <c r="F12" i="7"/>
  <c r="H12" i="7" s="1"/>
  <c r="F18" i="7"/>
  <c r="F34" i="7"/>
  <c r="H34" i="7" s="1"/>
  <c r="E35" i="7"/>
  <c r="E40" i="7"/>
  <c r="F39" i="7"/>
  <c r="F61" i="7"/>
  <c r="H61" i="7" s="1"/>
  <c r="E63" i="7"/>
  <c r="F64" i="7"/>
  <c r="I64" i="7" s="1"/>
  <c r="E65" i="7"/>
  <c r="F66" i="7"/>
  <c r="H66" i="7" s="1"/>
  <c r="E68" i="7"/>
  <c r="I88" i="7"/>
  <c r="F89" i="7"/>
  <c r="F90" i="7"/>
  <c r="I90" i="7" s="1"/>
  <c r="E91" i="7"/>
  <c r="F92" i="7"/>
  <c r="H92" i="7" s="1"/>
  <c r="E93" i="7"/>
  <c r="F94" i="7"/>
  <c r="I94" i="7" s="1"/>
  <c r="E95" i="7"/>
  <c r="F96" i="7"/>
  <c r="H96" i="7" s="1"/>
  <c r="E97" i="7"/>
  <c r="I118" i="7"/>
  <c r="F119" i="7"/>
  <c r="F120" i="7"/>
  <c r="I120" i="7" s="1"/>
  <c r="E121" i="7"/>
  <c r="F122" i="7"/>
  <c r="H122" i="7" s="1"/>
  <c r="E123" i="7"/>
  <c r="F124" i="7"/>
  <c r="I124" i="7" s="1"/>
  <c r="E126" i="7"/>
  <c r="F42" i="7"/>
  <c r="E44" i="7"/>
  <c r="F46" i="7"/>
  <c r="E70" i="7"/>
  <c r="F81" i="7"/>
  <c r="E83" i="7"/>
  <c r="F85" i="7"/>
  <c r="E87" i="7"/>
  <c r="E99" i="7"/>
  <c r="F101" i="7"/>
  <c r="E103" i="7"/>
  <c r="E117" i="7"/>
  <c r="H10" i="7"/>
  <c r="I10" i="7"/>
  <c r="H16" i="7"/>
  <c r="I16" i="7"/>
  <c r="H28" i="7"/>
  <c r="I28" i="7"/>
  <c r="I36" i="7"/>
  <c r="H36" i="7"/>
  <c r="H7" i="7"/>
  <c r="H14" i="7"/>
  <c r="I14" i="7"/>
  <c r="H19" i="7"/>
  <c r="H24" i="7"/>
  <c r="H32" i="7"/>
  <c r="I32" i="7"/>
  <c r="H5" i="7"/>
  <c r="H9" i="7"/>
  <c r="H15" i="7"/>
  <c r="H17" i="7"/>
  <c r="H22" i="7"/>
  <c r="H26" i="7"/>
  <c r="H27" i="7"/>
  <c r="H30" i="7"/>
  <c r="I37" i="7"/>
  <c r="I45" i="7"/>
  <c r="H52" i="7"/>
  <c r="I59" i="7"/>
  <c r="H60" i="7"/>
  <c r="I80" i="7"/>
  <c r="I86" i="7"/>
  <c r="H88" i="7"/>
  <c r="I102" i="7"/>
  <c r="H104" i="7"/>
  <c r="I116" i="7"/>
  <c r="H118" i="7"/>
  <c r="H125" i="7"/>
  <c r="I5" i="7"/>
  <c r="F20" i="7"/>
  <c r="I27" i="7"/>
  <c r="I41" i="7"/>
  <c r="H43" i="7"/>
  <c r="F47" i="7"/>
  <c r="F48" i="7" s="1"/>
  <c r="H49" i="7"/>
  <c r="H58" i="7"/>
  <c r="H62" i="7"/>
  <c r="I67" i="7"/>
  <c r="H69" i="7"/>
  <c r="I76" i="7"/>
  <c r="H82" i="7"/>
  <c r="I82" i="7"/>
  <c r="H84" i="7"/>
  <c r="I98" i="7"/>
  <c r="H100" i="7"/>
  <c r="F112" i="7"/>
  <c r="F114" i="7" s="1"/>
  <c r="H113" i="7"/>
  <c r="H115" i="7"/>
  <c r="H8" i="6"/>
  <c r="I8" i="6"/>
  <c r="H12" i="6"/>
  <c r="I12" i="6"/>
  <c r="H22" i="6"/>
  <c r="I22" i="6"/>
  <c r="I26" i="6"/>
  <c r="H26" i="6"/>
  <c r="H6" i="6"/>
  <c r="I6" i="6"/>
  <c r="H10" i="6"/>
  <c r="I10" i="6"/>
  <c r="H14" i="6"/>
  <c r="I14" i="6"/>
  <c r="H18" i="6"/>
  <c r="I18" i="6"/>
  <c r="H24" i="6"/>
  <c r="I24" i="6"/>
  <c r="H5" i="6"/>
  <c r="H7" i="6"/>
  <c r="H9" i="6"/>
  <c r="H11" i="6"/>
  <c r="H13" i="6"/>
  <c r="E15" i="6"/>
  <c r="E84" i="6" s="1"/>
  <c r="H17" i="6"/>
  <c r="H19" i="6"/>
  <c r="F32" i="6"/>
  <c r="H21" i="6"/>
  <c r="H23" i="6"/>
  <c r="H25" i="6"/>
  <c r="I27" i="6"/>
  <c r="H28" i="6"/>
  <c r="I31" i="6"/>
  <c r="E32" i="6"/>
  <c r="I35" i="6"/>
  <c r="H36" i="6"/>
  <c r="I41" i="6"/>
  <c r="H42" i="6"/>
  <c r="I45" i="6"/>
  <c r="H46" i="6"/>
  <c r="I51" i="6"/>
  <c r="H52" i="6"/>
  <c r="I55" i="6"/>
  <c r="E56" i="6"/>
  <c r="I59" i="6"/>
  <c r="H60" i="6"/>
  <c r="I63" i="6"/>
  <c r="H64" i="6"/>
  <c r="I67" i="6"/>
  <c r="H68" i="6"/>
  <c r="I71" i="6"/>
  <c r="E72" i="6"/>
  <c r="I77" i="6"/>
  <c r="H78" i="6"/>
  <c r="I81" i="6"/>
  <c r="H82" i="6"/>
  <c r="F83" i="6"/>
  <c r="I5" i="6"/>
  <c r="D84" i="6"/>
  <c r="F15" i="6"/>
  <c r="F16" i="6"/>
  <c r="I21" i="6"/>
  <c r="I29" i="6"/>
  <c r="H30" i="6"/>
  <c r="E39" i="6"/>
  <c r="F33" i="6"/>
  <c r="H34" i="6"/>
  <c r="I37" i="6"/>
  <c r="H38" i="6"/>
  <c r="H40" i="6"/>
  <c r="I43" i="6"/>
  <c r="H44" i="6"/>
  <c r="I47" i="6"/>
  <c r="H48" i="6"/>
  <c r="F49" i="6"/>
  <c r="F56" i="6"/>
  <c r="I50" i="6"/>
  <c r="H50" i="6"/>
  <c r="I53" i="6"/>
  <c r="H54" i="6"/>
  <c r="F72" i="6"/>
  <c r="H57" i="6"/>
  <c r="I57" i="6"/>
  <c r="H58" i="6"/>
  <c r="I61" i="6"/>
  <c r="H62" i="6"/>
  <c r="I65" i="6"/>
  <c r="H66" i="6"/>
  <c r="I69" i="6"/>
  <c r="H70" i="6"/>
  <c r="E75" i="6"/>
  <c r="F73" i="6"/>
  <c r="H74" i="6"/>
  <c r="H76" i="6"/>
  <c r="I79" i="6"/>
  <c r="H80" i="6"/>
  <c r="F19" i="5"/>
  <c r="H15" i="5"/>
  <c r="I15" i="5"/>
  <c r="H21" i="5"/>
  <c r="I21" i="5"/>
  <c r="H66" i="5"/>
  <c r="I66" i="5"/>
  <c r="I6" i="5"/>
  <c r="H6" i="5"/>
  <c r="H30" i="5"/>
  <c r="I30" i="5"/>
  <c r="H16" i="5"/>
  <c r="I16" i="5"/>
  <c r="H22" i="5"/>
  <c r="I22" i="5"/>
  <c r="H20" i="5"/>
  <c r="H31" i="5"/>
  <c r="H51" i="5"/>
  <c r="H32" i="5"/>
  <c r="H5" i="5"/>
  <c r="H68" i="5"/>
  <c r="I69" i="5"/>
  <c r="H52" i="5"/>
  <c r="I45" i="5"/>
  <c r="H46" i="5"/>
  <c r="I9" i="5"/>
  <c r="H54" i="5"/>
  <c r="I23" i="5"/>
  <c r="H55" i="5"/>
  <c r="I38" i="5"/>
  <c r="H24" i="5"/>
  <c r="I33" i="5"/>
  <c r="H34" i="5"/>
  <c r="I18" i="5"/>
  <c r="H35" i="5"/>
  <c r="I27" i="5"/>
  <c r="H71" i="5"/>
  <c r="I58" i="5"/>
  <c r="H12" i="5"/>
  <c r="I49" i="5"/>
  <c r="H50" i="5"/>
  <c r="I60" i="5"/>
  <c r="H39" i="5"/>
  <c r="I61" i="5"/>
  <c r="H73" i="5"/>
  <c r="I63" i="5"/>
  <c r="H42" i="5"/>
  <c r="I64" i="5"/>
  <c r="H74" i="5"/>
  <c r="I7" i="5"/>
  <c r="H53" i="5"/>
  <c r="I47" i="5"/>
  <c r="H8" i="5"/>
  <c r="I36" i="5"/>
  <c r="H37" i="5"/>
  <c r="I70" i="5"/>
  <c r="H56" i="5"/>
  <c r="I17" i="5"/>
  <c r="H25" i="5"/>
  <c r="I26" i="5"/>
  <c r="H57" i="5"/>
  <c r="I67" i="5"/>
  <c r="H10" i="5"/>
  <c r="I11" i="5"/>
  <c r="H72" i="5"/>
  <c r="I59" i="5"/>
  <c r="H48" i="5"/>
  <c r="I13" i="5"/>
  <c r="H14" i="5"/>
  <c r="I40" i="5"/>
  <c r="H28" i="5"/>
  <c r="I62" i="5"/>
  <c r="H41" i="5"/>
  <c r="I43" i="5"/>
  <c r="H29" i="5"/>
  <c r="I65" i="5"/>
  <c r="H44" i="5"/>
  <c r="I71" i="7" l="1"/>
  <c r="I61" i="7"/>
  <c r="I24" i="7"/>
  <c r="F63" i="7"/>
  <c r="H71" i="7"/>
  <c r="E137" i="7"/>
  <c r="I39" i="7"/>
  <c r="F40" i="7"/>
  <c r="I78" i="7"/>
  <c r="F79" i="7"/>
  <c r="I56" i="7"/>
  <c r="F57" i="7"/>
  <c r="H56" i="7"/>
  <c r="H39" i="7"/>
  <c r="I7" i="7"/>
  <c r="H124" i="7"/>
  <c r="F126" i="7"/>
  <c r="I122" i="7"/>
  <c r="F123" i="7"/>
  <c r="H120" i="7"/>
  <c r="F121" i="7"/>
  <c r="I96" i="7"/>
  <c r="F97" i="7"/>
  <c r="H94" i="7"/>
  <c r="F95" i="7"/>
  <c r="I92" i="7"/>
  <c r="F93" i="7"/>
  <c r="H90" i="7"/>
  <c r="F91" i="7"/>
  <c r="I66" i="7"/>
  <c r="F68" i="7"/>
  <c r="H64" i="7"/>
  <c r="F65" i="7"/>
  <c r="I34" i="7"/>
  <c r="F35" i="7"/>
  <c r="I12" i="7"/>
  <c r="F13" i="7"/>
  <c r="H110" i="7"/>
  <c r="F111" i="7"/>
  <c r="I108" i="7"/>
  <c r="F109" i="7"/>
  <c r="H106" i="7"/>
  <c r="F107" i="7"/>
  <c r="I75" i="7"/>
  <c r="F77" i="7"/>
  <c r="H73" i="7"/>
  <c r="F74" i="7"/>
  <c r="H54" i="7"/>
  <c r="F55" i="7"/>
  <c r="H51" i="7"/>
  <c r="F53" i="7"/>
  <c r="F21" i="7"/>
  <c r="H112" i="7"/>
  <c r="I112" i="7"/>
  <c r="H47" i="7"/>
  <c r="I47" i="7"/>
  <c r="H20" i="7"/>
  <c r="I20" i="7"/>
  <c r="H19" i="5"/>
  <c r="H73" i="6"/>
  <c r="F75" i="6"/>
  <c r="I73" i="6"/>
  <c r="H33" i="6"/>
  <c r="F39" i="6"/>
  <c r="I33" i="6"/>
  <c r="H16" i="6"/>
  <c r="F20" i="6"/>
  <c r="F84" i="6" s="1"/>
  <c r="I16" i="6"/>
  <c r="I19" i="5"/>
  <c r="F137" i="7" l="1"/>
</calcChain>
</file>

<file path=xl/sharedStrings.xml><?xml version="1.0" encoding="utf-8"?>
<sst xmlns="http://schemas.openxmlformats.org/spreadsheetml/2006/main" count="1412" uniqueCount="418">
  <si>
    <t>NOMBRE</t>
  </si>
  <si>
    <t>AREA DE TRABAJO</t>
  </si>
  <si>
    <t>TIPO DE CONTRATO</t>
  </si>
  <si>
    <t>SALARIO</t>
  </si>
  <si>
    <t>VALOR HORA</t>
  </si>
  <si>
    <t>NUEVO SALARIO</t>
  </si>
  <si>
    <t>CANDIDATO A NUEVO CONTRATO</t>
  </si>
  <si>
    <t>RELACIÓN DE EMPLEADOS POR ÁREA DE TRABAJO</t>
  </si>
  <si>
    <t>Diana Carolina Castillejo López</t>
  </si>
  <si>
    <t>Gerencia</t>
  </si>
  <si>
    <t>Indefinido</t>
  </si>
  <si>
    <t>Martha Isabel Arias Maldonado</t>
  </si>
  <si>
    <t>Financiera</t>
  </si>
  <si>
    <t>Fijo</t>
  </si>
  <si>
    <t>Ángela Milena Preciado Alférez</t>
  </si>
  <si>
    <t>Diana Milena Pardo García</t>
  </si>
  <si>
    <t>Jurídica</t>
  </si>
  <si>
    <t>Amalia Ceferino Ramírez</t>
  </si>
  <si>
    <t>Temporal</t>
  </si>
  <si>
    <t>Johanna Alexandra González Liévano</t>
  </si>
  <si>
    <t>Nancy Torrejano Palomares</t>
  </si>
  <si>
    <t>Servicio Cliente</t>
  </si>
  <si>
    <t>Lady Diana Pinzón Castro</t>
  </si>
  <si>
    <t>Jennifer Quiroga Carrillo</t>
  </si>
  <si>
    <t>María Del Pilar Zamudio Monroy</t>
  </si>
  <si>
    <t>Servicios Generales</t>
  </si>
  <si>
    <t>Lady Odilia Rodríguez Pedreros</t>
  </si>
  <si>
    <t>Compras</t>
  </si>
  <si>
    <t>Sandra Milena Rojas Bohórquez</t>
  </si>
  <si>
    <t>Leydy Viviana Camacho Gamba</t>
  </si>
  <si>
    <t>Sistemas</t>
  </si>
  <si>
    <t>Elizabeth Johana Rivas Jaramillo</t>
  </si>
  <si>
    <t>María Margarita Torres Campos</t>
  </si>
  <si>
    <t>Viviana Carolina Gómez Ruiz</t>
  </si>
  <si>
    <t>Liliana Vásquez Pulido</t>
  </si>
  <si>
    <t>Olga Nancy Corredor Ojeda</t>
  </si>
  <si>
    <t>Jenny Carolina Peralta Piernagorda</t>
  </si>
  <si>
    <t>Recursos Humanos</t>
  </si>
  <si>
    <t>Estefany Carolina Garzón Rojas</t>
  </si>
  <si>
    <t>Luz Yaneth Velásquez Gordillo</t>
  </si>
  <si>
    <t>Angie Ramírez Hernández</t>
  </si>
  <si>
    <t>Andrea Johanna Zorro Tamayo</t>
  </si>
  <si>
    <t>Carolina Andrea Rodríguez Pereira</t>
  </si>
  <si>
    <t>Aura Maryori Cañón Vargas</t>
  </si>
  <si>
    <t>Mercadeo</t>
  </si>
  <si>
    <t>Magda Liliana Godoy Barbosa</t>
  </si>
  <si>
    <t>Esther Adriana Ruiz González</t>
  </si>
  <si>
    <t>Ana Consuelo Moncada Colina</t>
  </si>
  <si>
    <t>Deisy Rocío Cañón Hernández</t>
  </si>
  <si>
    <t>Yela Liliana Martínez Ceballos</t>
  </si>
  <si>
    <t>Ana Milena Delgado Rincón</t>
  </si>
  <si>
    <t>Sandra Patricia Guarnizo Valenzuela</t>
  </si>
  <si>
    <t>Carlos Alberto Guerra Barrios</t>
  </si>
  <si>
    <t>Luis Fernando Guijo Gómez</t>
  </si>
  <si>
    <t>Olga Lucía Guzmán Rodríguez</t>
  </si>
  <si>
    <t>Jairo Humberto Hernández Pérez</t>
  </si>
  <si>
    <t>Alba Ruby Jiménez Bacca</t>
  </si>
  <si>
    <t>Harris Brandon Laguna Lamilla</t>
  </si>
  <si>
    <t>John Jairo Laverde Gutiérrez</t>
  </si>
  <si>
    <t xml:space="preserve">Eliseo Niño Ledesma </t>
  </si>
  <si>
    <t>Nayibe Johanna Lenis Ochoa</t>
  </si>
  <si>
    <t>Jenny Carolina Lugo Lozano</t>
  </si>
  <si>
    <t>German Anthony Martínez Pérez</t>
  </si>
  <si>
    <t>Ana Silvia Montoya Salazar</t>
  </si>
  <si>
    <t>Daniel Stiven Moreno Rey</t>
  </si>
  <si>
    <t>Mary Luz Ocampo Espinoza</t>
  </si>
  <si>
    <t>John Raúl Osorio Meneses</t>
  </si>
  <si>
    <t xml:space="preserve">Andrés Ballén Pajarito </t>
  </si>
  <si>
    <t>Marco Antonio Pinilla Pinilla</t>
  </si>
  <si>
    <t>Javier Paul Pinto Casas</t>
  </si>
  <si>
    <t>Andrea Poveda Montaño</t>
  </si>
  <si>
    <t>Julio Cenon Ramírez Choachi</t>
  </si>
  <si>
    <t>Oscar Alonso Ramírez Castro</t>
  </si>
  <si>
    <t>Ángela Anayibe Rodríguez Páez</t>
  </si>
  <si>
    <t>Sandra Patricia Rodríguez Guzmán</t>
  </si>
  <si>
    <t>William Andrés Roldan Buitrago</t>
  </si>
  <si>
    <t>Andrea Johanna Rubio Cabeza</t>
  </si>
  <si>
    <t>Luis Hernando Ruiz Corredor</t>
  </si>
  <si>
    <t>Dilia Ivonne Sarmiento Moreno</t>
  </si>
  <si>
    <t xml:space="preserve">Johana Cruz Suarez </t>
  </si>
  <si>
    <t>Maribel Carolina Suárez Ríos</t>
  </si>
  <si>
    <t xml:space="preserve">Viviana López Suárez </t>
  </si>
  <si>
    <t xml:space="preserve">Carmenza Martínez Supelano </t>
  </si>
  <si>
    <t>Jorge Guillermo Tenjo Rodríguez</t>
  </si>
  <si>
    <t xml:space="preserve">Natalia Moreno Tinoco </t>
  </si>
  <si>
    <t xml:space="preserve">Mauricio Niño Torres </t>
  </si>
  <si>
    <t>Lina María Trujillo Rojas</t>
  </si>
  <si>
    <t>Sandra Milena Vargas Leyva</t>
  </si>
  <si>
    <t>Fredy Francisco Velandia Rincón</t>
  </si>
  <si>
    <t>Francisco Orlando Vera Castillo</t>
  </si>
  <si>
    <t>Diana Castillejo</t>
  </si>
  <si>
    <t>Martha Arias</t>
  </si>
  <si>
    <t>Ángela Preciado</t>
  </si>
  <si>
    <t>Diana Pardo</t>
  </si>
  <si>
    <t>Johanna González</t>
  </si>
  <si>
    <t>Lady Pinzón</t>
  </si>
  <si>
    <t>María Zamudio</t>
  </si>
  <si>
    <t>Lady Rodríguez</t>
  </si>
  <si>
    <t>Sandra Rojas</t>
  </si>
  <si>
    <t>Leydy Camacho</t>
  </si>
  <si>
    <t>Elizabeth Rivas</t>
  </si>
  <si>
    <t>María Torres</t>
  </si>
  <si>
    <t>Viviana Gómez</t>
  </si>
  <si>
    <t>Olga Corredor</t>
  </si>
  <si>
    <t>Jenny Peralta</t>
  </si>
  <si>
    <t>Estefany Garzón</t>
  </si>
  <si>
    <t>Luz Velásquez</t>
  </si>
  <si>
    <t>Andrea Zorro</t>
  </si>
  <si>
    <t>Carolina Rodríguez</t>
  </si>
  <si>
    <t>Aura Cañón</t>
  </si>
  <si>
    <t>Magda Godoy</t>
  </si>
  <si>
    <t>Esther Ruiz</t>
  </si>
  <si>
    <t>Ana Moncada</t>
  </si>
  <si>
    <t>Deisy Cañón</t>
  </si>
  <si>
    <t>Yela Martínez</t>
  </si>
  <si>
    <t>Ana Delgado</t>
  </si>
  <si>
    <t>Sandra Guarnizo</t>
  </si>
  <si>
    <t>Carlos Guerra</t>
  </si>
  <si>
    <t>Luis Guijo</t>
  </si>
  <si>
    <t>Olga Guzmán</t>
  </si>
  <si>
    <t>Jairo Hernández</t>
  </si>
  <si>
    <t>Alba Jiménez</t>
  </si>
  <si>
    <t>Harris Laguna</t>
  </si>
  <si>
    <t>John Laverde</t>
  </si>
  <si>
    <t>Eliseo Niño</t>
  </si>
  <si>
    <t>Nayibe Lenis</t>
  </si>
  <si>
    <t>Jenny Lugo</t>
  </si>
  <si>
    <t>German Martínez</t>
  </si>
  <si>
    <t>Ana Montoya</t>
  </si>
  <si>
    <t>Daniel Moreno</t>
  </si>
  <si>
    <t>Mary Ocampo</t>
  </si>
  <si>
    <t>John Osorio</t>
  </si>
  <si>
    <t>Andrés Ballén</t>
  </si>
  <si>
    <t>Marco Pinilla</t>
  </si>
  <si>
    <t>Javier Pinto</t>
  </si>
  <si>
    <t>Julio Ramírez</t>
  </si>
  <si>
    <t>Oscar Ramírez</t>
  </si>
  <si>
    <t>Ángela Rodríguez</t>
  </si>
  <si>
    <t>Sandra Rodríguez</t>
  </si>
  <si>
    <t>William Roldan</t>
  </si>
  <si>
    <t>Andrea Rubio</t>
  </si>
  <si>
    <t>Luis Ruiz</t>
  </si>
  <si>
    <t>Dilia Sarmiento</t>
  </si>
  <si>
    <t>Johana Cruz</t>
  </si>
  <si>
    <t>Maribel Suárez</t>
  </si>
  <si>
    <t>Viviana López</t>
  </si>
  <si>
    <t>Carmenza Martínez</t>
  </si>
  <si>
    <t>Jorge Tenjo</t>
  </si>
  <si>
    <t>Natalia Moreno</t>
  </si>
  <si>
    <t>Mauricio Niño</t>
  </si>
  <si>
    <t>Lina Trujillo</t>
  </si>
  <si>
    <t>Sandra Vargas</t>
  </si>
  <si>
    <t>Fredy Velandia</t>
  </si>
  <si>
    <t>Francisco Vera</t>
  </si>
  <si>
    <t>Amalia Ceferino</t>
  </si>
  <si>
    <t>Nancy Torrejano</t>
  </si>
  <si>
    <t>Jennifer Quiroga</t>
  </si>
  <si>
    <t>Liliana Vásquez</t>
  </si>
  <si>
    <t>Angie Ramírez</t>
  </si>
  <si>
    <t>Andrea Poveda</t>
  </si>
  <si>
    <t>Nombre y Apellido</t>
  </si>
  <si>
    <t>Salario</t>
  </si>
  <si>
    <t>Peso (kg)</t>
  </si>
  <si>
    <t>Estatura (Cm)</t>
  </si>
  <si>
    <t>Peso (Gramos)</t>
  </si>
  <si>
    <t>Estatura (Metros)</t>
  </si>
  <si>
    <t>Nombre</t>
  </si>
  <si>
    <t>Apellido</t>
  </si>
  <si>
    <t>DIFERENCIA EN PESOS</t>
  </si>
  <si>
    <t>DIFERENCIA EN %</t>
  </si>
  <si>
    <t>Total Compras</t>
  </si>
  <si>
    <t>Total Financiera</t>
  </si>
  <si>
    <t>Total Gerencia</t>
  </si>
  <si>
    <t>Total Jurídica</t>
  </si>
  <si>
    <t>Total Mercadeo</t>
  </si>
  <si>
    <t>Total Recursos Humanos</t>
  </si>
  <si>
    <t>Total Servicio Cliente</t>
  </si>
  <si>
    <t>Total Servicios Generales</t>
  </si>
  <si>
    <t>Total Sistemas</t>
  </si>
  <si>
    <t>Total general</t>
  </si>
  <si>
    <t>Promedio general</t>
  </si>
  <si>
    <t>Promedio Temporal</t>
  </si>
  <si>
    <t>Promedio Indefinido</t>
  </si>
  <si>
    <t>Promedio Fijo</t>
  </si>
  <si>
    <t>Promedio Salarios</t>
  </si>
  <si>
    <t>TABLA ACTIVIDAD 3</t>
  </si>
  <si>
    <t>Valor Maximo Salarios</t>
  </si>
  <si>
    <t>Valor Minimo Salarios</t>
  </si>
  <si>
    <t>Numero Total de Empleados Gerencia</t>
  </si>
  <si>
    <t>Valor Total Salarios de Gerencia</t>
  </si>
  <si>
    <t>Numero Total de Empleados de Juridica</t>
  </si>
  <si>
    <t>Valor Total Salarios de Juridica</t>
  </si>
  <si>
    <t>Numero Total de Contratos a Generar</t>
  </si>
  <si>
    <t>Numero Total de Contratos a no Generar</t>
  </si>
  <si>
    <t>CIUDADES</t>
  </si>
  <si>
    <t>BOGOTÀ</t>
  </si>
  <si>
    <t>CALI</t>
  </si>
  <si>
    <t>LETICIA</t>
  </si>
  <si>
    <t>MANIZALES</t>
  </si>
  <si>
    <t>CARTAGENA</t>
  </si>
  <si>
    <t>SANTA MARTA</t>
  </si>
  <si>
    <t>ARAUCA</t>
  </si>
  <si>
    <t>MEDELLÌN</t>
  </si>
  <si>
    <t>BUCARAMANGA</t>
  </si>
  <si>
    <t>VILLAVICENCIO</t>
  </si>
  <si>
    <t>IBAGUÈ</t>
  </si>
  <si>
    <t>PEREIRA</t>
  </si>
  <si>
    <t>VALLEDUPAR</t>
  </si>
  <si>
    <t>CÙCUTA</t>
  </si>
  <si>
    <t>NEIVA</t>
  </si>
  <si>
    <t>para hacer las formulas de la hoja analisis es importante asignar nombre de rango a los datos de las columnas area de trabajo, nuevo salario y candidato a nuevo contrato</t>
  </si>
  <si>
    <t>IMPORTANTE</t>
  </si>
  <si>
    <t>NOMBRE RANGO</t>
  </si>
  <si>
    <t>para dar nombre a un rango mse debe seleccionar los datos del rango sin encabezado y en la casilla que registra en la parte superior izquierda al lado de la casilla de formulas escribir el nombre que desee</t>
  </si>
  <si>
    <t>NOMBRES</t>
  </si>
  <si>
    <t>1er Nombre</t>
  </si>
  <si>
    <t>2do Nombre</t>
  </si>
  <si>
    <t>1er Apellido</t>
  </si>
  <si>
    <t>2do Apellido</t>
  </si>
  <si>
    <t>Lady</t>
  </si>
  <si>
    <t>Elizabeth</t>
  </si>
  <si>
    <t>Liliana</t>
  </si>
  <si>
    <t>Angie</t>
  </si>
  <si>
    <t>Andrea</t>
  </si>
  <si>
    <t>Jenny</t>
  </si>
  <si>
    <t>Daniel</t>
  </si>
  <si>
    <t>Andrés</t>
  </si>
  <si>
    <t>Oscar</t>
  </si>
  <si>
    <t>Ángela</t>
  </si>
  <si>
    <t>Martha</t>
  </si>
  <si>
    <t>Carlos</t>
  </si>
  <si>
    <t>John</t>
  </si>
  <si>
    <t>Diana</t>
  </si>
  <si>
    <t>Johanna</t>
  </si>
  <si>
    <t>Sandra</t>
  </si>
  <si>
    <t>Esther</t>
  </si>
  <si>
    <t>Luis</t>
  </si>
  <si>
    <t>Alba</t>
  </si>
  <si>
    <t>German</t>
  </si>
  <si>
    <t>Mauricio</t>
  </si>
  <si>
    <t>Amalia</t>
  </si>
  <si>
    <t>Jennifer</t>
  </si>
  <si>
    <t>Olga</t>
  </si>
  <si>
    <t>Jairo</t>
  </si>
  <si>
    <t>Eliseo</t>
  </si>
  <si>
    <t>Aura</t>
  </si>
  <si>
    <t>Magda</t>
  </si>
  <si>
    <t>Ana</t>
  </si>
  <si>
    <t>William</t>
  </si>
  <si>
    <t>Viviana</t>
  </si>
  <si>
    <t>Odilia</t>
  </si>
  <si>
    <t>Johana</t>
  </si>
  <si>
    <t>Vásquez</t>
  </si>
  <si>
    <t>Ramírez</t>
  </si>
  <si>
    <t>Carolina</t>
  </si>
  <si>
    <t>Stiven</t>
  </si>
  <si>
    <t>Ballén</t>
  </si>
  <si>
    <t>Alonso</t>
  </si>
  <si>
    <t>Anayibe</t>
  </si>
  <si>
    <t>Isabel</t>
  </si>
  <si>
    <t>Alberto</t>
  </si>
  <si>
    <t>Milena</t>
  </si>
  <si>
    <t>Alexandra</t>
  </si>
  <si>
    <t>Adriana</t>
  </si>
  <si>
    <t>Patricia</t>
  </si>
  <si>
    <t>Fernando</t>
  </si>
  <si>
    <t>Ruby</t>
  </si>
  <si>
    <t>Anthony</t>
  </si>
  <si>
    <t>Hernando</t>
  </si>
  <si>
    <t>Niño</t>
  </si>
  <si>
    <t>Ceferino</t>
  </si>
  <si>
    <t>Quiroga</t>
  </si>
  <si>
    <t>Lucía</t>
  </si>
  <si>
    <t>Humberto</t>
  </si>
  <si>
    <t>Maryori</t>
  </si>
  <si>
    <t>López</t>
  </si>
  <si>
    <t>Pedreros</t>
  </si>
  <si>
    <t>Jaramillo</t>
  </si>
  <si>
    <t>Pulido</t>
  </si>
  <si>
    <t>Hernández</t>
  </si>
  <si>
    <t>Tamayo</t>
  </si>
  <si>
    <t>Lozano</t>
  </si>
  <si>
    <t>Rey</t>
  </si>
  <si>
    <t>Pajarito</t>
  </si>
  <si>
    <t>Castro</t>
  </si>
  <si>
    <t>Páez</t>
  </si>
  <si>
    <t>Maldonado</t>
  </si>
  <si>
    <t>Barrios</t>
  </si>
  <si>
    <t>Gutiérrez</t>
  </si>
  <si>
    <t>Alférez</t>
  </si>
  <si>
    <t>Liévano</t>
  </si>
  <si>
    <t>Bohórquez</t>
  </si>
  <si>
    <t>González</t>
  </si>
  <si>
    <t>Valenzuela</t>
  </si>
  <si>
    <t>Gómez</t>
  </si>
  <si>
    <t>Bacca</t>
  </si>
  <si>
    <t>Pérez</t>
  </si>
  <si>
    <t>Corredor</t>
  </si>
  <si>
    <t>Torres</t>
  </si>
  <si>
    <t>García</t>
  </si>
  <si>
    <t>Carrillo</t>
  </si>
  <si>
    <t>Rodríguez</t>
  </si>
  <si>
    <t>Ledesma</t>
  </si>
  <si>
    <t>Vargas</t>
  </si>
  <si>
    <t>Barbosa</t>
  </si>
  <si>
    <t>Rincón</t>
  </si>
  <si>
    <t>Buitrago</t>
  </si>
  <si>
    <t>Cabeza</t>
  </si>
  <si>
    <t>Suárez</t>
  </si>
  <si>
    <t>Jorge</t>
  </si>
  <si>
    <t>Natalia</t>
  </si>
  <si>
    <t>Francisco</t>
  </si>
  <si>
    <t>Estefany</t>
  </si>
  <si>
    <t>Luz</t>
  </si>
  <si>
    <t>Javier</t>
  </si>
  <si>
    <t>Julio</t>
  </si>
  <si>
    <t>Nancy</t>
  </si>
  <si>
    <t>Yela</t>
  </si>
  <si>
    <t>Harris</t>
  </si>
  <si>
    <t>Marco</t>
  </si>
  <si>
    <t>Dilia</t>
  </si>
  <si>
    <t>Maribel</t>
  </si>
  <si>
    <t>Carmenza</t>
  </si>
  <si>
    <t>Lina</t>
  </si>
  <si>
    <t>Fredy</t>
  </si>
  <si>
    <t>María</t>
  </si>
  <si>
    <t>Nayibe</t>
  </si>
  <si>
    <t>Leydy</t>
  </si>
  <si>
    <t>Deisy</t>
  </si>
  <si>
    <t>Mary</t>
  </si>
  <si>
    <t>Guillermo</t>
  </si>
  <si>
    <t>Moreno</t>
  </si>
  <si>
    <t>Orlando</t>
  </si>
  <si>
    <t>Yaneth</t>
  </si>
  <si>
    <t>Paul</t>
  </si>
  <si>
    <t>Poveda</t>
  </si>
  <si>
    <t>Cenon</t>
  </si>
  <si>
    <t>Torrejano</t>
  </si>
  <si>
    <t>Consuelo</t>
  </si>
  <si>
    <t>Brandon</t>
  </si>
  <si>
    <t>Raúl</t>
  </si>
  <si>
    <t>Antonio</t>
  </si>
  <si>
    <t>Ivonne</t>
  </si>
  <si>
    <t>Martínez</t>
  </si>
  <si>
    <t>Del</t>
  </si>
  <si>
    <t>Margarita</t>
  </si>
  <si>
    <t>Rocío</t>
  </si>
  <si>
    <t>Silvia</t>
  </si>
  <si>
    <t>Cruz</t>
  </si>
  <si>
    <t>Rivas</t>
  </si>
  <si>
    <t>Zorro</t>
  </si>
  <si>
    <t>Lugo</t>
  </si>
  <si>
    <t>Arias</t>
  </si>
  <si>
    <t>Pinzón</t>
  </si>
  <si>
    <t>Guerra</t>
  </si>
  <si>
    <t>Laverde</t>
  </si>
  <si>
    <t>Castillejo</t>
  </si>
  <si>
    <t>Preciado</t>
  </si>
  <si>
    <t>Rojas</t>
  </si>
  <si>
    <t>Ruiz</t>
  </si>
  <si>
    <t>Guarnizo</t>
  </si>
  <si>
    <t>Guijo</t>
  </si>
  <si>
    <t>Jiménez</t>
  </si>
  <si>
    <t>Pardo</t>
  </si>
  <si>
    <t>Guzmán</t>
  </si>
  <si>
    <t>Cañón</t>
  </si>
  <si>
    <t>Godoy</t>
  </si>
  <si>
    <t>Delgado</t>
  </si>
  <si>
    <t>Roldan</t>
  </si>
  <si>
    <t>Rubio</t>
  </si>
  <si>
    <t>Tenjo</t>
  </si>
  <si>
    <t>Vera</t>
  </si>
  <si>
    <t>Peralta</t>
  </si>
  <si>
    <t>Garzón</t>
  </si>
  <si>
    <t>Velásquez</t>
  </si>
  <si>
    <t>Pinto</t>
  </si>
  <si>
    <t>Moncada</t>
  </si>
  <si>
    <t>Laguna</t>
  </si>
  <si>
    <t>Osorio</t>
  </si>
  <si>
    <t>Pinilla</t>
  </si>
  <si>
    <t>Sarmiento</t>
  </si>
  <si>
    <t>Trujillo</t>
  </si>
  <si>
    <t>Velandia</t>
  </si>
  <si>
    <t>Zamudio</t>
  </si>
  <si>
    <t>Lenis</t>
  </si>
  <si>
    <t>Camacho</t>
  </si>
  <si>
    <t>Montoya</t>
  </si>
  <si>
    <t>Ocampo</t>
  </si>
  <si>
    <t>Tinoco</t>
  </si>
  <si>
    <t>Castillo</t>
  </si>
  <si>
    <t>Piernagorda</t>
  </si>
  <si>
    <t>Gordillo</t>
  </si>
  <si>
    <t>Casas</t>
  </si>
  <si>
    <t>Montaño</t>
  </si>
  <si>
    <t>Choachi</t>
  </si>
  <si>
    <t>Palomares</t>
  </si>
  <si>
    <t>Ojeda</t>
  </si>
  <si>
    <t>Pereira</t>
  </si>
  <si>
    <t>Colina</t>
  </si>
  <si>
    <t>Ceballos</t>
  </si>
  <si>
    <t>Lamilla</t>
  </si>
  <si>
    <t>Meneses</t>
  </si>
  <si>
    <t>Ríos</t>
  </si>
  <si>
    <t>Supelano</t>
  </si>
  <si>
    <t>Monroy</t>
  </si>
  <si>
    <t>Ochoa</t>
  </si>
  <si>
    <t>Gamba</t>
  </si>
  <si>
    <t>Campos</t>
  </si>
  <si>
    <t>Salazar</t>
  </si>
  <si>
    <t>Espinoza</t>
  </si>
  <si>
    <t>Suarez</t>
  </si>
  <si>
    <t>Leyva</t>
  </si>
  <si>
    <t>Mayuscula</t>
  </si>
  <si>
    <t>Minuscula</t>
  </si>
  <si>
    <t>Inicial Mayuscula</t>
  </si>
  <si>
    <t>Num. Caracteres</t>
  </si>
  <si>
    <t>Estatura En Mts</t>
  </si>
  <si>
    <t>Peso en gramos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</si>
</sst>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73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173" fontId="2" fillId="0" borderId="1" xfId="0" applyNumberFormat="1" applyFont="1" applyBorder="1" applyAlignment="1">
      <alignment vertical="center"/>
    </xf>
    <xf numFmtId="173" fontId="0" fillId="0" borderId="1" xfId="1" applyNumberFormat="1" applyFont="1" applyBorder="1" applyAlignment="1">
      <alignment horizontal="right" vertical="center"/>
    </xf>
    <xf numFmtId="173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3" fontId="0" fillId="0" borderId="0" xfId="1" applyNumberFormat="1" applyFont="1" applyBorder="1" applyAlignment="1">
      <alignment horizontal="right" vertical="center"/>
    </xf>
    <xf numFmtId="173" fontId="2" fillId="0" borderId="0" xfId="0" applyNumberFormat="1" applyFont="1" applyBorder="1" applyAlignment="1">
      <alignment vertical="center"/>
    </xf>
    <xf numFmtId="173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4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B0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LONSO~1/AppData/Local/Temp/Rar$DI00.012/talleres%20de%20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jercicios"/>
      <sheetName val="funiones trigono"/>
      <sheetName val="mov. ventas"/>
      <sheetName val="produccion"/>
      <sheetName val="ventas"/>
      <sheetName val="notas y sueldos"/>
      <sheetName val="ventas de boletas"/>
      <sheetName val="reetin"/>
      <sheetName val="datos de personal "/>
      <sheetName val="fecha de prestamo"/>
      <sheetName val="productos"/>
      <sheetName val="INVEN"/>
      <sheetName val="CARROS"/>
      <sheetName val="PERSONAL"/>
      <sheetName val="funcion si"/>
      <sheetName val="Hoja8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Cod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B8" t="str">
            <v>Rojo</v>
          </cell>
          <cell r="C8">
            <v>12</v>
          </cell>
        </row>
        <row r="9">
          <cell r="B9" t="str">
            <v>azul</v>
          </cell>
          <cell r="C9">
            <v>0.5</v>
          </cell>
        </row>
        <row r="10">
          <cell r="B10" t="str">
            <v>amarillo</v>
          </cell>
          <cell r="C10">
            <v>21.5</v>
          </cell>
        </row>
        <row r="11">
          <cell r="B11" t="str">
            <v>violeta</v>
          </cell>
          <cell r="C11">
            <v>35</v>
          </cell>
        </row>
        <row r="12">
          <cell r="B12" t="str">
            <v>naranja</v>
          </cell>
          <cell r="C12">
            <v>19</v>
          </cell>
        </row>
        <row r="13">
          <cell r="B13" t="str">
            <v>azul claro</v>
          </cell>
          <cell r="C13">
            <v>25</v>
          </cell>
        </row>
        <row r="14">
          <cell r="B14" t="str">
            <v>rojo tierra</v>
          </cell>
          <cell r="C14">
            <v>10</v>
          </cell>
        </row>
        <row r="15">
          <cell r="B15" t="str">
            <v>tabaco</v>
          </cell>
          <cell r="C15">
            <v>9.5</v>
          </cell>
        </row>
        <row r="16">
          <cell r="B16" t="str">
            <v>verde</v>
          </cell>
          <cell r="C16">
            <v>32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A8F5-BF21-4B3C-BAEA-FC70660080FF}">
  <dimension ref="A2:I137"/>
  <sheetViews>
    <sheetView workbookViewId="0">
      <selection activeCell="F137" sqref="F137"/>
    </sheetView>
  </sheetViews>
  <sheetFormatPr baseColWidth="10" defaultRowHeight="15" outlineLevelRow="2" x14ac:dyDescent="0.25"/>
  <cols>
    <col min="1" max="1" width="35.42578125" customWidth="1"/>
    <col min="2" max="2" width="17" customWidth="1"/>
    <col min="3" max="3" width="19.5703125" bestFit="1" customWidth="1"/>
    <col min="4" max="4" width="14" bestFit="1" customWidth="1"/>
    <col min="5" max="5" width="11.28515625" customWidth="1"/>
    <col min="6" max="6" width="15.42578125" bestFit="1" customWidth="1"/>
    <col min="7" max="7" width="34" bestFit="1" customWidth="1"/>
    <col min="8" max="8" width="19.140625" customWidth="1"/>
  </cols>
  <sheetData>
    <row r="2" spans="1:9" x14ac:dyDescent="0.25">
      <c r="A2" s="7" t="s">
        <v>7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5"/>
      <c r="B3" s="5"/>
      <c r="C3" s="5"/>
      <c r="D3" s="5"/>
      <c r="E3" s="5"/>
      <c r="F3" s="5"/>
      <c r="G3" s="5"/>
    </row>
    <row r="4" spans="1:9" s="2" customFormat="1" ht="30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11" t="s">
        <v>168</v>
      </c>
      <c r="I4" s="11" t="s">
        <v>169</v>
      </c>
    </row>
    <row r="5" spans="1:9" outlineLevel="2" x14ac:dyDescent="0.25">
      <c r="A5" s="9" t="s">
        <v>26</v>
      </c>
      <c r="B5" s="9" t="s">
        <v>27</v>
      </c>
      <c r="C5" s="9" t="s">
        <v>18</v>
      </c>
      <c r="D5" s="13">
        <v>1616000</v>
      </c>
      <c r="E5" s="12">
        <f>ROUND(IF(D5&lt;1500000,D5/220*109.5%,D5/220*107%),0)</f>
        <v>7860</v>
      </c>
      <c r="F5" s="12">
        <f>E5*220</f>
        <v>1729200</v>
      </c>
      <c r="G5" s="9" t="str">
        <f>IF(C5&lt;&gt;"Indefinido",A5," ")</f>
        <v>Lady Odilia Rodríguez Pedreros</v>
      </c>
      <c r="H5" s="14">
        <f>F5-E5</f>
        <v>1721340</v>
      </c>
      <c r="I5" s="15">
        <f>(F5*100/D5)-100</f>
        <v>7.0049504950494992</v>
      </c>
    </row>
    <row r="6" spans="1:9" outlineLevel="1" x14ac:dyDescent="0.25">
      <c r="A6" s="9"/>
      <c r="B6" s="9"/>
      <c r="C6" s="16" t="s">
        <v>181</v>
      </c>
      <c r="D6" s="13">
        <f>SUBTOTAL(1,D5:D5)</f>
        <v>1616000</v>
      </c>
      <c r="E6" s="12">
        <f>SUBTOTAL(1,E5:E5)</f>
        <v>7860</v>
      </c>
      <c r="F6" s="12">
        <f>SUBTOTAL(1,F5:F5)</f>
        <v>1729200</v>
      </c>
      <c r="G6" s="9"/>
      <c r="H6" s="14"/>
      <c r="I6" s="15"/>
    </row>
    <row r="7" spans="1:9" outlineLevel="2" x14ac:dyDescent="0.25">
      <c r="A7" s="9" t="s">
        <v>31</v>
      </c>
      <c r="B7" s="9" t="s">
        <v>27</v>
      </c>
      <c r="C7" s="9" t="s">
        <v>10</v>
      </c>
      <c r="D7" s="13">
        <v>1880000</v>
      </c>
      <c r="E7" s="12">
        <f>ROUND(IF(D7&lt;1500000,D7/220*109.5%,D7/220*107%),0)</f>
        <v>9144</v>
      </c>
      <c r="F7" s="12">
        <f>E7*220</f>
        <v>2011680</v>
      </c>
      <c r="G7" s="9" t="str">
        <f>IF(C7&lt;&gt;"Indefinido",A7," ")</f>
        <v xml:space="preserve"> </v>
      </c>
      <c r="H7" s="14">
        <f>F7-E7</f>
        <v>2002536</v>
      </c>
      <c r="I7" s="15">
        <f>(F7*100/D7)-100</f>
        <v>7.004255319148939</v>
      </c>
    </row>
    <row r="8" spans="1:9" outlineLevel="1" x14ac:dyDescent="0.25">
      <c r="A8" s="9"/>
      <c r="B8" s="9"/>
      <c r="C8" s="16" t="s">
        <v>182</v>
      </c>
      <c r="D8" s="13">
        <f>SUBTOTAL(1,D7:D7)</f>
        <v>1880000</v>
      </c>
      <c r="E8" s="12">
        <f>SUBTOTAL(1,E7:E7)</f>
        <v>9144</v>
      </c>
      <c r="F8" s="12">
        <f>SUBTOTAL(1,F7:F7)</f>
        <v>2011680</v>
      </c>
      <c r="G8" s="9"/>
      <c r="H8" s="14"/>
      <c r="I8" s="15"/>
    </row>
    <row r="9" spans="1:9" outlineLevel="2" x14ac:dyDescent="0.25">
      <c r="A9" s="9" t="s">
        <v>34</v>
      </c>
      <c r="B9" s="9" t="s">
        <v>27</v>
      </c>
      <c r="C9" s="9" t="s">
        <v>18</v>
      </c>
      <c r="D9" s="13">
        <v>1456000</v>
      </c>
      <c r="E9" s="12">
        <f>ROUND(IF(D9&lt;1500000,D9/220*109.5%,D9/220*107%),0)</f>
        <v>7247</v>
      </c>
      <c r="F9" s="12">
        <f>E9*220</f>
        <v>1594340</v>
      </c>
      <c r="G9" s="9" t="str">
        <f>IF(C9&lt;&gt;"Indefinido",A9," ")</f>
        <v>Liliana Vásquez Pulido</v>
      </c>
      <c r="H9" s="14">
        <f>F9-E9</f>
        <v>1587093</v>
      </c>
      <c r="I9" s="15">
        <f>(F9*100/D9)-100</f>
        <v>9.5013736263736206</v>
      </c>
    </row>
    <row r="10" spans="1:9" outlineLevel="2" x14ac:dyDescent="0.25">
      <c r="A10" s="9" t="s">
        <v>40</v>
      </c>
      <c r="B10" s="9" t="s">
        <v>27</v>
      </c>
      <c r="C10" s="9" t="s">
        <v>18</v>
      </c>
      <c r="D10" s="13">
        <v>1739000</v>
      </c>
      <c r="E10" s="12">
        <f>ROUND(IF(D10&lt;1500000,D10/220*109.5%,D10/220*107%),0)</f>
        <v>8458</v>
      </c>
      <c r="F10" s="12">
        <f>E10*220</f>
        <v>1860760</v>
      </c>
      <c r="G10" s="9" t="str">
        <f>IF(C10&lt;&gt;"Indefinido",A10," ")</f>
        <v>Angie Ramírez Hernández</v>
      </c>
      <c r="H10" s="14">
        <f>F10-E10</f>
        <v>1852302</v>
      </c>
      <c r="I10" s="15">
        <f>(F10*100/D10)-100</f>
        <v>7.0017251293847096</v>
      </c>
    </row>
    <row r="11" spans="1:9" outlineLevel="1" x14ac:dyDescent="0.25">
      <c r="A11" s="9"/>
      <c r="B11" s="9"/>
      <c r="C11" s="16" t="s">
        <v>181</v>
      </c>
      <c r="D11" s="13">
        <f>SUBTOTAL(1,D9:D10)</f>
        <v>1597500</v>
      </c>
      <c r="E11" s="12">
        <f>SUBTOTAL(1,E9:E10)</f>
        <v>7852.5</v>
      </c>
      <c r="F11" s="12">
        <f>SUBTOTAL(1,F9:F10)</f>
        <v>1727550</v>
      </c>
      <c r="G11" s="9"/>
      <c r="H11" s="14"/>
      <c r="I11" s="15"/>
    </row>
    <row r="12" spans="1:9" outlineLevel="2" x14ac:dyDescent="0.25">
      <c r="A12" s="9" t="s">
        <v>41</v>
      </c>
      <c r="B12" s="9" t="s">
        <v>27</v>
      </c>
      <c r="C12" s="9" t="s">
        <v>13</v>
      </c>
      <c r="D12" s="13">
        <v>1762000</v>
      </c>
      <c r="E12" s="12">
        <f>ROUND(IF(D12&lt;1500000,D12/220*109.5%,D12/220*107%),0)</f>
        <v>8570</v>
      </c>
      <c r="F12" s="12">
        <f>E12*220</f>
        <v>1885400</v>
      </c>
      <c r="G12" s="9" t="str">
        <f>IF(C12&lt;&gt;"Indefinido",A12," ")</f>
        <v>Andrea Johanna Zorro Tamayo</v>
      </c>
      <c r="H12" s="14">
        <f>F12-E12</f>
        <v>1876830</v>
      </c>
      <c r="I12" s="15">
        <f>(F12*100/D12)-100</f>
        <v>7.003405221339392</v>
      </c>
    </row>
    <row r="13" spans="1:9" outlineLevel="1" x14ac:dyDescent="0.25">
      <c r="A13" s="9"/>
      <c r="B13" s="9"/>
      <c r="C13" s="16" t="s">
        <v>183</v>
      </c>
      <c r="D13" s="13">
        <f>SUBTOTAL(1,D12:D12)</f>
        <v>1762000</v>
      </c>
      <c r="E13" s="12">
        <f>SUBTOTAL(1,E12:E12)</f>
        <v>8570</v>
      </c>
      <c r="F13" s="12">
        <f>SUBTOTAL(1,F12:F12)</f>
        <v>1885400</v>
      </c>
      <c r="G13" s="9"/>
      <c r="H13" s="14"/>
      <c r="I13" s="15"/>
    </row>
    <row r="14" spans="1:9" outlineLevel="2" x14ac:dyDescent="0.25">
      <c r="A14" s="9" t="s">
        <v>61</v>
      </c>
      <c r="B14" s="9" t="s">
        <v>27</v>
      </c>
      <c r="C14" s="9" t="s">
        <v>18</v>
      </c>
      <c r="D14" s="13">
        <v>1881000</v>
      </c>
      <c r="E14" s="12">
        <f>ROUND(IF(D14&lt;1500000,D14/220*109.5%,D14/220*107%),0)</f>
        <v>9149</v>
      </c>
      <c r="F14" s="12">
        <f>E14*220</f>
        <v>2012780</v>
      </c>
      <c r="G14" s="9" t="str">
        <f>IF(C14&lt;&gt;"Indefinido",A14," ")</f>
        <v>Jenny Carolina Lugo Lozano</v>
      </c>
      <c r="H14" s="14">
        <f>F14-E14</f>
        <v>2003631</v>
      </c>
      <c r="I14" s="15">
        <f>(F14*100/D14)-100</f>
        <v>7.0058479532163744</v>
      </c>
    </row>
    <row r="15" spans="1:9" outlineLevel="2" x14ac:dyDescent="0.25">
      <c r="A15" s="9" t="s">
        <v>64</v>
      </c>
      <c r="B15" s="9" t="s">
        <v>27</v>
      </c>
      <c r="C15" s="9" t="s">
        <v>18</v>
      </c>
      <c r="D15" s="13">
        <v>1768000</v>
      </c>
      <c r="E15" s="12">
        <f>ROUND(IF(D15&lt;1500000,D15/220*109.5%,D15/220*107%),0)</f>
        <v>8599</v>
      </c>
      <c r="F15" s="12">
        <f>E15*220</f>
        <v>1891780</v>
      </c>
      <c r="G15" s="9" t="str">
        <f>IF(C15&lt;&gt;"Indefinido",A15," ")</f>
        <v>Daniel Stiven Moreno Rey</v>
      </c>
      <c r="H15" s="14">
        <f>F15-E15</f>
        <v>1883181</v>
      </c>
      <c r="I15" s="15">
        <f>(F15*100/D15)-100</f>
        <v>7.0011312217194615</v>
      </c>
    </row>
    <row r="16" spans="1:9" outlineLevel="2" x14ac:dyDescent="0.25">
      <c r="A16" s="9" t="s">
        <v>67</v>
      </c>
      <c r="B16" s="9" t="s">
        <v>27</v>
      </c>
      <c r="C16" s="9" t="s">
        <v>18</v>
      </c>
      <c r="D16" s="13">
        <v>1768000</v>
      </c>
      <c r="E16" s="12">
        <f>ROUND(IF(D16&lt;1500000,D16/220*109.5%,D16/220*107%),0)</f>
        <v>8599</v>
      </c>
      <c r="F16" s="12">
        <f>E16*220</f>
        <v>1891780</v>
      </c>
      <c r="G16" s="9" t="str">
        <f>IF(C16&lt;&gt;"Indefinido",A16," ")</f>
        <v xml:space="preserve">Andrés Ballén Pajarito </v>
      </c>
      <c r="H16" s="14">
        <f>F16-E16</f>
        <v>1883181</v>
      </c>
      <c r="I16" s="15">
        <f>(F16*100/D16)-100</f>
        <v>7.0011312217194615</v>
      </c>
    </row>
    <row r="17" spans="1:9" outlineLevel="2" x14ac:dyDescent="0.25">
      <c r="A17" s="9" t="s">
        <v>72</v>
      </c>
      <c r="B17" s="9" t="s">
        <v>27</v>
      </c>
      <c r="C17" s="9" t="s">
        <v>18</v>
      </c>
      <c r="D17" s="13">
        <v>1727000</v>
      </c>
      <c r="E17" s="12">
        <f>ROUND(IF(D17&lt;1500000,D17/220*109.5%,D17/220*107%),0)</f>
        <v>8400</v>
      </c>
      <c r="F17" s="12">
        <f>E17*220</f>
        <v>1848000</v>
      </c>
      <c r="G17" s="9" t="str">
        <f>IF(C17&lt;&gt;"Indefinido",A17," ")</f>
        <v>Oscar Alonso Ramírez Castro</v>
      </c>
      <c r="H17" s="14">
        <f>F17-E17</f>
        <v>1839600</v>
      </c>
      <c r="I17" s="15">
        <f>(F17*100/D17)-100</f>
        <v>7.0063694267515899</v>
      </c>
    </row>
    <row r="18" spans="1:9" outlineLevel="1" x14ac:dyDescent="0.25">
      <c r="A18" s="9"/>
      <c r="B18" s="9"/>
      <c r="C18" s="16" t="s">
        <v>181</v>
      </c>
      <c r="D18" s="13">
        <f>SUBTOTAL(1,D14:D17)</f>
        <v>1786000</v>
      </c>
      <c r="E18" s="12">
        <f>SUBTOTAL(1,E14:E17)</f>
        <v>8686.75</v>
      </c>
      <c r="F18" s="12">
        <f>SUBTOTAL(1,F14:F17)</f>
        <v>1911085</v>
      </c>
      <c r="G18" s="9"/>
      <c r="H18" s="14"/>
      <c r="I18" s="15"/>
    </row>
    <row r="19" spans="1:9" outlineLevel="2" x14ac:dyDescent="0.25">
      <c r="A19" s="9" t="s">
        <v>73</v>
      </c>
      <c r="B19" s="9" t="s">
        <v>27</v>
      </c>
      <c r="C19" s="9" t="s">
        <v>13</v>
      </c>
      <c r="D19" s="13">
        <v>1510000</v>
      </c>
      <c r="E19" s="12">
        <f>ROUND(IF(D19&lt;1500000,D19/220*109.5%,D19/220*107%),0)</f>
        <v>7344</v>
      </c>
      <c r="F19" s="12">
        <f>E19*220</f>
        <v>1615680</v>
      </c>
      <c r="G19" s="9" t="str">
        <f>IF(C19&lt;&gt;"Indefinido",A19," ")</f>
        <v>Ángela Anayibe Rodríguez Páez</v>
      </c>
      <c r="H19" s="14">
        <f>F19-E19</f>
        <v>1608336</v>
      </c>
      <c r="I19" s="15">
        <f>(F19*100/D19)-100</f>
        <v>6.9986754966887474</v>
      </c>
    </row>
    <row r="20" spans="1:9" outlineLevel="2" x14ac:dyDescent="0.25">
      <c r="A20" s="9" t="s">
        <v>11</v>
      </c>
      <c r="B20" s="9" t="s">
        <v>12</v>
      </c>
      <c r="C20" s="9" t="s">
        <v>13</v>
      </c>
      <c r="D20" s="12">
        <v>1792000</v>
      </c>
      <c r="E20" s="12">
        <f>ROUND(IF(D20&lt;1500000,D20/220*109.5%,D20/220*107%),0)</f>
        <v>8716</v>
      </c>
      <c r="F20" s="12">
        <f>E20*220</f>
        <v>1917520</v>
      </c>
      <c r="G20" s="9" t="str">
        <f>IF(C20&lt;&gt;"Indefinido",A20," ")</f>
        <v>Martha Isabel Arias Maldonado</v>
      </c>
      <c r="H20" s="14">
        <f>F20-E20</f>
        <v>1908804</v>
      </c>
      <c r="I20" s="15">
        <f>(F20*100/D20)-100</f>
        <v>7.0044642857142918</v>
      </c>
    </row>
    <row r="21" spans="1:9" outlineLevel="1" x14ac:dyDescent="0.25">
      <c r="A21" s="9"/>
      <c r="B21" s="9"/>
      <c r="C21" s="16" t="s">
        <v>183</v>
      </c>
      <c r="D21" s="12">
        <f>SUBTOTAL(1,D19:D20)</f>
        <v>1651000</v>
      </c>
      <c r="E21" s="12">
        <f>SUBTOTAL(1,E19:E20)</f>
        <v>8030</v>
      </c>
      <c r="F21" s="12">
        <f>SUBTOTAL(1,F19:F20)</f>
        <v>1766600</v>
      </c>
      <c r="G21" s="9"/>
      <c r="H21" s="14"/>
      <c r="I21" s="15"/>
    </row>
    <row r="22" spans="1:9" outlineLevel="2" x14ac:dyDescent="0.25">
      <c r="A22" s="9" t="s">
        <v>22</v>
      </c>
      <c r="B22" s="9" t="s">
        <v>12</v>
      </c>
      <c r="C22" s="9" t="s">
        <v>10</v>
      </c>
      <c r="D22" s="12">
        <v>1424000</v>
      </c>
      <c r="E22" s="12">
        <f>ROUND(IF(D22&lt;1500000,D22/220*109.5%,D22/220*107%),0)</f>
        <v>7088</v>
      </c>
      <c r="F22" s="12">
        <f>E22*220</f>
        <v>1559360</v>
      </c>
      <c r="G22" s="9" t="str">
        <f>IF(C22&lt;&gt;"Indefinido",A22," ")</f>
        <v xml:space="preserve"> </v>
      </c>
      <c r="H22" s="14">
        <f>F22-E22</f>
        <v>1552272</v>
      </c>
      <c r="I22" s="15">
        <f>(F22*100/D22)-100</f>
        <v>9.5056179775280896</v>
      </c>
    </row>
    <row r="23" spans="1:9" outlineLevel="1" x14ac:dyDescent="0.25">
      <c r="A23" s="9"/>
      <c r="B23" s="9"/>
      <c r="C23" s="16" t="s">
        <v>182</v>
      </c>
      <c r="D23" s="12">
        <f>SUBTOTAL(1,D22:D22)</f>
        <v>1424000</v>
      </c>
      <c r="E23" s="12">
        <f>SUBTOTAL(1,E22:E22)</f>
        <v>7088</v>
      </c>
      <c r="F23" s="12">
        <f>SUBTOTAL(1,F22:F22)</f>
        <v>1559360</v>
      </c>
      <c r="G23" s="9"/>
      <c r="H23" s="14"/>
      <c r="I23" s="15"/>
    </row>
    <row r="24" spans="1:9" outlineLevel="2" x14ac:dyDescent="0.25">
      <c r="A24" s="9" t="s">
        <v>52</v>
      </c>
      <c r="B24" s="9" t="s">
        <v>12</v>
      </c>
      <c r="C24" s="9" t="s">
        <v>13</v>
      </c>
      <c r="D24" s="13">
        <v>1944000</v>
      </c>
      <c r="E24" s="12">
        <f>ROUND(IF(D24&lt;1500000,D24/220*109.5%,D24/220*107%),0)</f>
        <v>9455</v>
      </c>
      <c r="F24" s="12">
        <f>E24*220</f>
        <v>2080100</v>
      </c>
      <c r="G24" s="9" t="str">
        <f>IF(C24&lt;&gt;"Indefinido",A24," ")</f>
        <v>Carlos Alberto Guerra Barrios</v>
      </c>
      <c r="H24" s="14">
        <f>F24-E24</f>
        <v>2070645</v>
      </c>
      <c r="I24" s="15">
        <f>(F24*100/D24)-100</f>
        <v>7.0010288065843582</v>
      </c>
    </row>
    <row r="25" spans="1:9" outlineLevel="1" x14ac:dyDescent="0.25">
      <c r="A25" s="9"/>
      <c r="B25" s="9"/>
      <c r="C25" s="16" t="s">
        <v>183</v>
      </c>
      <c r="D25" s="13">
        <f>SUBTOTAL(1,D24:D24)</f>
        <v>1944000</v>
      </c>
      <c r="E25" s="12">
        <f>SUBTOTAL(1,E24:E24)</f>
        <v>9455</v>
      </c>
      <c r="F25" s="12">
        <f>SUBTOTAL(1,F24:F24)</f>
        <v>2080100</v>
      </c>
      <c r="G25" s="9"/>
      <c r="H25" s="14"/>
      <c r="I25" s="15"/>
    </row>
    <row r="26" spans="1:9" outlineLevel="2" x14ac:dyDescent="0.25">
      <c r="A26" s="9" t="s">
        <v>58</v>
      </c>
      <c r="B26" s="9" t="s">
        <v>12</v>
      </c>
      <c r="C26" s="9" t="s">
        <v>10</v>
      </c>
      <c r="D26" s="13">
        <v>1971000</v>
      </c>
      <c r="E26" s="12">
        <f>ROUND(IF(D26&lt;1500000,D26/220*109.5%,D26/220*107%),0)</f>
        <v>9586</v>
      </c>
      <c r="F26" s="12">
        <f>E26*220</f>
        <v>2108920</v>
      </c>
      <c r="G26" s="9" t="str">
        <f>IF(C26&lt;&gt;"Indefinido",A26," ")</f>
        <v xml:space="preserve"> </v>
      </c>
      <c r="H26" s="14">
        <f>F26-E26</f>
        <v>2099334</v>
      </c>
      <c r="I26" s="15">
        <f>(F26*100/D26)-100</f>
        <v>6.9974632166412931</v>
      </c>
    </row>
    <row r="27" spans="1:9" outlineLevel="2" x14ac:dyDescent="0.25">
      <c r="A27" s="9" t="s">
        <v>8</v>
      </c>
      <c r="B27" s="9" t="s">
        <v>9</v>
      </c>
      <c r="C27" s="9" t="s">
        <v>10</v>
      </c>
      <c r="D27" s="12">
        <v>1726000</v>
      </c>
      <c r="E27" s="12">
        <f>ROUND(IF(D27&lt;1500000,D27/220*109.5%,D27/220*107%),0)</f>
        <v>8395</v>
      </c>
      <c r="F27" s="12">
        <f>E27*220</f>
        <v>1846900</v>
      </c>
      <c r="G27" s="9" t="str">
        <f>IF(C27&lt;&gt;"Indefinido",A27," ")</f>
        <v xml:space="preserve"> </v>
      </c>
      <c r="H27" s="14">
        <f>F27-E27</f>
        <v>1838505</v>
      </c>
      <c r="I27" s="15">
        <f>(F27*100/D27)-100</f>
        <v>7.0046349942062562</v>
      </c>
    </row>
    <row r="28" spans="1:9" outlineLevel="2" x14ac:dyDescent="0.25">
      <c r="A28" s="9" t="s">
        <v>14</v>
      </c>
      <c r="B28" s="9" t="s">
        <v>9</v>
      </c>
      <c r="C28" s="9" t="s">
        <v>10</v>
      </c>
      <c r="D28" s="12">
        <v>1685000</v>
      </c>
      <c r="E28" s="12">
        <f>ROUND(IF(D28&lt;1500000,D28/220*109.5%,D28/220*107%),0)</f>
        <v>8195</v>
      </c>
      <c r="F28" s="12">
        <f>E28*220</f>
        <v>1802900</v>
      </c>
      <c r="G28" s="9" t="str">
        <f>IF(C28&lt;&gt;"Indefinido",A28," ")</f>
        <v xml:space="preserve"> </v>
      </c>
      <c r="H28" s="14">
        <f>F28-E28</f>
        <v>1794705</v>
      </c>
      <c r="I28" s="15">
        <f>(F28*100/D28)-100</f>
        <v>6.9970326409495556</v>
      </c>
    </row>
    <row r="29" spans="1:9" outlineLevel="1" x14ac:dyDescent="0.25">
      <c r="A29" s="9"/>
      <c r="B29" s="9"/>
      <c r="C29" s="16" t="s">
        <v>182</v>
      </c>
      <c r="D29" s="12">
        <f>SUBTOTAL(1,D26:D28)</f>
        <v>1794000</v>
      </c>
      <c r="E29" s="12">
        <f>SUBTOTAL(1,E26:E28)</f>
        <v>8725.3333333333339</v>
      </c>
      <c r="F29" s="12">
        <f>SUBTOTAL(1,F26:F28)</f>
        <v>1919573.3333333333</v>
      </c>
      <c r="G29" s="9"/>
      <c r="H29" s="14"/>
      <c r="I29" s="15"/>
    </row>
    <row r="30" spans="1:9" outlineLevel="2" x14ac:dyDescent="0.25">
      <c r="A30" s="9" t="s">
        <v>19</v>
      </c>
      <c r="B30" s="9" t="s">
        <v>9</v>
      </c>
      <c r="C30" s="9" t="s">
        <v>18</v>
      </c>
      <c r="D30" s="12">
        <v>1445000</v>
      </c>
      <c r="E30" s="12">
        <f>ROUND(IF(D30&lt;1500000,D30/220*109.5%,D30/220*107%),0)</f>
        <v>7192</v>
      </c>
      <c r="F30" s="12">
        <f>E30*220</f>
        <v>1582240</v>
      </c>
      <c r="G30" s="9" t="str">
        <f>IF(C30&lt;&gt;"Indefinido",A30," ")</f>
        <v>Johanna Alexandra González Liévano</v>
      </c>
      <c r="H30" s="14">
        <f>F30-E30</f>
        <v>1575048</v>
      </c>
      <c r="I30" s="15">
        <f>(F30*100/D30)-100</f>
        <v>9.4975778546712775</v>
      </c>
    </row>
    <row r="31" spans="1:9" outlineLevel="1" x14ac:dyDescent="0.25">
      <c r="A31" s="9"/>
      <c r="B31" s="9"/>
      <c r="C31" s="16" t="s">
        <v>181</v>
      </c>
      <c r="D31" s="12">
        <f>SUBTOTAL(1,D30:D30)</f>
        <v>1445000</v>
      </c>
      <c r="E31" s="12">
        <f>SUBTOTAL(1,E30:E30)</f>
        <v>7192</v>
      </c>
      <c r="F31" s="12">
        <f>SUBTOTAL(1,F30:F30)</f>
        <v>1582240</v>
      </c>
      <c r="G31" s="9"/>
      <c r="H31" s="14"/>
      <c r="I31" s="15"/>
    </row>
    <row r="32" spans="1:9" outlineLevel="2" x14ac:dyDescent="0.25">
      <c r="A32" s="9" t="s">
        <v>28</v>
      </c>
      <c r="B32" s="9" t="s">
        <v>9</v>
      </c>
      <c r="C32" s="9" t="s">
        <v>10</v>
      </c>
      <c r="D32" s="13">
        <v>1455000</v>
      </c>
      <c r="E32" s="12">
        <f>ROUND(IF(D32&lt;1500000,D32/220*109.5%,D32/220*107%),0)</f>
        <v>7242</v>
      </c>
      <c r="F32" s="12">
        <f>E32*220</f>
        <v>1593240</v>
      </c>
      <c r="G32" s="9" t="str">
        <f>IF(C32&lt;&gt;"Indefinido",A32," ")</f>
        <v xml:space="preserve"> </v>
      </c>
      <c r="H32" s="14">
        <f>F32-E32</f>
        <v>1585998</v>
      </c>
      <c r="I32" s="15">
        <f>(F32*100/D32)-100</f>
        <v>9.5010309278350462</v>
      </c>
    </row>
    <row r="33" spans="1:9" outlineLevel="1" x14ac:dyDescent="0.25">
      <c r="A33" s="9"/>
      <c r="B33" s="9"/>
      <c r="C33" s="16" t="s">
        <v>182</v>
      </c>
      <c r="D33" s="13">
        <f>SUBTOTAL(1,D32:D32)</f>
        <v>1455000</v>
      </c>
      <c r="E33" s="12">
        <f>SUBTOTAL(1,E32:E32)</f>
        <v>7242</v>
      </c>
      <c r="F33" s="12">
        <f>SUBTOTAL(1,F32:F32)</f>
        <v>1593240</v>
      </c>
      <c r="G33" s="9"/>
      <c r="H33" s="14"/>
      <c r="I33" s="15"/>
    </row>
    <row r="34" spans="1:9" outlineLevel="2" x14ac:dyDescent="0.25">
      <c r="A34" s="9" t="s">
        <v>46</v>
      </c>
      <c r="B34" s="9" t="s">
        <v>9</v>
      </c>
      <c r="C34" s="9" t="s">
        <v>18</v>
      </c>
      <c r="D34" s="13">
        <v>1424000</v>
      </c>
      <c r="E34" s="12">
        <f>ROUND(IF(D34&lt;1500000,D34/220*109.5%,D34/220*107%),0)</f>
        <v>7088</v>
      </c>
      <c r="F34" s="12">
        <f>E34*220</f>
        <v>1559360</v>
      </c>
      <c r="G34" s="9" t="str">
        <f>IF(C34&lt;&gt;"Indefinido",A34," ")</f>
        <v>Esther Adriana Ruiz González</v>
      </c>
      <c r="H34" s="14">
        <f>F34-E34</f>
        <v>1552272</v>
      </c>
      <c r="I34" s="15">
        <f>(F34*100/D34)-100</f>
        <v>9.5056179775280896</v>
      </c>
    </row>
    <row r="35" spans="1:9" outlineLevel="1" x14ac:dyDescent="0.25">
      <c r="A35" s="9"/>
      <c r="B35" s="9"/>
      <c r="C35" s="16" t="s">
        <v>181</v>
      </c>
      <c r="D35" s="13">
        <f>SUBTOTAL(1,D34:D34)</f>
        <v>1424000</v>
      </c>
      <c r="E35" s="12">
        <f>SUBTOTAL(1,E34:E34)</f>
        <v>7088</v>
      </c>
      <c r="F35" s="12">
        <f>SUBTOTAL(1,F34:F34)</f>
        <v>1559360</v>
      </c>
      <c r="G35" s="9"/>
      <c r="H35" s="14"/>
      <c r="I35" s="15"/>
    </row>
    <row r="36" spans="1:9" outlineLevel="2" x14ac:dyDescent="0.25">
      <c r="A36" s="9" t="s">
        <v>51</v>
      </c>
      <c r="B36" s="9" t="s">
        <v>9</v>
      </c>
      <c r="C36" s="9" t="s">
        <v>10</v>
      </c>
      <c r="D36" s="13">
        <v>1767000</v>
      </c>
      <c r="E36" s="12">
        <f>ROUND(IF(D36&lt;1500000,D36/220*109.5%,D36/220*107%),0)</f>
        <v>8594</v>
      </c>
      <c r="F36" s="12">
        <f>E36*220</f>
        <v>1890680</v>
      </c>
      <c r="G36" s="9" t="str">
        <f>IF(C36&lt;&gt;"Indefinido",A36," ")</f>
        <v xml:space="preserve"> </v>
      </c>
      <c r="H36" s="14">
        <f>F36-E36</f>
        <v>1882086</v>
      </c>
      <c r="I36" s="15">
        <f>(F36*100/D36)-100</f>
        <v>6.9994340690435735</v>
      </c>
    </row>
    <row r="37" spans="1:9" outlineLevel="2" x14ac:dyDescent="0.25">
      <c r="A37" s="9" t="s">
        <v>53</v>
      </c>
      <c r="B37" s="9" t="s">
        <v>9</v>
      </c>
      <c r="C37" s="9" t="s">
        <v>10</v>
      </c>
      <c r="D37" s="13">
        <v>1637000</v>
      </c>
      <c r="E37" s="12">
        <f>ROUND(IF(D37&lt;1500000,D37/220*109.5%,D37/220*107%),0)</f>
        <v>7962</v>
      </c>
      <c r="F37" s="12">
        <f>E37*220</f>
        <v>1751640</v>
      </c>
      <c r="G37" s="9" t="str">
        <f>IF(C37&lt;&gt;"Indefinido",A37," ")</f>
        <v xml:space="preserve"> </v>
      </c>
      <c r="H37" s="14">
        <f>F37-E37</f>
        <v>1743678</v>
      </c>
      <c r="I37" s="15">
        <f>(F37*100/D37)-100</f>
        <v>7.0030543677458752</v>
      </c>
    </row>
    <row r="38" spans="1:9" outlineLevel="1" x14ac:dyDescent="0.25">
      <c r="A38" s="9"/>
      <c r="B38" s="9"/>
      <c r="C38" s="16" t="s">
        <v>182</v>
      </c>
      <c r="D38" s="13">
        <f>SUBTOTAL(1,D36:D37)</f>
        <v>1702000</v>
      </c>
      <c r="E38" s="12">
        <f>SUBTOTAL(1,E36:E37)</f>
        <v>8278</v>
      </c>
      <c r="F38" s="12">
        <f>SUBTOTAL(1,F36:F37)</f>
        <v>1821160</v>
      </c>
      <c r="G38" s="9"/>
      <c r="H38" s="14"/>
      <c r="I38" s="15"/>
    </row>
    <row r="39" spans="1:9" outlineLevel="2" x14ac:dyDescent="0.25">
      <c r="A39" s="9" t="s">
        <v>56</v>
      </c>
      <c r="B39" s="9" t="s">
        <v>9</v>
      </c>
      <c r="C39" s="9" t="s">
        <v>18</v>
      </c>
      <c r="D39" s="13">
        <v>1424000</v>
      </c>
      <c r="E39" s="12">
        <f>ROUND(IF(D39&lt;1500000,D39/220*109.5%,D39/220*107%),0)</f>
        <v>7088</v>
      </c>
      <c r="F39" s="12">
        <f>E39*220</f>
        <v>1559360</v>
      </c>
      <c r="G39" s="9" t="str">
        <f>IF(C39&lt;&gt;"Indefinido",A39," ")</f>
        <v>Alba Ruby Jiménez Bacca</v>
      </c>
      <c r="H39" s="14">
        <f>F39-E39</f>
        <v>1552272</v>
      </c>
      <c r="I39" s="15">
        <f>(F39*100/D39)-100</f>
        <v>9.5056179775280896</v>
      </c>
    </row>
    <row r="40" spans="1:9" outlineLevel="1" x14ac:dyDescent="0.25">
      <c r="A40" s="9"/>
      <c r="B40" s="9"/>
      <c r="C40" s="16" t="s">
        <v>181</v>
      </c>
      <c r="D40" s="13">
        <f>SUBTOTAL(1,D39:D39)</f>
        <v>1424000</v>
      </c>
      <c r="E40" s="12">
        <f>SUBTOTAL(1,E39:E39)</f>
        <v>7088</v>
      </c>
      <c r="F40" s="12">
        <f>SUBTOTAL(1,F39:F39)</f>
        <v>1559360</v>
      </c>
      <c r="G40" s="9"/>
      <c r="H40" s="14"/>
      <c r="I40" s="15"/>
    </row>
    <row r="41" spans="1:9" outlineLevel="2" x14ac:dyDescent="0.25">
      <c r="A41" s="9" t="s">
        <v>62</v>
      </c>
      <c r="B41" s="9" t="s">
        <v>9</v>
      </c>
      <c r="C41" s="9" t="s">
        <v>10</v>
      </c>
      <c r="D41" s="13">
        <v>1921000</v>
      </c>
      <c r="E41" s="12">
        <f>ROUND(IF(D41&lt;1500000,D41/220*109.5%,D41/220*107%),0)</f>
        <v>9343</v>
      </c>
      <c r="F41" s="12">
        <f>E41*220</f>
        <v>2055460</v>
      </c>
      <c r="G41" s="9" t="str">
        <f>IF(C41&lt;&gt;"Indefinido",A41," ")</f>
        <v xml:space="preserve"> </v>
      </c>
      <c r="H41" s="14">
        <f>F41-E41</f>
        <v>2046117</v>
      </c>
      <c r="I41" s="15">
        <f>(F41*100/D41)-100</f>
        <v>6.9994794377928145</v>
      </c>
    </row>
    <row r="42" spans="1:9" outlineLevel="1" x14ac:dyDescent="0.25">
      <c r="A42" s="9"/>
      <c r="B42" s="9"/>
      <c r="C42" s="16" t="s">
        <v>182</v>
      </c>
      <c r="D42" s="13">
        <f>SUBTOTAL(1,D41:D41)</f>
        <v>1921000</v>
      </c>
      <c r="E42" s="12">
        <f>SUBTOTAL(1,E41:E41)</f>
        <v>9343</v>
      </c>
      <c r="F42" s="12">
        <f>SUBTOTAL(1,F41:F41)</f>
        <v>2055460</v>
      </c>
      <c r="G42" s="9"/>
      <c r="H42" s="14"/>
      <c r="I42" s="15"/>
    </row>
    <row r="43" spans="1:9" outlineLevel="2" x14ac:dyDescent="0.25">
      <c r="A43" s="9" t="s">
        <v>77</v>
      </c>
      <c r="B43" s="9" t="s">
        <v>9</v>
      </c>
      <c r="C43" s="9" t="s">
        <v>18</v>
      </c>
      <c r="D43" s="13">
        <v>1757000</v>
      </c>
      <c r="E43" s="12">
        <f>ROUND(IF(D43&lt;1500000,D43/220*109.5%,D43/220*107%),0)</f>
        <v>8545</v>
      </c>
      <c r="F43" s="12">
        <f>E43*220</f>
        <v>1879900</v>
      </c>
      <c r="G43" s="9" t="str">
        <f>IF(C43&lt;&gt;"Indefinido",A43," ")</f>
        <v>Luis Hernando Ruiz Corredor</v>
      </c>
      <c r="H43" s="14">
        <f>F43-E43</f>
        <v>1871355</v>
      </c>
      <c r="I43" s="15">
        <f>(F43*100/D43)-100</f>
        <v>6.9948776323278281</v>
      </c>
    </row>
    <row r="44" spans="1:9" outlineLevel="1" x14ac:dyDescent="0.25">
      <c r="A44" s="9"/>
      <c r="B44" s="9"/>
      <c r="C44" s="16" t="s">
        <v>181</v>
      </c>
      <c r="D44" s="13">
        <f>SUBTOTAL(1,D43:D43)</f>
        <v>1757000</v>
      </c>
      <c r="E44" s="12">
        <f>SUBTOTAL(1,E43:E43)</f>
        <v>8545</v>
      </c>
      <c r="F44" s="12">
        <f>SUBTOTAL(1,F43:F43)</f>
        <v>1879900</v>
      </c>
      <c r="G44" s="9"/>
      <c r="H44" s="14"/>
      <c r="I44" s="15"/>
    </row>
    <row r="45" spans="1:9" outlineLevel="2" x14ac:dyDescent="0.25">
      <c r="A45" s="9" t="s">
        <v>85</v>
      </c>
      <c r="B45" s="9" t="s">
        <v>9</v>
      </c>
      <c r="C45" s="9" t="s">
        <v>10</v>
      </c>
      <c r="D45" s="13">
        <v>1689000</v>
      </c>
      <c r="E45" s="12">
        <f>ROUND(IF(D45&lt;1500000,D45/220*109.5%,D45/220*107%),0)</f>
        <v>8215</v>
      </c>
      <c r="F45" s="12">
        <f>E45*220</f>
        <v>1807300</v>
      </c>
      <c r="G45" s="9" t="str">
        <f>IF(C45&lt;&gt;"Indefinido",A45," ")</f>
        <v xml:space="preserve"> </v>
      </c>
      <c r="H45" s="14">
        <f>F45-E45</f>
        <v>1799085</v>
      </c>
      <c r="I45" s="15">
        <f>(F45*100/D45)-100</f>
        <v>7.004144464179987</v>
      </c>
    </row>
    <row r="46" spans="1:9" outlineLevel="1" x14ac:dyDescent="0.25">
      <c r="A46" s="9"/>
      <c r="B46" s="9"/>
      <c r="C46" s="16" t="s">
        <v>182</v>
      </c>
      <c r="D46" s="13">
        <f>SUBTOTAL(1,D45:D45)</f>
        <v>1689000</v>
      </c>
      <c r="E46" s="12">
        <f>SUBTOTAL(1,E45:E45)</f>
        <v>8215</v>
      </c>
      <c r="F46" s="12">
        <f>SUBTOTAL(1,F45:F45)</f>
        <v>1807300</v>
      </c>
      <c r="G46" s="9"/>
      <c r="H46" s="14"/>
      <c r="I46" s="15"/>
    </row>
    <row r="47" spans="1:9" outlineLevel="2" x14ac:dyDescent="0.25">
      <c r="A47" s="9" t="s">
        <v>15</v>
      </c>
      <c r="B47" s="9" t="s">
        <v>16</v>
      </c>
      <c r="C47" s="9" t="s">
        <v>13</v>
      </c>
      <c r="D47" s="12">
        <v>1424000</v>
      </c>
      <c r="E47" s="12">
        <f>ROUND(IF(D47&lt;1500000,D47/220*109.5%,D47/220*107%),0)</f>
        <v>7088</v>
      </c>
      <c r="F47" s="12">
        <f>E47*220</f>
        <v>1559360</v>
      </c>
      <c r="G47" s="9" t="str">
        <f>IF(C47&lt;&gt;"Indefinido",A47," ")</f>
        <v>Diana Milena Pardo García</v>
      </c>
      <c r="H47" s="14">
        <f>F47-E47</f>
        <v>1552272</v>
      </c>
      <c r="I47" s="15">
        <f>(F47*100/D47)-100</f>
        <v>9.5056179775280896</v>
      </c>
    </row>
    <row r="48" spans="1:9" outlineLevel="1" x14ac:dyDescent="0.25">
      <c r="A48" s="9"/>
      <c r="B48" s="9"/>
      <c r="C48" s="16" t="s">
        <v>183</v>
      </c>
      <c r="D48" s="12">
        <f>SUBTOTAL(1,D47:D47)</f>
        <v>1424000</v>
      </c>
      <c r="E48" s="12">
        <f>SUBTOTAL(1,E47:E47)</f>
        <v>7088</v>
      </c>
      <c r="F48" s="12">
        <f>SUBTOTAL(1,F47:F47)</f>
        <v>1559360</v>
      </c>
      <c r="G48" s="9"/>
      <c r="H48" s="14"/>
      <c r="I48" s="15"/>
    </row>
    <row r="49" spans="1:9" outlineLevel="2" x14ac:dyDescent="0.25">
      <c r="A49" s="9" t="s">
        <v>17</v>
      </c>
      <c r="B49" s="9" t="s">
        <v>16</v>
      </c>
      <c r="C49" s="9" t="s">
        <v>18</v>
      </c>
      <c r="D49" s="12">
        <v>1510000</v>
      </c>
      <c r="E49" s="12">
        <f>ROUND(IF(D49&lt;1500000,D49/220*109.5%,D49/220*107%),0)</f>
        <v>7344</v>
      </c>
      <c r="F49" s="12">
        <f>E49*220</f>
        <v>1615680</v>
      </c>
      <c r="G49" s="9" t="str">
        <f>IF(C49&lt;&gt;"Indefinido",A49," ")</f>
        <v>Amalia Ceferino Ramírez</v>
      </c>
      <c r="H49" s="14">
        <f>F49-E49</f>
        <v>1608336</v>
      </c>
      <c r="I49" s="15">
        <f>(F49*100/D49)-100</f>
        <v>6.9986754966887474</v>
      </c>
    </row>
    <row r="50" spans="1:9" outlineLevel="1" x14ac:dyDescent="0.25">
      <c r="A50" s="9"/>
      <c r="B50" s="9"/>
      <c r="C50" s="16" t="s">
        <v>181</v>
      </c>
      <c r="D50" s="12">
        <f>SUBTOTAL(1,D49:D49)</f>
        <v>1510000</v>
      </c>
      <c r="E50" s="12">
        <f>SUBTOTAL(1,E49:E49)</f>
        <v>7344</v>
      </c>
      <c r="F50" s="12">
        <f>SUBTOTAL(1,F49:F49)</f>
        <v>1615680</v>
      </c>
      <c r="G50" s="9"/>
      <c r="H50" s="14"/>
      <c r="I50" s="15"/>
    </row>
    <row r="51" spans="1:9" outlineLevel="2" x14ac:dyDescent="0.25">
      <c r="A51" s="9" t="s">
        <v>23</v>
      </c>
      <c r="B51" s="9" t="s">
        <v>16</v>
      </c>
      <c r="C51" s="9" t="s">
        <v>13</v>
      </c>
      <c r="D51" s="12">
        <v>1662000</v>
      </c>
      <c r="E51" s="12">
        <f>ROUND(IF(D51&lt;1500000,D51/220*109.5%,D51/220*107%),0)</f>
        <v>8083</v>
      </c>
      <c r="F51" s="12">
        <f>E51*220</f>
        <v>1778260</v>
      </c>
      <c r="G51" s="9" t="str">
        <f>IF(C51&lt;&gt;"Indefinido",A51," ")</f>
        <v>Jennifer Quiroga Carrillo</v>
      </c>
      <c r="H51" s="14">
        <f>F51-E51</f>
        <v>1770177</v>
      </c>
      <c r="I51" s="15">
        <f>(F51*100/D51)-100</f>
        <v>6.9951865222623297</v>
      </c>
    </row>
    <row r="52" spans="1:9" outlineLevel="2" x14ac:dyDescent="0.25">
      <c r="A52" s="9" t="s">
        <v>54</v>
      </c>
      <c r="B52" s="9" t="s">
        <v>16</v>
      </c>
      <c r="C52" s="9" t="s">
        <v>13</v>
      </c>
      <c r="D52" s="13">
        <v>1972000</v>
      </c>
      <c r="E52" s="12">
        <f>ROUND(IF(D52&lt;1500000,D52/220*109.5%,D52/220*107%),0)</f>
        <v>9591</v>
      </c>
      <c r="F52" s="12">
        <f>E52*220</f>
        <v>2110020</v>
      </c>
      <c r="G52" s="9" t="str">
        <f>IF(C52&lt;&gt;"Indefinido",A52," ")</f>
        <v>Olga Lucía Guzmán Rodríguez</v>
      </c>
      <c r="H52" s="14">
        <f>F52-E52</f>
        <v>2100429</v>
      </c>
      <c r="I52" s="15">
        <f>(F52*100/D52)-100</f>
        <v>6.9989858012170316</v>
      </c>
    </row>
    <row r="53" spans="1:9" outlineLevel="1" x14ac:dyDescent="0.25">
      <c r="A53" s="9"/>
      <c r="B53" s="9"/>
      <c r="C53" s="16" t="s">
        <v>183</v>
      </c>
      <c r="D53" s="13">
        <f>SUBTOTAL(1,D51:D52)</f>
        <v>1817000</v>
      </c>
      <c r="E53" s="12">
        <f>SUBTOTAL(1,E51:E52)</f>
        <v>8837</v>
      </c>
      <c r="F53" s="12">
        <f>SUBTOTAL(1,F51:F52)</f>
        <v>1944140</v>
      </c>
      <c r="G53" s="9"/>
      <c r="H53" s="14"/>
      <c r="I53" s="15"/>
    </row>
    <row r="54" spans="1:9" outlineLevel="2" x14ac:dyDescent="0.25">
      <c r="A54" s="9" t="s">
        <v>55</v>
      </c>
      <c r="B54" s="9" t="s">
        <v>16</v>
      </c>
      <c r="C54" s="9" t="s">
        <v>18</v>
      </c>
      <c r="D54" s="13">
        <v>1758000</v>
      </c>
      <c r="E54" s="12">
        <f>ROUND(IF(D54&lt;1500000,D54/220*109.5%,D54/220*107%),0)</f>
        <v>8550</v>
      </c>
      <c r="F54" s="12">
        <f>E54*220</f>
        <v>1881000</v>
      </c>
      <c r="G54" s="9" t="str">
        <f>IF(C54&lt;&gt;"Indefinido",A54," ")</f>
        <v>Jairo Humberto Hernández Pérez</v>
      </c>
      <c r="H54" s="14">
        <f>F54-E54</f>
        <v>1872450</v>
      </c>
      <c r="I54" s="15">
        <f>(F54*100/D54)-100</f>
        <v>6.9965870307167251</v>
      </c>
    </row>
    <row r="55" spans="1:9" outlineLevel="1" x14ac:dyDescent="0.25">
      <c r="A55" s="9"/>
      <c r="B55" s="9"/>
      <c r="C55" s="16" t="s">
        <v>181</v>
      </c>
      <c r="D55" s="13">
        <f>SUBTOTAL(1,D54:D54)</f>
        <v>1758000</v>
      </c>
      <c r="E55" s="12">
        <f>SUBTOTAL(1,E54:E54)</f>
        <v>8550</v>
      </c>
      <c r="F55" s="12">
        <f>SUBTOTAL(1,F54:F54)</f>
        <v>1881000</v>
      </c>
      <c r="G55" s="9"/>
      <c r="H55" s="14"/>
      <c r="I55" s="15"/>
    </row>
    <row r="56" spans="1:9" outlineLevel="2" x14ac:dyDescent="0.25">
      <c r="A56" s="9" t="s">
        <v>59</v>
      </c>
      <c r="B56" s="9" t="s">
        <v>16</v>
      </c>
      <c r="C56" s="9" t="s">
        <v>13</v>
      </c>
      <c r="D56" s="13">
        <v>1704000</v>
      </c>
      <c r="E56" s="12">
        <f>ROUND(IF(D56&lt;1500000,D56/220*109.5%,D56/220*107%),0)</f>
        <v>8288</v>
      </c>
      <c r="F56" s="12">
        <f>E56*220</f>
        <v>1823360</v>
      </c>
      <c r="G56" s="9" t="str">
        <f>IF(C56&lt;&gt;"Indefinido",A56," ")</f>
        <v xml:space="preserve">Eliseo Niño Ledesma </v>
      </c>
      <c r="H56" s="14">
        <f>F56-E56</f>
        <v>1815072</v>
      </c>
      <c r="I56" s="15">
        <f>(F56*100/D56)-100</f>
        <v>7.0046948356807519</v>
      </c>
    </row>
    <row r="57" spans="1:9" outlineLevel="1" x14ac:dyDescent="0.25">
      <c r="A57" s="9"/>
      <c r="B57" s="9"/>
      <c r="C57" s="16" t="s">
        <v>183</v>
      </c>
      <c r="D57" s="13">
        <f>SUBTOTAL(1,D56:D56)</f>
        <v>1704000</v>
      </c>
      <c r="E57" s="12">
        <f>SUBTOTAL(1,E56:E56)</f>
        <v>8288</v>
      </c>
      <c r="F57" s="12">
        <f>SUBTOTAL(1,F56:F56)</f>
        <v>1823360</v>
      </c>
      <c r="G57" s="9"/>
      <c r="H57" s="14"/>
      <c r="I57" s="15"/>
    </row>
    <row r="58" spans="1:9" outlineLevel="2" x14ac:dyDescent="0.25">
      <c r="A58" s="9" t="s">
        <v>43</v>
      </c>
      <c r="B58" s="9" t="s">
        <v>44</v>
      </c>
      <c r="C58" s="9" t="s">
        <v>10</v>
      </c>
      <c r="D58" s="13">
        <v>1295000</v>
      </c>
      <c r="E58" s="12">
        <f>ROUND(IF(D58&lt;1500000,D58/220*109.5%,D58/220*107%),0)</f>
        <v>6446</v>
      </c>
      <c r="F58" s="12">
        <f>E58*220</f>
        <v>1418120</v>
      </c>
      <c r="G58" s="9" t="str">
        <f>IF(C58&lt;&gt;"Indefinido",A58," ")</f>
        <v xml:space="preserve"> </v>
      </c>
      <c r="H58" s="14">
        <f>F58-E58</f>
        <v>1411674</v>
      </c>
      <c r="I58" s="15">
        <f>(F58*100/D58)-100</f>
        <v>9.5073359073359143</v>
      </c>
    </row>
    <row r="59" spans="1:9" outlineLevel="2" x14ac:dyDescent="0.25">
      <c r="A59" s="9" t="s">
        <v>45</v>
      </c>
      <c r="B59" s="9" t="s">
        <v>44</v>
      </c>
      <c r="C59" s="9" t="s">
        <v>10</v>
      </c>
      <c r="D59" s="13">
        <v>1424000</v>
      </c>
      <c r="E59" s="12">
        <f>ROUND(IF(D59&lt;1500000,D59/220*109.5%,D59/220*107%),0)</f>
        <v>7088</v>
      </c>
      <c r="F59" s="12">
        <f>E59*220</f>
        <v>1559360</v>
      </c>
      <c r="G59" s="9" t="str">
        <f>IF(C59&lt;&gt;"Indefinido",A59," ")</f>
        <v xml:space="preserve"> </v>
      </c>
      <c r="H59" s="14">
        <f>F59-E59</f>
        <v>1552272</v>
      </c>
      <c r="I59" s="15">
        <f>(F59*100/D59)-100</f>
        <v>9.5056179775280896</v>
      </c>
    </row>
    <row r="60" spans="1:9" outlineLevel="2" x14ac:dyDescent="0.25">
      <c r="A60" s="9" t="s">
        <v>50</v>
      </c>
      <c r="B60" s="9" t="s">
        <v>44</v>
      </c>
      <c r="C60" s="9" t="s">
        <v>10</v>
      </c>
      <c r="D60" s="13">
        <v>1734000</v>
      </c>
      <c r="E60" s="12">
        <f>ROUND(IF(D60&lt;1500000,D60/220*109.5%,D60/220*107%),0)</f>
        <v>8434</v>
      </c>
      <c r="F60" s="12">
        <f>E60*220</f>
        <v>1855480</v>
      </c>
      <c r="G60" s="9" t="str">
        <f>IF(C60&lt;&gt;"Indefinido",A60," ")</f>
        <v xml:space="preserve"> </v>
      </c>
      <c r="H60" s="14">
        <f>F60-E60</f>
        <v>1847046</v>
      </c>
      <c r="I60" s="15">
        <f>(F60*100/D60)-100</f>
        <v>7.0057670126874285</v>
      </c>
    </row>
    <row r="61" spans="1:9" outlineLevel="2" x14ac:dyDescent="0.25">
      <c r="A61" s="9" t="s">
        <v>75</v>
      </c>
      <c r="B61" s="9" t="s">
        <v>44</v>
      </c>
      <c r="C61" s="9" t="s">
        <v>10</v>
      </c>
      <c r="D61" s="13">
        <v>1630000</v>
      </c>
      <c r="E61" s="12">
        <f>ROUND(IF(D61&lt;1500000,D61/220*109.5%,D61/220*107%),0)</f>
        <v>7928</v>
      </c>
      <c r="F61" s="12">
        <f>E61*220</f>
        <v>1744160</v>
      </c>
      <c r="G61" s="9" t="str">
        <f>IF(C61&lt;&gt;"Indefinido",A61," ")</f>
        <v xml:space="preserve"> </v>
      </c>
      <c r="H61" s="14">
        <f>F61-E61</f>
        <v>1736232</v>
      </c>
      <c r="I61" s="15">
        <f>(F61*100/D61)-100</f>
        <v>7.003680981595096</v>
      </c>
    </row>
    <row r="62" spans="1:9" outlineLevel="2" x14ac:dyDescent="0.25">
      <c r="A62" s="9" t="s">
        <v>76</v>
      </c>
      <c r="B62" s="9" t="s">
        <v>44</v>
      </c>
      <c r="C62" s="9" t="s">
        <v>10</v>
      </c>
      <c r="D62" s="13">
        <v>2097000</v>
      </c>
      <c r="E62" s="12">
        <f>ROUND(IF(D62&lt;1500000,D62/220*109.5%,D62/220*107%),0)</f>
        <v>10199</v>
      </c>
      <c r="F62" s="12">
        <f>E62*220</f>
        <v>2243780</v>
      </c>
      <c r="G62" s="9" t="str">
        <f>IF(C62&lt;&gt;"Indefinido",A62," ")</f>
        <v xml:space="preserve"> </v>
      </c>
      <c r="H62" s="14">
        <f>F62-E62</f>
        <v>2233581</v>
      </c>
      <c r="I62" s="15">
        <f>(F62*100/D62)-100</f>
        <v>6.9995231282784971</v>
      </c>
    </row>
    <row r="63" spans="1:9" outlineLevel="1" x14ac:dyDescent="0.25">
      <c r="A63" s="9"/>
      <c r="B63" s="9"/>
      <c r="C63" s="16" t="s">
        <v>182</v>
      </c>
      <c r="D63" s="13">
        <f>SUBTOTAL(1,D58:D62)</f>
        <v>1636000</v>
      </c>
      <c r="E63" s="12">
        <f>SUBTOTAL(1,E58:E62)</f>
        <v>8019</v>
      </c>
      <c r="F63" s="12">
        <f>SUBTOTAL(1,F58:F62)</f>
        <v>1764180</v>
      </c>
      <c r="G63" s="9"/>
      <c r="H63" s="14"/>
      <c r="I63" s="15"/>
    </row>
    <row r="64" spans="1:9" outlineLevel="2" x14ac:dyDescent="0.25">
      <c r="A64" s="9" t="s">
        <v>81</v>
      </c>
      <c r="B64" s="9" t="s">
        <v>44</v>
      </c>
      <c r="C64" s="9" t="s">
        <v>13</v>
      </c>
      <c r="D64" s="13">
        <v>1666000</v>
      </c>
      <c r="E64" s="12">
        <f>ROUND(IF(D64&lt;1500000,D64/220*109.5%,D64/220*107%),0)</f>
        <v>8103</v>
      </c>
      <c r="F64" s="12">
        <f>E64*220</f>
        <v>1782660</v>
      </c>
      <c r="G64" s="9" t="str">
        <f>IF(C64&lt;&gt;"Indefinido",A64," ")</f>
        <v xml:space="preserve">Viviana López Suárez </v>
      </c>
      <c r="H64" s="14">
        <f>F64-E64</f>
        <v>1774557</v>
      </c>
      <c r="I64" s="15">
        <f>(F64*100/D64)-100</f>
        <v>7.0024009603841506</v>
      </c>
    </row>
    <row r="65" spans="1:9" outlineLevel="1" x14ac:dyDescent="0.25">
      <c r="A65" s="9"/>
      <c r="B65" s="9"/>
      <c r="C65" s="16" t="s">
        <v>183</v>
      </c>
      <c r="D65" s="13">
        <f>SUBTOTAL(1,D64:D64)</f>
        <v>1666000</v>
      </c>
      <c r="E65" s="12">
        <f>SUBTOTAL(1,E64:E64)</f>
        <v>8103</v>
      </c>
      <c r="F65" s="12">
        <f>SUBTOTAL(1,F64:F64)</f>
        <v>1782660</v>
      </c>
      <c r="G65" s="9"/>
      <c r="H65" s="14"/>
      <c r="I65" s="15"/>
    </row>
    <row r="66" spans="1:9" outlineLevel="2" x14ac:dyDescent="0.25">
      <c r="A66" s="9" t="s">
        <v>83</v>
      </c>
      <c r="B66" s="9" t="s">
        <v>44</v>
      </c>
      <c r="C66" s="9" t="s">
        <v>10</v>
      </c>
      <c r="D66" s="13">
        <v>1424000</v>
      </c>
      <c r="E66" s="12">
        <f>ROUND(IF(D66&lt;1500000,D66/220*109.5%,D66/220*107%),0)</f>
        <v>7088</v>
      </c>
      <c r="F66" s="12">
        <f>E66*220</f>
        <v>1559360</v>
      </c>
      <c r="G66" s="9" t="str">
        <f>IF(C66&lt;&gt;"Indefinido",A66," ")</f>
        <v xml:space="preserve"> </v>
      </c>
      <c r="H66" s="14">
        <f>F66-E66</f>
        <v>1552272</v>
      </c>
      <c r="I66" s="15">
        <f>(F66*100/D66)-100</f>
        <v>9.5056179775280896</v>
      </c>
    </row>
    <row r="67" spans="1:9" outlineLevel="2" x14ac:dyDescent="0.25">
      <c r="A67" s="9" t="s">
        <v>84</v>
      </c>
      <c r="B67" s="9" t="s">
        <v>44</v>
      </c>
      <c r="C67" s="9" t="s">
        <v>10</v>
      </c>
      <c r="D67" s="13">
        <v>1436000</v>
      </c>
      <c r="E67" s="12">
        <f>ROUND(IF(D67&lt;1500000,D67/220*109.5%,D67/220*107%),0)</f>
        <v>7147</v>
      </c>
      <c r="F67" s="12">
        <f>E67*220</f>
        <v>1572340</v>
      </c>
      <c r="G67" s="9" t="str">
        <f>IF(C67&lt;&gt;"Indefinido",A67," ")</f>
        <v xml:space="preserve"> </v>
      </c>
      <c r="H67" s="14">
        <f>F67-E67</f>
        <v>1565193</v>
      </c>
      <c r="I67" s="15">
        <f>(F67*100/D67)-100</f>
        <v>9.4944289693593333</v>
      </c>
    </row>
    <row r="68" spans="1:9" outlineLevel="1" x14ac:dyDescent="0.25">
      <c r="A68" s="9"/>
      <c r="B68" s="9"/>
      <c r="C68" s="16" t="s">
        <v>182</v>
      </c>
      <c r="D68" s="13">
        <f>SUBTOTAL(1,D66:D67)</f>
        <v>1430000</v>
      </c>
      <c r="E68" s="12">
        <f>SUBTOTAL(1,E66:E67)</f>
        <v>7117.5</v>
      </c>
      <c r="F68" s="12">
        <f>SUBTOTAL(1,F66:F67)</f>
        <v>1565850</v>
      </c>
      <c r="G68" s="9"/>
      <c r="H68" s="14"/>
      <c r="I68" s="15"/>
    </row>
    <row r="69" spans="1:9" outlineLevel="2" x14ac:dyDescent="0.25">
      <c r="A69" s="9" t="s">
        <v>89</v>
      </c>
      <c r="B69" s="9" t="s">
        <v>44</v>
      </c>
      <c r="C69" s="9" t="s">
        <v>13</v>
      </c>
      <c r="D69" s="13">
        <v>2033000</v>
      </c>
      <c r="E69" s="12">
        <f>ROUND(IF(D69&lt;1500000,D69/220*109.5%,D69/220*107%),0)</f>
        <v>9888</v>
      </c>
      <c r="F69" s="12">
        <f>E69*220</f>
        <v>2175360</v>
      </c>
      <c r="G69" s="9" t="str">
        <f>IF(C69&lt;&gt;"Indefinido",A69," ")</f>
        <v>Francisco Orlando Vera Castillo</v>
      </c>
      <c r="H69" s="14">
        <f>F69-E69</f>
        <v>2165472</v>
      </c>
      <c r="I69" s="15">
        <f>(F69*100/D69)-100</f>
        <v>7.0024594195769794</v>
      </c>
    </row>
    <row r="70" spans="1:9" outlineLevel="1" x14ac:dyDescent="0.25">
      <c r="A70" s="9"/>
      <c r="B70" s="9"/>
      <c r="C70" s="16" t="s">
        <v>183</v>
      </c>
      <c r="D70" s="13">
        <f>SUBTOTAL(1,D69:D69)</f>
        <v>2033000</v>
      </c>
      <c r="E70" s="12">
        <f>SUBTOTAL(1,E69:E69)</f>
        <v>9888</v>
      </c>
      <c r="F70" s="12">
        <f>SUBTOTAL(1,F69:F69)</f>
        <v>2175360</v>
      </c>
      <c r="G70" s="9"/>
      <c r="H70" s="14"/>
      <c r="I70" s="15"/>
    </row>
    <row r="71" spans="1:9" outlineLevel="2" x14ac:dyDescent="0.25">
      <c r="A71" s="9" t="s">
        <v>36</v>
      </c>
      <c r="B71" s="9" t="s">
        <v>37</v>
      </c>
      <c r="C71" s="9" t="s">
        <v>10</v>
      </c>
      <c r="D71" s="13">
        <v>1551000</v>
      </c>
      <c r="E71" s="12">
        <f>ROUND(IF(D71&lt;1500000,D71/220*109.5%,D71/220*107%),0)</f>
        <v>7544</v>
      </c>
      <c r="F71" s="12">
        <f>E71*220</f>
        <v>1659680</v>
      </c>
      <c r="G71" s="9" t="str">
        <f>IF(C71&lt;&gt;"Indefinido",A71," ")</f>
        <v xml:space="preserve"> </v>
      </c>
      <c r="H71" s="14">
        <f>F71-E71</f>
        <v>1652136</v>
      </c>
      <c r="I71" s="15">
        <f>(F71*100/D71)-100</f>
        <v>7.0070921985815602</v>
      </c>
    </row>
    <row r="72" spans="1:9" outlineLevel="1" x14ac:dyDescent="0.25">
      <c r="A72" s="9"/>
      <c r="B72" s="9"/>
      <c r="C72" s="16" t="s">
        <v>182</v>
      </c>
      <c r="D72" s="13">
        <f>SUBTOTAL(1,D71:D71)</f>
        <v>1551000</v>
      </c>
      <c r="E72" s="12">
        <f>SUBTOTAL(1,E71:E71)</f>
        <v>7544</v>
      </c>
      <c r="F72" s="12">
        <f>SUBTOTAL(1,F71:F71)</f>
        <v>1659680</v>
      </c>
      <c r="G72" s="9"/>
      <c r="H72" s="14"/>
      <c r="I72" s="15"/>
    </row>
    <row r="73" spans="1:9" outlineLevel="2" x14ac:dyDescent="0.25">
      <c r="A73" s="9" t="s">
        <v>38</v>
      </c>
      <c r="B73" s="9" t="s">
        <v>37</v>
      </c>
      <c r="C73" s="9" t="s">
        <v>13</v>
      </c>
      <c r="D73" s="13">
        <v>1424000</v>
      </c>
      <c r="E73" s="12">
        <f>ROUND(IF(D73&lt;1500000,D73/220*109.5%,D73/220*107%),0)</f>
        <v>7088</v>
      </c>
      <c r="F73" s="12">
        <f>E73*220</f>
        <v>1559360</v>
      </c>
      <c r="G73" s="9" t="str">
        <f>IF(C73&lt;&gt;"Indefinido",A73," ")</f>
        <v>Estefany Carolina Garzón Rojas</v>
      </c>
      <c r="H73" s="14">
        <f>F73-E73</f>
        <v>1552272</v>
      </c>
      <c r="I73" s="15">
        <f>(F73*100/D73)-100</f>
        <v>9.5056179775280896</v>
      </c>
    </row>
    <row r="74" spans="1:9" outlineLevel="1" x14ac:dyDescent="0.25">
      <c r="A74" s="9"/>
      <c r="B74" s="9"/>
      <c r="C74" s="16" t="s">
        <v>183</v>
      </c>
      <c r="D74" s="13">
        <f>SUBTOTAL(1,D73:D73)</f>
        <v>1424000</v>
      </c>
      <c r="E74" s="12">
        <f>SUBTOTAL(1,E73:E73)</f>
        <v>7088</v>
      </c>
      <c r="F74" s="12">
        <f>SUBTOTAL(1,F73:F73)</f>
        <v>1559360</v>
      </c>
      <c r="G74" s="9"/>
      <c r="H74" s="14"/>
      <c r="I74" s="15"/>
    </row>
    <row r="75" spans="1:9" outlineLevel="2" x14ac:dyDescent="0.25">
      <c r="A75" s="9" t="s">
        <v>39</v>
      </c>
      <c r="B75" s="9" t="s">
        <v>37</v>
      </c>
      <c r="C75" s="9" t="s">
        <v>18</v>
      </c>
      <c r="D75" s="13">
        <v>1442000</v>
      </c>
      <c r="E75" s="12">
        <f>ROUND(IF(D75&lt;1500000,D75/220*109.5%,D75/220*107%),0)</f>
        <v>7177</v>
      </c>
      <c r="F75" s="12">
        <f>E75*220</f>
        <v>1578940</v>
      </c>
      <c r="G75" s="9" t="str">
        <f>IF(C75&lt;&gt;"Indefinido",A75," ")</f>
        <v>Luz Yaneth Velásquez Gordillo</v>
      </c>
      <c r="H75" s="14">
        <f>F75-E75</f>
        <v>1571763</v>
      </c>
      <c r="I75" s="15">
        <f>(F75*100/D75)-100</f>
        <v>9.4965325936199747</v>
      </c>
    </row>
    <row r="76" spans="1:9" outlineLevel="2" x14ac:dyDescent="0.25">
      <c r="A76" s="9" t="s">
        <v>69</v>
      </c>
      <c r="B76" s="9" t="s">
        <v>37</v>
      </c>
      <c r="C76" s="9" t="s">
        <v>18</v>
      </c>
      <c r="D76" s="13">
        <v>2029000</v>
      </c>
      <c r="E76" s="12">
        <f>ROUND(IF(D76&lt;1500000,D76/220*109.5%,D76/220*107%),0)</f>
        <v>9868</v>
      </c>
      <c r="F76" s="12">
        <f>E76*220</f>
        <v>2170960</v>
      </c>
      <c r="G76" s="9" t="str">
        <f>IF(C76&lt;&gt;"Indefinido",A76," ")</f>
        <v>Javier Paul Pinto Casas</v>
      </c>
      <c r="H76" s="14">
        <f>F76-E76</f>
        <v>2161092</v>
      </c>
      <c r="I76" s="15">
        <f>(F76*100/D76)-100</f>
        <v>6.996550024642687</v>
      </c>
    </row>
    <row r="77" spans="1:9" outlineLevel="1" x14ac:dyDescent="0.25">
      <c r="A77" s="9"/>
      <c r="B77" s="9"/>
      <c r="C77" s="16" t="s">
        <v>181</v>
      </c>
      <c r="D77" s="13">
        <f>SUBTOTAL(1,D75:D76)</f>
        <v>1735500</v>
      </c>
      <c r="E77" s="12">
        <f>SUBTOTAL(1,E75:E76)</f>
        <v>8522.5</v>
      </c>
      <c r="F77" s="12">
        <f>SUBTOTAL(1,F75:F76)</f>
        <v>1874950</v>
      </c>
      <c r="G77" s="9"/>
      <c r="H77" s="14"/>
      <c r="I77" s="15"/>
    </row>
    <row r="78" spans="1:9" outlineLevel="2" x14ac:dyDescent="0.25">
      <c r="A78" s="9" t="s">
        <v>70</v>
      </c>
      <c r="B78" s="9" t="s">
        <v>37</v>
      </c>
      <c r="C78" s="9" t="s">
        <v>13</v>
      </c>
      <c r="D78" s="13">
        <v>1716000</v>
      </c>
      <c r="E78" s="12">
        <f>ROUND(IF(D78&lt;1500000,D78/220*109.5%,D78/220*107%),0)</f>
        <v>8346</v>
      </c>
      <c r="F78" s="12">
        <f>E78*220</f>
        <v>1836120</v>
      </c>
      <c r="G78" s="9" t="str">
        <f>IF(C78&lt;&gt;"Indefinido",A78," ")</f>
        <v>Andrea Poveda Montaño</v>
      </c>
      <c r="H78" s="14">
        <f>F78-E78</f>
        <v>1827774</v>
      </c>
      <c r="I78" s="15">
        <f>(F78*100/D78)-100</f>
        <v>7</v>
      </c>
    </row>
    <row r="79" spans="1:9" outlineLevel="1" x14ac:dyDescent="0.25">
      <c r="A79" s="9"/>
      <c r="B79" s="9"/>
      <c r="C79" s="16" t="s">
        <v>183</v>
      </c>
      <c r="D79" s="13">
        <f>SUBTOTAL(1,D78:D78)</f>
        <v>1716000</v>
      </c>
      <c r="E79" s="12">
        <f>SUBTOTAL(1,E78:E78)</f>
        <v>8346</v>
      </c>
      <c r="F79" s="12">
        <f>SUBTOTAL(1,F78:F78)</f>
        <v>1836120</v>
      </c>
      <c r="G79" s="9"/>
      <c r="H79" s="14"/>
      <c r="I79" s="15"/>
    </row>
    <row r="80" spans="1:9" outlineLevel="2" x14ac:dyDescent="0.25">
      <c r="A80" s="9" t="s">
        <v>71</v>
      </c>
      <c r="B80" s="9" t="s">
        <v>37</v>
      </c>
      <c r="C80" s="9" t="s">
        <v>18</v>
      </c>
      <c r="D80" s="13">
        <v>1779000</v>
      </c>
      <c r="E80" s="12">
        <f>ROUND(IF(D80&lt;1500000,D80/220*109.5%,D80/220*107%),0)</f>
        <v>8652</v>
      </c>
      <c r="F80" s="12">
        <f>E80*220</f>
        <v>1903440</v>
      </c>
      <c r="G80" s="9" t="str">
        <f>IF(C80&lt;&gt;"Indefinido",A80," ")</f>
        <v>Julio Cenon Ramírez Choachi</v>
      </c>
      <c r="H80" s="14">
        <f>F80-E80</f>
        <v>1894788</v>
      </c>
      <c r="I80" s="15">
        <f>(F80*100/D80)-100</f>
        <v>6.9949409780775653</v>
      </c>
    </row>
    <row r="81" spans="1:9" outlineLevel="1" x14ac:dyDescent="0.25">
      <c r="A81" s="9"/>
      <c r="B81" s="9"/>
      <c r="C81" s="16" t="s">
        <v>181</v>
      </c>
      <c r="D81" s="13">
        <f>SUBTOTAL(1,D80:D80)</f>
        <v>1779000</v>
      </c>
      <c r="E81" s="12">
        <f>SUBTOTAL(1,E80:E80)</f>
        <v>8652</v>
      </c>
      <c r="F81" s="12">
        <f>SUBTOTAL(1,F80:F80)</f>
        <v>1903440</v>
      </c>
      <c r="G81" s="9"/>
      <c r="H81" s="14"/>
      <c r="I81" s="15"/>
    </row>
    <row r="82" spans="1:9" outlineLevel="2" x14ac:dyDescent="0.25">
      <c r="A82" s="9" t="s">
        <v>20</v>
      </c>
      <c r="B82" s="9" t="s">
        <v>21</v>
      </c>
      <c r="C82" s="9" t="s">
        <v>13</v>
      </c>
      <c r="D82" s="12">
        <v>2009000</v>
      </c>
      <c r="E82" s="12">
        <f>ROUND(IF(D82&lt;1500000,D82/220*109.5%,D82/220*107%),0)</f>
        <v>9771</v>
      </c>
      <c r="F82" s="12">
        <f>E82*220</f>
        <v>2149620</v>
      </c>
      <c r="G82" s="9" t="str">
        <f>IF(C82&lt;&gt;"Indefinido",A82," ")</f>
        <v>Nancy Torrejano Palomares</v>
      </c>
      <c r="H82" s="14">
        <f>F82-E82</f>
        <v>2139849</v>
      </c>
      <c r="I82" s="15">
        <f>(F82*100/D82)-100</f>
        <v>6.9995022399203606</v>
      </c>
    </row>
    <row r="83" spans="1:9" outlineLevel="1" x14ac:dyDescent="0.25">
      <c r="A83" s="9"/>
      <c r="B83" s="9"/>
      <c r="C83" s="16" t="s">
        <v>183</v>
      </c>
      <c r="D83" s="12">
        <f>SUBTOTAL(1,D82:D82)</f>
        <v>2009000</v>
      </c>
      <c r="E83" s="12">
        <f>SUBTOTAL(1,E82:E82)</f>
        <v>9771</v>
      </c>
      <c r="F83" s="12">
        <f>SUBTOTAL(1,F82:F82)</f>
        <v>2149620</v>
      </c>
      <c r="G83" s="9"/>
      <c r="H83" s="14"/>
      <c r="I83" s="15"/>
    </row>
    <row r="84" spans="1:9" outlineLevel="2" x14ac:dyDescent="0.25">
      <c r="A84" s="9" t="s">
        <v>33</v>
      </c>
      <c r="B84" s="9" t="s">
        <v>21</v>
      </c>
      <c r="C84" s="9" t="s">
        <v>18</v>
      </c>
      <c r="D84" s="13">
        <v>1660000</v>
      </c>
      <c r="E84" s="12">
        <f>ROUND(IF(D84&lt;1500000,D84/220*109.5%,D84/220*107%),0)</f>
        <v>8074</v>
      </c>
      <c r="F84" s="12">
        <f>E84*220</f>
        <v>1776280</v>
      </c>
      <c r="G84" s="9" t="str">
        <f>IF(C84&lt;&gt;"Indefinido",A84," ")</f>
        <v>Viviana Carolina Gómez Ruiz</v>
      </c>
      <c r="H84" s="14">
        <f>F84-E84</f>
        <v>1768206</v>
      </c>
      <c r="I84" s="15">
        <f>(F84*100/D84)-100</f>
        <v>7.0048192771084388</v>
      </c>
    </row>
    <row r="85" spans="1:9" outlineLevel="1" x14ac:dyDescent="0.25">
      <c r="A85" s="9"/>
      <c r="B85" s="9"/>
      <c r="C85" s="16" t="s">
        <v>181</v>
      </c>
      <c r="D85" s="13">
        <f>SUBTOTAL(1,D84:D84)</f>
        <v>1660000</v>
      </c>
      <c r="E85" s="12">
        <f>SUBTOTAL(1,E84:E84)</f>
        <v>8074</v>
      </c>
      <c r="F85" s="12">
        <f>SUBTOTAL(1,F84:F84)</f>
        <v>1776280</v>
      </c>
      <c r="G85" s="9"/>
      <c r="H85" s="14"/>
      <c r="I85" s="15"/>
    </row>
    <row r="86" spans="1:9" outlineLevel="2" x14ac:dyDescent="0.25">
      <c r="A86" s="9" t="s">
        <v>35</v>
      </c>
      <c r="B86" s="9" t="s">
        <v>21</v>
      </c>
      <c r="C86" s="9" t="s">
        <v>13</v>
      </c>
      <c r="D86" s="13">
        <v>1681000</v>
      </c>
      <c r="E86" s="12">
        <f>ROUND(IF(D86&lt;1500000,D86/220*109.5%,D86/220*107%),0)</f>
        <v>8176</v>
      </c>
      <c r="F86" s="12">
        <f>E86*220</f>
        <v>1798720</v>
      </c>
      <c r="G86" s="9" t="str">
        <f>IF(C86&lt;&gt;"Indefinido",A86," ")</f>
        <v>Olga Nancy Corredor Ojeda</v>
      </c>
      <c r="H86" s="14">
        <f>F86-E86</f>
        <v>1790544</v>
      </c>
      <c r="I86" s="15">
        <f>(F86*100/D86)-100</f>
        <v>7.0029744199881065</v>
      </c>
    </row>
    <row r="87" spans="1:9" outlineLevel="1" x14ac:dyDescent="0.25">
      <c r="A87" s="9"/>
      <c r="B87" s="9"/>
      <c r="C87" s="16" t="s">
        <v>183</v>
      </c>
      <c r="D87" s="13">
        <f>SUBTOTAL(1,D86:D86)</f>
        <v>1681000</v>
      </c>
      <c r="E87" s="12">
        <f>SUBTOTAL(1,E86:E86)</f>
        <v>8176</v>
      </c>
      <c r="F87" s="12">
        <f>SUBTOTAL(1,F86:F86)</f>
        <v>1798720</v>
      </c>
      <c r="G87" s="9"/>
      <c r="H87" s="14"/>
      <c r="I87" s="15"/>
    </row>
    <row r="88" spans="1:9" outlineLevel="2" x14ac:dyDescent="0.25">
      <c r="A88" s="9" t="s">
        <v>42</v>
      </c>
      <c r="B88" s="9" t="s">
        <v>21</v>
      </c>
      <c r="C88" s="9" t="s">
        <v>10</v>
      </c>
      <c r="D88" s="13">
        <v>2039000</v>
      </c>
      <c r="E88" s="12">
        <f>ROUND(IF(D88&lt;1500000,D88/220*109.5%,D88/220*107%),0)</f>
        <v>9917</v>
      </c>
      <c r="F88" s="12">
        <f>E88*220</f>
        <v>2181740</v>
      </c>
      <c r="G88" s="9" t="str">
        <f>IF(C88&lt;&gt;"Indefinido",A88," ")</f>
        <v xml:space="preserve"> </v>
      </c>
      <c r="H88" s="14">
        <f>F88-E88</f>
        <v>2171823</v>
      </c>
      <c r="I88" s="15">
        <f>(F88*100/D88)-100</f>
        <v>7.0004904364884766</v>
      </c>
    </row>
    <row r="89" spans="1:9" outlineLevel="1" x14ac:dyDescent="0.25">
      <c r="A89" s="9"/>
      <c r="B89" s="9"/>
      <c r="C89" s="16" t="s">
        <v>182</v>
      </c>
      <c r="D89" s="13">
        <f>SUBTOTAL(1,D88:D88)</f>
        <v>2039000</v>
      </c>
      <c r="E89" s="12">
        <f>SUBTOTAL(1,E88:E88)</f>
        <v>9917</v>
      </c>
      <c r="F89" s="12">
        <f>SUBTOTAL(1,F88:F88)</f>
        <v>2181740</v>
      </c>
      <c r="G89" s="9"/>
      <c r="H89" s="14"/>
      <c r="I89" s="15"/>
    </row>
    <row r="90" spans="1:9" outlineLevel="2" x14ac:dyDescent="0.25">
      <c r="A90" s="9" t="s">
        <v>47</v>
      </c>
      <c r="B90" s="9" t="s">
        <v>21</v>
      </c>
      <c r="C90" s="9" t="s">
        <v>18</v>
      </c>
      <c r="D90" s="13">
        <v>1720000</v>
      </c>
      <c r="E90" s="12">
        <f>ROUND(IF(D90&lt;1500000,D90/220*109.5%,D90/220*107%),0)</f>
        <v>8365</v>
      </c>
      <c r="F90" s="12">
        <f>E90*220</f>
        <v>1840300</v>
      </c>
      <c r="G90" s="9" t="str">
        <f>IF(C90&lt;&gt;"Indefinido",A90," ")</f>
        <v>Ana Consuelo Moncada Colina</v>
      </c>
      <c r="H90" s="14">
        <f>F90-E90</f>
        <v>1831935</v>
      </c>
      <c r="I90" s="15">
        <f>(F90*100/D90)-100</f>
        <v>6.9941860465116292</v>
      </c>
    </row>
    <row r="91" spans="1:9" outlineLevel="1" x14ac:dyDescent="0.25">
      <c r="A91" s="9"/>
      <c r="B91" s="9"/>
      <c r="C91" s="16" t="s">
        <v>181</v>
      </c>
      <c r="D91" s="13">
        <f>SUBTOTAL(1,D90:D90)</f>
        <v>1720000</v>
      </c>
      <c r="E91" s="12">
        <f>SUBTOTAL(1,E90:E90)</f>
        <v>8365</v>
      </c>
      <c r="F91" s="12">
        <f>SUBTOTAL(1,F90:F90)</f>
        <v>1840300</v>
      </c>
      <c r="G91" s="9"/>
      <c r="H91" s="14"/>
      <c r="I91" s="15"/>
    </row>
    <row r="92" spans="1:9" outlineLevel="2" x14ac:dyDescent="0.25">
      <c r="A92" s="9" t="s">
        <v>49</v>
      </c>
      <c r="B92" s="9" t="s">
        <v>21</v>
      </c>
      <c r="C92" s="9" t="s">
        <v>10</v>
      </c>
      <c r="D92" s="13">
        <v>1815000</v>
      </c>
      <c r="E92" s="12">
        <f>ROUND(IF(D92&lt;1500000,D92/220*109.5%,D92/220*107%),0)</f>
        <v>8828</v>
      </c>
      <c r="F92" s="12">
        <f>E92*220</f>
        <v>1942160</v>
      </c>
      <c r="G92" s="9" t="str">
        <f>IF(C92&lt;&gt;"Indefinido",A92," ")</f>
        <v xml:space="preserve"> </v>
      </c>
      <c r="H92" s="14">
        <f>F92-E92</f>
        <v>1933332</v>
      </c>
      <c r="I92" s="15">
        <f>(F92*100/D92)-100</f>
        <v>7.0060606060606005</v>
      </c>
    </row>
    <row r="93" spans="1:9" outlineLevel="1" x14ac:dyDescent="0.25">
      <c r="A93" s="9"/>
      <c r="B93" s="9"/>
      <c r="C93" s="16" t="s">
        <v>182</v>
      </c>
      <c r="D93" s="13">
        <f>SUBTOTAL(1,D92:D92)</f>
        <v>1815000</v>
      </c>
      <c r="E93" s="12">
        <f>SUBTOTAL(1,E92:E92)</f>
        <v>8828</v>
      </c>
      <c r="F93" s="12">
        <f>SUBTOTAL(1,F92:F92)</f>
        <v>1942160</v>
      </c>
      <c r="G93" s="9"/>
      <c r="H93" s="14"/>
      <c r="I93" s="15"/>
    </row>
    <row r="94" spans="1:9" outlineLevel="2" x14ac:dyDescent="0.25">
      <c r="A94" s="9" t="s">
        <v>57</v>
      </c>
      <c r="B94" s="9" t="s">
        <v>21</v>
      </c>
      <c r="C94" s="9" t="s">
        <v>13</v>
      </c>
      <c r="D94" s="13">
        <v>1919000</v>
      </c>
      <c r="E94" s="12">
        <f>ROUND(IF(D94&lt;1500000,D94/220*109.5%,D94/220*107%),0)</f>
        <v>9333</v>
      </c>
      <c r="F94" s="12">
        <f>E94*220</f>
        <v>2053260</v>
      </c>
      <c r="G94" s="9" t="str">
        <f>IF(C94&lt;&gt;"Indefinido",A94," ")</f>
        <v>Harris Brandon Laguna Lamilla</v>
      </c>
      <c r="H94" s="14">
        <f>F94-E94</f>
        <v>2043927</v>
      </c>
      <c r="I94" s="15">
        <f>(F94*100/D94)-100</f>
        <v>6.9963522668056299</v>
      </c>
    </row>
    <row r="95" spans="1:9" outlineLevel="1" x14ac:dyDescent="0.25">
      <c r="A95" s="9"/>
      <c r="B95" s="9"/>
      <c r="C95" s="16" t="s">
        <v>183</v>
      </c>
      <c r="D95" s="13">
        <f>SUBTOTAL(1,D94:D94)</f>
        <v>1919000</v>
      </c>
      <c r="E95" s="12">
        <f>SUBTOTAL(1,E94:E94)</f>
        <v>9333</v>
      </c>
      <c r="F95" s="12">
        <f>SUBTOTAL(1,F94:F94)</f>
        <v>2053260</v>
      </c>
      <c r="G95" s="9"/>
      <c r="H95" s="14"/>
      <c r="I95" s="15"/>
    </row>
    <row r="96" spans="1:9" outlineLevel="2" x14ac:dyDescent="0.25">
      <c r="A96" s="9" t="s">
        <v>66</v>
      </c>
      <c r="B96" s="9" t="s">
        <v>21</v>
      </c>
      <c r="C96" s="9" t="s">
        <v>18</v>
      </c>
      <c r="D96" s="13">
        <v>2103000</v>
      </c>
      <c r="E96" s="12">
        <f>ROUND(IF(D96&lt;1500000,D96/220*109.5%,D96/220*107%),0)</f>
        <v>10228</v>
      </c>
      <c r="F96" s="12">
        <f>E96*220</f>
        <v>2250160</v>
      </c>
      <c r="G96" s="9" t="str">
        <f>IF(C96&lt;&gt;"Indefinido",A96," ")</f>
        <v>John Raúl Osorio Meneses</v>
      </c>
      <c r="H96" s="14">
        <f>F96-E96</f>
        <v>2239932</v>
      </c>
      <c r="I96" s="15">
        <f>(F96*100/D96)-100</f>
        <v>6.9976224441274439</v>
      </c>
    </row>
    <row r="97" spans="1:9" outlineLevel="1" x14ac:dyDescent="0.25">
      <c r="A97" s="9"/>
      <c r="B97" s="9"/>
      <c r="C97" s="16" t="s">
        <v>181</v>
      </c>
      <c r="D97" s="13">
        <f>SUBTOTAL(1,D96:D96)</f>
        <v>2103000</v>
      </c>
      <c r="E97" s="12">
        <f>SUBTOTAL(1,E96:E96)</f>
        <v>10228</v>
      </c>
      <c r="F97" s="12">
        <f>SUBTOTAL(1,F96:F96)</f>
        <v>2250160</v>
      </c>
      <c r="G97" s="9"/>
      <c r="H97" s="14"/>
      <c r="I97" s="15"/>
    </row>
    <row r="98" spans="1:9" outlineLevel="2" x14ac:dyDescent="0.25">
      <c r="A98" s="9" t="s">
        <v>68</v>
      </c>
      <c r="B98" s="9" t="s">
        <v>21</v>
      </c>
      <c r="C98" s="9" t="s">
        <v>13</v>
      </c>
      <c r="D98" s="13">
        <v>1674000</v>
      </c>
      <c r="E98" s="12">
        <f>ROUND(IF(D98&lt;1500000,D98/220*109.5%,D98/220*107%),0)</f>
        <v>8142</v>
      </c>
      <c r="F98" s="12">
        <f>E98*220</f>
        <v>1791240</v>
      </c>
      <c r="G98" s="9" t="str">
        <f>IF(C98&lt;&gt;"Indefinido",A98," ")</f>
        <v>Marco Antonio Pinilla Pinilla</v>
      </c>
      <c r="H98" s="14">
        <f>F98-E98</f>
        <v>1783098</v>
      </c>
      <c r="I98" s="15">
        <f>(F98*100/D98)-100</f>
        <v>7.0035842293906825</v>
      </c>
    </row>
    <row r="99" spans="1:9" outlineLevel="1" x14ac:dyDescent="0.25">
      <c r="A99" s="9"/>
      <c r="B99" s="9"/>
      <c r="C99" s="16" t="s">
        <v>183</v>
      </c>
      <c r="D99" s="13">
        <f>SUBTOTAL(1,D98:D98)</f>
        <v>1674000</v>
      </c>
      <c r="E99" s="12">
        <f>SUBTOTAL(1,E98:E98)</f>
        <v>8142</v>
      </c>
      <c r="F99" s="12">
        <f>SUBTOTAL(1,F98:F98)</f>
        <v>1791240</v>
      </c>
      <c r="G99" s="9"/>
      <c r="H99" s="14"/>
      <c r="I99" s="15"/>
    </row>
    <row r="100" spans="1:9" outlineLevel="2" x14ac:dyDescent="0.25">
      <c r="A100" s="9" t="s">
        <v>74</v>
      </c>
      <c r="B100" s="9" t="s">
        <v>21</v>
      </c>
      <c r="C100" s="9" t="s">
        <v>10</v>
      </c>
      <c r="D100" s="13">
        <v>1771000</v>
      </c>
      <c r="E100" s="12">
        <f>ROUND(IF(D100&lt;1500000,D100/220*109.5%,D100/220*107%),0)</f>
        <v>8614</v>
      </c>
      <c r="F100" s="12">
        <f>E100*220</f>
        <v>1895080</v>
      </c>
      <c r="G100" s="9" t="str">
        <f>IF(C100&lt;&gt;"Indefinido",A100," ")</f>
        <v xml:space="preserve"> </v>
      </c>
      <c r="H100" s="14">
        <f>F100-E100</f>
        <v>1886466</v>
      </c>
      <c r="I100" s="15">
        <f>(F100*100/D100)-100</f>
        <v>7.0062111801242253</v>
      </c>
    </row>
    <row r="101" spans="1:9" outlineLevel="1" x14ac:dyDescent="0.25">
      <c r="A101" s="9"/>
      <c r="B101" s="9"/>
      <c r="C101" s="16" t="s">
        <v>182</v>
      </c>
      <c r="D101" s="13">
        <f>SUBTOTAL(1,D100:D100)</f>
        <v>1771000</v>
      </c>
      <c r="E101" s="12">
        <f>SUBTOTAL(1,E100:E100)</f>
        <v>8614</v>
      </c>
      <c r="F101" s="12">
        <f>SUBTOTAL(1,F100:F100)</f>
        <v>1895080</v>
      </c>
      <c r="G101" s="9"/>
      <c r="H101" s="14"/>
      <c r="I101" s="15"/>
    </row>
    <row r="102" spans="1:9" outlineLevel="2" x14ac:dyDescent="0.25">
      <c r="A102" s="9" t="s">
        <v>78</v>
      </c>
      <c r="B102" s="9" t="s">
        <v>21</v>
      </c>
      <c r="C102" s="9" t="s">
        <v>18</v>
      </c>
      <c r="D102" s="13">
        <v>1471000</v>
      </c>
      <c r="E102" s="12">
        <f>ROUND(IF(D102&lt;1500000,D102/220*109.5%,D102/220*107%),0)</f>
        <v>7322</v>
      </c>
      <c r="F102" s="12">
        <f>E102*220</f>
        <v>1610840</v>
      </c>
      <c r="G102" s="9" t="str">
        <f>IF(C102&lt;&gt;"Indefinido",A102," ")</f>
        <v>Dilia Ivonne Sarmiento Moreno</v>
      </c>
      <c r="H102" s="14">
        <f>F102-E102</f>
        <v>1603518</v>
      </c>
      <c r="I102" s="15">
        <f>(F102*100/D102)-100</f>
        <v>9.5064581917063293</v>
      </c>
    </row>
    <row r="103" spans="1:9" outlineLevel="1" x14ac:dyDescent="0.25">
      <c r="A103" s="9"/>
      <c r="B103" s="9"/>
      <c r="C103" s="16" t="s">
        <v>181</v>
      </c>
      <c r="D103" s="13">
        <f>SUBTOTAL(1,D102:D102)</f>
        <v>1471000</v>
      </c>
      <c r="E103" s="12">
        <f>SUBTOTAL(1,E102:E102)</f>
        <v>7322</v>
      </c>
      <c r="F103" s="12">
        <f>SUBTOTAL(1,F102:F102)</f>
        <v>1610840</v>
      </c>
      <c r="G103" s="9"/>
      <c r="H103" s="14"/>
      <c r="I103" s="15"/>
    </row>
    <row r="104" spans="1:9" outlineLevel="2" x14ac:dyDescent="0.25">
      <c r="A104" s="9" t="s">
        <v>80</v>
      </c>
      <c r="B104" s="9" t="s">
        <v>21</v>
      </c>
      <c r="C104" s="9" t="s">
        <v>13</v>
      </c>
      <c r="D104" s="13">
        <v>1615000</v>
      </c>
      <c r="E104" s="12">
        <f>ROUND(IF(D104&lt;1500000,D104/220*109.5%,D104/220*107%),0)</f>
        <v>7855</v>
      </c>
      <c r="F104" s="12">
        <f>E104*220</f>
        <v>1728100</v>
      </c>
      <c r="G104" s="9" t="str">
        <f>IF(C104&lt;&gt;"Indefinido",A104," ")</f>
        <v>Maribel Carolina Suárez Ríos</v>
      </c>
      <c r="H104" s="14">
        <f>F104-E104</f>
        <v>1720245</v>
      </c>
      <c r="I104" s="15">
        <f>(F104*100/D104)-100</f>
        <v>7.0030959752321991</v>
      </c>
    </row>
    <row r="105" spans="1:9" outlineLevel="1" x14ac:dyDescent="0.25">
      <c r="A105" s="9"/>
      <c r="B105" s="9"/>
      <c r="C105" s="16" t="s">
        <v>183</v>
      </c>
      <c r="D105" s="13">
        <f>SUBTOTAL(1,D104:D104)</f>
        <v>1615000</v>
      </c>
      <c r="E105" s="12">
        <f>SUBTOTAL(1,E104:E104)</f>
        <v>7855</v>
      </c>
      <c r="F105" s="12">
        <f>SUBTOTAL(1,F104:F104)</f>
        <v>1728100</v>
      </c>
      <c r="G105" s="9"/>
      <c r="H105" s="14"/>
      <c r="I105" s="15"/>
    </row>
    <row r="106" spans="1:9" outlineLevel="2" x14ac:dyDescent="0.25">
      <c r="A106" s="9" t="s">
        <v>82</v>
      </c>
      <c r="B106" s="9" t="s">
        <v>21</v>
      </c>
      <c r="C106" s="9" t="s">
        <v>10</v>
      </c>
      <c r="D106" s="13">
        <v>2041000</v>
      </c>
      <c r="E106" s="12">
        <f>ROUND(IF(D106&lt;1500000,D106/220*109.5%,D106/220*107%),0)</f>
        <v>9927</v>
      </c>
      <c r="F106" s="12">
        <f>E106*220</f>
        <v>2183940</v>
      </c>
      <c r="G106" s="9" t="str">
        <f>IF(C106&lt;&gt;"Indefinido",A106," ")</f>
        <v xml:space="preserve"> </v>
      </c>
      <c r="H106" s="14">
        <f>F106-E106</f>
        <v>2174013</v>
      </c>
      <c r="I106" s="15">
        <f>(F106*100/D106)-100</f>
        <v>7.0034296913277814</v>
      </c>
    </row>
    <row r="107" spans="1:9" outlineLevel="1" x14ac:dyDescent="0.25">
      <c r="A107" s="9"/>
      <c r="B107" s="9"/>
      <c r="C107" s="16" t="s">
        <v>182</v>
      </c>
      <c r="D107" s="13">
        <f>SUBTOTAL(1,D106:D106)</f>
        <v>2041000</v>
      </c>
      <c r="E107" s="12">
        <f>SUBTOTAL(1,E106:E106)</f>
        <v>9927</v>
      </c>
      <c r="F107" s="12">
        <f>SUBTOTAL(1,F106:F106)</f>
        <v>2183940</v>
      </c>
      <c r="G107" s="9"/>
      <c r="H107" s="14"/>
      <c r="I107" s="15"/>
    </row>
    <row r="108" spans="1:9" outlineLevel="2" x14ac:dyDescent="0.25">
      <c r="A108" s="9" t="s">
        <v>86</v>
      </c>
      <c r="B108" s="9" t="s">
        <v>21</v>
      </c>
      <c r="C108" s="9" t="s">
        <v>18</v>
      </c>
      <c r="D108" s="13">
        <v>1718000</v>
      </c>
      <c r="E108" s="12">
        <f>ROUND(IF(D108&lt;1500000,D108/220*109.5%,D108/220*107%),0)</f>
        <v>8356</v>
      </c>
      <c r="F108" s="12">
        <f>E108*220</f>
        <v>1838320</v>
      </c>
      <c r="G108" s="9" t="str">
        <f>IF(C108&lt;&gt;"Indefinido",A108," ")</f>
        <v>Lina María Trujillo Rojas</v>
      </c>
      <c r="H108" s="14">
        <f>F108-E108</f>
        <v>1829964</v>
      </c>
      <c r="I108" s="15">
        <f>(F108*100/D108)-100</f>
        <v>7.0034924330616946</v>
      </c>
    </row>
    <row r="109" spans="1:9" outlineLevel="1" x14ac:dyDescent="0.25">
      <c r="A109" s="9"/>
      <c r="B109" s="9"/>
      <c r="C109" s="16" t="s">
        <v>181</v>
      </c>
      <c r="D109" s="13">
        <f>SUBTOTAL(1,D108:D108)</f>
        <v>1718000</v>
      </c>
      <c r="E109" s="12">
        <f>SUBTOTAL(1,E108:E108)</f>
        <v>8356</v>
      </c>
      <c r="F109" s="12">
        <f>SUBTOTAL(1,F108:F108)</f>
        <v>1838320</v>
      </c>
      <c r="G109" s="9"/>
      <c r="H109" s="14"/>
      <c r="I109" s="15"/>
    </row>
    <row r="110" spans="1:9" outlineLevel="2" x14ac:dyDescent="0.25">
      <c r="A110" s="9" t="s">
        <v>88</v>
      </c>
      <c r="B110" s="9" t="s">
        <v>21</v>
      </c>
      <c r="C110" s="9" t="s">
        <v>10</v>
      </c>
      <c r="D110" s="13">
        <v>1652000</v>
      </c>
      <c r="E110" s="12">
        <f>ROUND(IF(D110&lt;1500000,D110/220*109.5%,D110/220*107%),0)</f>
        <v>8035</v>
      </c>
      <c r="F110" s="12">
        <f>E110*220</f>
        <v>1767700</v>
      </c>
      <c r="G110" s="9" t="str">
        <f>IF(C110&lt;&gt;"Indefinido",A110," ")</f>
        <v xml:space="preserve"> </v>
      </c>
      <c r="H110" s="14">
        <f>F110-E110</f>
        <v>1759665</v>
      </c>
      <c r="I110" s="15">
        <f>(F110*100/D110)-100</f>
        <v>7.0036319612590745</v>
      </c>
    </row>
    <row r="111" spans="1:9" outlineLevel="1" x14ac:dyDescent="0.25">
      <c r="A111" s="9"/>
      <c r="B111" s="9"/>
      <c r="C111" s="16" t="s">
        <v>182</v>
      </c>
      <c r="D111" s="13">
        <f>SUBTOTAL(1,D110:D110)</f>
        <v>1652000</v>
      </c>
      <c r="E111" s="12">
        <f>SUBTOTAL(1,E110:E110)</f>
        <v>8035</v>
      </c>
      <c r="F111" s="12">
        <f>SUBTOTAL(1,F110:F110)</f>
        <v>1767700</v>
      </c>
      <c r="G111" s="9"/>
      <c r="H111" s="14"/>
      <c r="I111" s="15"/>
    </row>
    <row r="112" spans="1:9" outlineLevel="2" x14ac:dyDescent="0.25">
      <c r="A112" s="9" t="s">
        <v>24</v>
      </c>
      <c r="B112" s="9" t="s">
        <v>25</v>
      </c>
      <c r="C112" s="9" t="s">
        <v>18</v>
      </c>
      <c r="D112" s="13">
        <v>1526000</v>
      </c>
      <c r="E112" s="12">
        <f>ROUND(IF(D112&lt;1500000,D112/220*109.5%,D112/220*107%),0)</f>
        <v>7422</v>
      </c>
      <c r="F112" s="12">
        <f>E112*220</f>
        <v>1632840</v>
      </c>
      <c r="G112" s="9" t="str">
        <f>IF(C112&lt;&gt;"Indefinido",A112," ")</f>
        <v>María Del Pilar Zamudio Monroy</v>
      </c>
      <c r="H112" s="14">
        <f>F112-E112</f>
        <v>1625418</v>
      </c>
      <c r="I112" s="15">
        <f>(F112*100/D112)-100</f>
        <v>7.0013106159895102</v>
      </c>
    </row>
    <row r="113" spans="1:9" outlineLevel="2" x14ac:dyDescent="0.25">
      <c r="A113" s="9" t="s">
        <v>60</v>
      </c>
      <c r="B113" s="9" t="s">
        <v>25</v>
      </c>
      <c r="C113" s="9" t="s">
        <v>18</v>
      </c>
      <c r="D113" s="13">
        <v>1640000</v>
      </c>
      <c r="E113" s="12">
        <f>ROUND(IF(D113&lt;1500000,D113/220*109.5%,D113/220*107%),0)</f>
        <v>7976</v>
      </c>
      <c r="F113" s="12">
        <f>E113*220</f>
        <v>1754720</v>
      </c>
      <c r="G113" s="9" t="str">
        <f>IF(C113&lt;&gt;"Indefinido",A113," ")</f>
        <v>Nayibe Johanna Lenis Ochoa</v>
      </c>
      <c r="H113" s="14">
        <f>F113-E113</f>
        <v>1746744</v>
      </c>
      <c r="I113" s="15">
        <f>(F113*100/D113)-100</f>
        <v>6.9951219512195166</v>
      </c>
    </row>
    <row r="114" spans="1:9" outlineLevel="1" x14ac:dyDescent="0.25">
      <c r="A114" s="9"/>
      <c r="B114" s="9"/>
      <c r="C114" s="16" t="s">
        <v>181</v>
      </c>
      <c r="D114" s="13">
        <f>SUBTOTAL(1,D112:D113)</f>
        <v>1583000</v>
      </c>
      <c r="E114" s="12">
        <f>SUBTOTAL(1,E112:E113)</f>
        <v>7699</v>
      </c>
      <c r="F114" s="12">
        <f>SUBTOTAL(1,F112:F113)</f>
        <v>1693780</v>
      </c>
      <c r="G114" s="9"/>
      <c r="H114" s="14"/>
      <c r="I114" s="15"/>
    </row>
    <row r="115" spans="1:9" outlineLevel="2" x14ac:dyDescent="0.25">
      <c r="A115" s="9" t="s">
        <v>29</v>
      </c>
      <c r="B115" s="9" t="s">
        <v>30</v>
      </c>
      <c r="C115" s="9" t="s">
        <v>13</v>
      </c>
      <c r="D115" s="13">
        <v>1942000</v>
      </c>
      <c r="E115" s="12">
        <f>ROUND(IF(D115&lt;1500000,D115/220*109.5%,D115/220*107%),0)</f>
        <v>9445</v>
      </c>
      <c r="F115" s="12">
        <f>E115*220</f>
        <v>2077900</v>
      </c>
      <c r="G115" s="9" t="str">
        <f>IF(C115&lt;&gt;"Indefinido",A115," ")</f>
        <v>Leydy Viviana Camacho Gamba</v>
      </c>
      <c r="H115" s="14">
        <f>F115-E115</f>
        <v>2068455</v>
      </c>
      <c r="I115" s="15">
        <f>(F115*100/D115)-100</f>
        <v>6.9979402677651876</v>
      </c>
    </row>
    <row r="116" spans="1:9" outlineLevel="2" x14ac:dyDescent="0.25">
      <c r="A116" s="9" t="s">
        <v>32</v>
      </c>
      <c r="B116" s="9" t="s">
        <v>30</v>
      </c>
      <c r="C116" s="9" t="s">
        <v>13</v>
      </c>
      <c r="D116" s="13">
        <v>1877000</v>
      </c>
      <c r="E116" s="12">
        <f>ROUND(IF(D116&lt;1500000,D116/220*109.5%,D116/220*107%),0)</f>
        <v>9129</v>
      </c>
      <c r="F116" s="12">
        <f>E116*220</f>
        <v>2008380</v>
      </c>
      <c r="G116" s="9" t="str">
        <f>IF(C116&lt;&gt;"Indefinido",A116," ")</f>
        <v>María Margarita Torres Campos</v>
      </c>
      <c r="H116" s="14">
        <f>F116-E116</f>
        <v>1999251</v>
      </c>
      <c r="I116" s="15">
        <f>(F116*100/D116)-100</f>
        <v>6.9994672349493925</v>
      </c>
    </row>
    <row r="117" spans="1:9" outlineLevel="1" x14ac:dyDescent="0.25">
      <c r="A117" s="9"/>
      <c r="B117" s="9"/>
      <c r="C117" s="16" t="s">
        <v>183</v>
      </c>
      <c r="D117" s="13">
        <f>SUBTOTAL(1,D115:D116)</f>
        <v>1909500</v>
      </c>
      <c r="E117" s="12">
        <f>SUBTOTAL(1,E115:E116)</f>
        <v>9287</v>
      </c>
      <c r="F117" s="12">
        <f>SUBTOTAL(1,F115:F116)</f>
        <v>2043140</v>
      </c>
      <c r="G117" s="9"/>
      <c r="H117" s="14"/>
      <c r="I117" s="15"/>
    </row>
    <row r="118" spans="1:9" outlineLevel="2" x14ac:dyDescent="0.25">
      <c r="A118" s="9" t="s">
        <v>48</v>
      </c>
      <c r="B118" s="9" t="s">
        <v>30</v>
      </c>
      <c r="C118" s="9" t="s">
        <v>10</v>
      </c>
      <c r="D118" s="13">
        <v>1867000</v>
      </c>
      <c r="E118" s="12">
        <f>ROUND(IF(D118&lt;1500000,D118/220*109.5%,D118/220*107%),0)</f>
        <v>9080</v>
      </c>
      <c r="F118" s="12">
        <f>E118*220</f>
        <v>1997600</v>
      </c>
      <c r="G118" s="9" t="str">
        <f>IF(C118&lt;&gt;"Indefinido",A118," ")</f>
        <v xml:space="preserve"> </v>
      </c>
      <c r="H118" s="14">
        <f>F118-E118</f>
        <v>1988520</v>
      </c>
      <c r="I118" s="15">
        <f>(F118*100/D118)-100</f>
        <v>6.9951794322442424</v>
      </c>
    </row>
    <row r="119" spans="1:9" outlineLevel="1" x14ac:dyDescent="0.25">
      <c r="A119" s="9"/>
      <c r="B119" s="9"/>
      <c r="C119" s="16" t="s">
        <v>182</v>
      </c>
      <c r="D119" s="13">
        <f>SUBTOTAL(1,D118:D118)</f>
        <v>1867000</v>
      </c>
      <c r="E119" s="12">
        <f>SUBTOTAL(1,E118:E118)</f>
        <v>9080</v>
      </c>
      <c r="F119" s="12">
        <f>SUBTOTAL(1,F118:F118)</f>
        <v>1997600</v>
      </c>
      <c r="G119" s="9"/>
      <c r="H119" s="14"/>
      <c r="I119" s="15"/>
    </row>
    <row r="120" spans="1:9" outlineLevel="2" x14ac:dyDescent="0.25">
      <c r="A120" s="9" t="s">
        <v>63</v>
      </c>
      <c r="B120" s="9" t="s">
        <v>30</v>
      </c>
      <c r="C120" s="9" t="s">
        <v>13</v>
      </c>
      <c r="D120" s="13">
        <v>1817000</v>
      </c>
      <c r="E120" s="12">
        <f>ROUND(IF(D120&lt;1500000,D120/220*109.5%,D120/220*107%),0)</f>
        <v>8837</v>
      </c>
      <c r="F120" s="12">
        <f>E120*220</f>
        <v>1944140</v>
      </c>
      <c r="G120" s="9" t="str">
        <f>IF(C120&lt;&gt;"Indefinido",A120," ")</f>
        <v>Ana Silvia Montoya Salazar</v>
      </c>
      <c r="H120" s="14">
        <f>F120-E120</f>
        <v>1935303</v>
      </c>
      <c r="I120" s="15">
        <f>(F120*100/D120)-100</f>
        <v>6.9972482113373644</v>
      </c>
    </row>
    <row r="121" spans="1:9" outlineLevel="1" x14ac:dyDescent="0.25">
      <c r="A121" s="9"/>
      <c r="B121" s="9"/>
      <c r="C121" s="16" t="s">
        <v>183</v>
      </c>
      <c r="D121" s="13">
        <f>SUBTOTAL(1,D120:D120)</f>
        <v>1817000</v>
      </c>
      <c r="E121" s="12">
        <f>SUBTOTAL(1,E120:E120)</f>
        <v>8837</v>
      </c>
      <c r="F121" s="12">
        <f>SUBTOTAL(1,F120:F120)</f>
        <v>1944140</v>
      </c>
      <c r="G121" s="9"/>
      <c r="H121" s="14"/>
      <c r="I121" s="15"/>
    </row>
    <row r="122" spans="1:9" outlineLevel="2" x14ac:dyDescent="0.25">
      <c r="A122" s="9" t="s">
        <v>65</v>
      </c>
      <c r="B122" s="9" t="s">
        <v>30</v>
      </c>
      <c r="C122" s="9" t="s">
        <v>18</v>
      </c>
      <c r="D122" s="13">
        <v>1809000</v>
      </c>
      <c r="E122" s="12">
        <f>ROUND(IF(D122&lt;1500000,D122/220*109.5%,D122/220*107%),0)</f>
        <v>8798</v>
      </c>
      <c r="F122" s="12">
        <f>E122*220</f>
        <v>1935560</v>
      </c>
      <c r="G122" s="9" t="str">
        <f>IF(C122&lt;&gt;"Indefinido",A122," ")</f>
        <v>Mary Luz Ocampo Espinoza</v>
      </c>
      <c r="H122" s="14">
        <f>F122-E122</f>
        <v>1926762</v>
      </c>
      <c r="I122" s="15">
        <f>(F122*100/D122)-100</f>
        <v>6.9961304588170208</v>
      </c>
    </row>
    <row r="123" spans="1:9" outlineLevel="1" x14ac:dyDescent="0.25">
      <c r="A123" s="9"/>
      <c r="B123" s="9"/>
      <c r="C123" s="16" t="s">
        <v>181</v>
      </c>
      <c r="D123" s="13">
        <f>SUBTOTAL(1,D122:D122)</f>
        <v>1809000</v>
      </c>
      <c r="E123" s="12">
        <f>SUBTOTAL(1,E122:E122)</f>
        <v>8798</v>
      </c>
      <c r="F123" s="12">
        <f>SUBTOTAL(1,F122:F122)</f>
        <v>1935560</v>
      </c>
      <c r="G123" s="9"/>
      <c r="H123" s="14"/>
      <c r="I123" s="15"/>
    </row>
    <row r="124" spans="1:9" outlineLevel="2" x14ac:dyDescent="0.25">
      <c r="A124" s="9" t="s">
        <v>79</v>
      </c>
      <c r="B124" s="9" t="s">
        <v>30</v>
      </c>
      <c r="C124" s="9" t="s">
        <v>13</v>
      </c>
      <c r="D124" s="13">
        <v>1517000</v>
      </c>
      <c r="E124" s="12">
        <f>ROUND(IF(D124&lt;1500000,D124/220*109.5%,D124/220*107%),0)</f>
        <v>7378</v>
      </c>
      <c r="F124" s="12">
        <f>E124*220</f>
        <v>1623160</v>
      </c>
      <c r="G124" s="9" t="str">
        <f>IF(C124&lt;&gt;"Indefinido",A124," ")</f>
        <v xml:space="preserve">Johana Cruz Suarez </v>
      </c>
      <c r="H124" s="14">
        <f>F124-E124</f>
        <v>1615782</v>
      </c>
      <c r="I124" s="15">
        <f>(F124*100/D124)-100</f>
        <v>6.9980224126565531</v>
      </c>
    </row>
    <row r="125" spans="1:9" outlineLevel="2" x14ac:dyDescent="0.25">
      <c r="A125" s="9" t="s">
        <v>87</v>
      </c>
      <c r="B125" s="9" t="s">
        <v>30</v>
      </c>
      <c r="C125" s="9" t="s">
        <v>13</v>
      </c>
      <c r="D125" s="13">
        <v>1827000</v>
      </c>
      <c r="E125" s="12">
        <f>ROUND(IF(D125&lt;1500000,D125/220*109.5%,D125/220*107%),0)</f>
        <v>8886</v>
      </c>
      <c r="F125" s="12">
        <f>E125*220</f>
        <v>1954920</v>
      </c>
      <c r="G125" s="9" t="str">
        <f>IF(C125&lt;&gt;"Indefinido",A125," ")</f>
        <v>Sandra Milena Vargas Leyva</v>
      </c>
      <c r="H125" s="14">
        <f>F125-E125</f>
        <v>1946034</v>
      </c>
      <c r="I125" s="15">
        <f>(F125*100/D125)-100</f>
        <v>7.0016420361247924</v>
      </c>
    </row>
    <row r="126" spans="1:9" outlineLevel="1" x14ac:dyDescent="0.25">
      <c r="A126" s="17"/>
      <c r="B126" s="17"/>
      <c r="C126" s="22" t="s">
        <v>183</v>
      </c>
      <c r="D126" s="18">
        <f>SUBTOTAL(1,D124:D125)</f>
        <v>1672000</v>
      </c>
      <c r="E126" s="19">
        <f>SUBTOTAL(1,E124:E125)</f>
        <v>8132</v>
      </c>
      <c r="F126" s="19">
        <f>SUBTOTAL(1,F124:F125)</f>
        <v>1789040</v>
      </c>
      <c r="G126" s="17"/>
      <c r="H126" s="20"/>
      <c r="I126" s="21"/>
    </row>
    <row r="127" spans="1:9" outlineLevel="1" x14ac:dyDescent="0.25"/>
    <row r="128" spans="1:9" outlineLevel="1" x14ac:dyDescent="0.25"/>
    <row r="129" spans="3:6" outlineLevel="1" x14ac:dyDescent="0.25"/>
    <row r="130" spans="3:6" outlineLevel="1" x14ac:dyDescent="0.25"/>
    <row r="131" spans="3:6" outlineLevel="1" x14ac:dyDescent="0.25"/>
    <row r="132" spans="3:6" outlineLevel="1" x14ac:dyDescent="0.25"/>
    <row r="133" spans="3:6" outlineLevel="1" x14ac:dyDescent="0.25"/>
    <row r="134" spans="3:6" outlineLevel="1" x14ac:dyDescent="0.25"/>
    <row r="135" spans="3:6" outlineLevel="1" x14ac:dyDescent="0.25"/>
    <row r="136" spans="3:6" outlineLevel="1" x14ac:dyDescent="0.25"/>
    <row r="137" spans="3:6" outlineLevel="1" x14ac:dyDescent="0.25">
      <c r="C137" s="23" t="s">
        <v>180</v>
      </c>
      <c r="D137">
        <f>SUBTOTAL(1,D5:D136)</f>
        <v>1708400</v>
      </c>
      <c r="E137">
        <f>SUBTOTAL(1,E5:E136)</f>
        <v>8341.5428571428565</v>
      </c>
      <c r="F137">
        <f>SUBTOTAL(1,F5:F136)</f>
        <v>1835139.4285714286</v>
      </c>
    </row>
  </sheetData>
  <mergeCells count="1">
    <mergeCell ref="A2:I2"/>
  </mergeCells>
  <conditionalFormatting sqref="G5:G126">
    <cfRule type="cellIs" dxfId="26" priority="1" operator="notEqual">
      <formula>" "</formula>
    </cfRule>
    <cfRule type="cellIs" dxfId="25" priority="2" operator="equal">
      <formula>" "</formula>
    </cfRule>
    <cfRule type="cellIs" dxfId="24" priority="3" operator="equal">
      <formula>""" """</formula>
    </cfRule>
  </conditionalFormatting>
  <pageMargins left="0.25" right="0.25" top="0.41" bottom="0.41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4C58-9F71-402B-8C85-3EFCA3202CBC}">
  <dimension ref="A2:I84"/>
  <sheetViews>
    <sheetView workbookViewId="0">
      <selection activeCell="A84" sqref="A84"/>
    </sheetView>
  </sheetViews>
  <sheetFormatPr baseColWidth="10" defaultRowHeight="15" outlineLevelRow="2" x14ac:dyDescent="0.25"/>
  <cols>
    <col min="1" max="1" width="35.42578125" customWidth="1"/>
    <col min="2" max="2" width="17" customWidth="1"/>
    <col min="3" max="3" width="11.5703125" bestFit="1" customWidth="1"/>
    <col min="4" max="4" width="13.140625" customWidth="1"/>
    <col min="5" max="5" width="11.28515625" customWidth="1"/>
    <col min="6" max="6" width="15.42578125" bestFit="1" customWidth="1"/>
    <col min="7" max="7" width="34" bestFit="1" customWidth="1"/>
    <col min="8" max="8" width="19.140625" customWidth="1"/>
  </cols>
  <sheetData>
    <row r="2" spans="1:9" x14ac:dyDescent="0.25">
      <c r="A2" s="7" t="s">
        <v>7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5"/>
      <c r="B3" s="5"/>
      <c r="C3" s="5"/>
      <c r="D3" s="5"/>
      <c r="E3" s="5"/>
      <c r="F3" s="5"/>
      <c r="G3" s="5"/>
    </row>
    <row r="4" spans="1:9" s="2" customFormat="1" ht="30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11" t="s">
        <v>168</v>
      </c>
      <c r="I4" s="11" t="s">
        <v>169</v>
      </c>
    </row>
    <row r="5" spans="1:9" outlineLevel="2" x14ac:dyDescent="0.25">
      <c r="A5" s="9" t="s">
        <v>26</v>
      </c>
      <c r="B5" s="9" t="s">
        <v>27</v>
      </c>
      <c r="C5" s="9" t="s">
        <v>18</v>
      </c>
      <c r="D5" s="13">
        <v>1616000</v>
      </c>
      <c r="E5" s="12">
        <f>ROUND(IF(D5&lt;1500000,D5/220*109.5%,D5/220*107%),0)</f>
        <v>7860</v>
      </c>
      <c r="F5" s="12">
        <f>E5*220</f>
        <v>1729200</v>
      </c>
      <c r="G5" s="9" t="str">
        <f>IF(C5&lt;&gt;"Indefinido",A5," ")</f>
        <v>Lady Odilia Rodríguez Pedreros</v>
      </c>
      <c r="H5" s="14">
        <f>F5-E5</f>
        <v>1721340</v>
      </c>
      <c r="I5" s="15">
        <f>(F5*100/D5)-100</f>
        <v>7.0049504950494992</v>
      </c>
    </row>
    <row r="6" spans="1:9" outlineLevel="2" x14ac:dyDescent="0.25">
      <c r="A6" s="9" t="s">
        <v>31</v>
      </c>
      <c r="B6" s="9" t="s">
        <v>27</v>
      </c>
      <c r="C6" s="9" t="s">
        <v>10</v>
      </c>
      <c r="D6" s="13">
        <v>1880000</v>
      </c>
      <c r="E6" s="12">
        <f>ROUND(IF(D6&lt;1500000,D6/220*109.5%,D6/220*107%),0)</f>
        <v>9144</v>
      </c>
      <c r="F6" s="12">
        <f>E6*220</f>
        <v>2011680</v>
      </c>
      <c r="G6" s="9" t="str">
        <f>IF(C6&lt;&gt;"Indefinido",A6," ")</f>
        <v xml:space="preserve"> </v>
      </c>
      <c r="H6" s="14">
        <f>F6-E6</f>
        <v>2002536</v>
      </c>
      <c r="I6" s="15">
        <f>(F6*100/D6)-100</f>
        <v>7.004255319148939</v>
      </c>
    </row>
    <row r="7" spans="1:9" outlineLevel="2" x14ac:dyDescent="0.25">
      <c r="A7" s="9" t="s">
        <v>34</v>
      </c>
      <c r="B7" s="9" t="s">
        <v>27</v>
      </c>
      <c r="C7" s="9" t="s">
        <v>18</v>
      </c>
      <c r="D7" s="13">
        <v>1456000</v>
      </c>
      <c r="E7" s="12">
        <f>ROUND(IF(D7&lt;1500000,D7/220*109.5%,D7/220*107%),0)</f>
        <v>7247</v>
      </c>
      <c r="F7" s="12">
        <f>E7*220</f>
        <v>1594340</v>
      </c>
      <c r="G7" s="9" t="str">
        <f>IF(C7&lt;&gt;"Indefinido",A7," ")</f>
        <v>Liliana Vásquez Pulido</v>
      </c>
      <c r="H7" s="14">
        <f>F7-E7</f>
        <v>1587093</v>
      </c>
      <c r="I7" s="15">
        <f>(F7*100/D7)-100</f>
        <v>9.5013736263736206</v>
      </c>
    </row>
    <row r="8" spans="1:9" outlineLevel="2" x14ac:dyDescent="0.25">
      <c r="A8" s="9" t="s">
        <v>40</v>
      </c>
      <c r="B8" s="9" t="s">
        <v>27</v>
      </c>
      <c r="C8" s="9" t="s">
        <v>18</v>
      </c>
      <c r="D8" s="13">
        <v>1739000</v>
      </c>
      <c r="E8" s="12">
        <f>ROUND(IF(D8&lt;1500000,D8/220*109.5%,D8/220*107%),0)</f>
        <v>8458</v>
      </c>
      <c r="F8" s="12">
        <f>E8*220</f>
        <v>1860760</v>
      </c>
      <c r="G8" s="9" t="str">
        <f>IF(C8&lt;&gt;"Indefinido",A8," ")</f>
        <v>Angie Ramírez Hernández</v>
      </c>
      <c r="H8" s="14">
        <f>F8-E8</f>
        <v>1852302</v>
      </c>
      <c r="I8" s="15">
        <f>(F8*100/D8)-100</f>
        <v>7.0017251293847096</v>
      </c>
    </row>
    <row r="9" spans="1:9" outlineLevel="2" x14ac:dyDescent="0.25">
      <c r="A9" s="9" t="s">
        <v>41</v>
      </c>
      <c r="B9" s="9" t="s">
        <v>27</v>
      </c>
      <c r="C9" s="9" t="s">
        <v>13</v>
      </c>
      <c r="D9" s="13">
        <v>1762000</v>
      </c>
      <c r="E9" s="12">
        <f>ROUND(IF(D9&lt;1500000,D9/220*109.5%,D9/220*107%),0)</f>
        <v>8570</v>
      </c>
      <c r="F9" s="12">
        <f>E9*220</f>
        <v>1885400</v>
      </c>
      <c r="G9" s="9" t="str">
        <f>IF(C9&lt;&gt;"Indefinido",A9," ")</f>
        <v>Andrea Johanna Zorro Tamayo</v>
      </c>
      <c r="H9" s="14">
        <f>F9-E9</f>
        <v>1876830</v>
      </c>
      <c r="I9" s="15">
        <f>(F9*100/D9)-100</f>
        <v>7.003405221339392</v>
      </c>
    </row>
    <row r="10" spans="1:9" outlineLevel="2" x14ac:dyDescent="0.25">
      <c r="A10" s="9" t="s">
        <v>61</v>
      </c>
      <c r="B10" s="9" t="s">
        <v>27</v>
      </c>
      <c r="C10" s="9" t="s">
        <v>18</v>
      </c>
      <c r="D10" s="13">
        <v>1881000</v>
      </c>
      <c r="E10" s="12">
        <f>ROUND(IF(D10&lt;1500000,D10/220*109.5%,D10/220*107%),0)</f>
        <v>9149</v>
      </c>
      <c r="F10" s="12">
        <f>E10*220</f>
        <v>2012780</v>
      </c>
      <c r="G10" s="9" t="str">
        <f>IF(C10&lt;&gt;"Indefinido",A10," ")</f>
        <v>Jenny Carolina Lugo Lozano</v>
      </c>
      <c r="H10" s="14">
        <f>F10-E10</f>
        <v>2003631</v>
      </c>
      <c r="I10" s="15">
        <f>(F10*100/D10)-100</f>
        <v>7.0058479532163744</v>
      </c>
    </row>
    <row r="11" spans="1:9" outlineLevel="2" x14ac:dyDescent="0.25">
      <c r="A11" s="9" t="s">
        <v>64</v>
      </c>
      <c r="B11" s="9" t="s">
        <v>27</v>
      </c>
      <c r="C11" s="9" t="s">
        <v>18</v>
      </c>
      <c r="D11" s="13">
        <v>1768000</v>
      </c>
      <c r="E11" s="12">
        <f>ROUND(IF(D11&lt;1500000,D11/220*109.5%,D11/220*107%),0)</f>
        <v>8599</v>
      </c>
      <c r="F11" s="12">
        <f>E11*220</f>
        <v>1891780</v>
      </c>
      <c r="G11" s="9" t="str">
        <f>IF(C11&lt;&gt;"Indefinido",A11," ")</f>
        <v>Daniel Stiven Moreno Rey</v>
      </c>
      <c r="H11" s="14">
        <f>F11-E11</f>
        <v>1883181</v>
      </c>
      <c r="I11" s="15">
        <f>(F11*100/D11)-100</f>
        <v>7.0011312217194615</v>
      </c>
    </row>
    <row r="12" spans="1:9" outlineLevel="2" x14ac:dyDescent="0.25">
      <c r="A12" s="9" t="s">
        <v>67</v>
      </c>
      <c r="B12" s="9" t="s">
        <v>27</v>
      </c>
      <c r="C12" s="9" t="s">
        <v>18</v>
      </c>
      <c r="D12" s="13">
        <v>1768000</v>
      </c>
      <c r="E12" s="12">
        <f>ROUND(IF(D12&lt;1500000,D12/220*109.5%,D12/220*107%),0)</f>
        <v>8599</v>
      </c>
      <c r="F12" s="12">
        <f>E12*220</f>
        <v>1891780</v>
      </c>
      <c r="G12" s="9" t="str">
        <f>IF(C12&lt;&gt;"Indefinido",A12," ")</f>
        <v xml:space="preserve">Andrés Ballén Pajarito </v>
      </c>
      <c r="H12" s="14">
        <f>F12-E12</f>
        <v>1883181</v>
      </c>
      <c r="I12" s="15">
        <f>(F12*100/D12)-100</f>
        <v>7.0011312217194615</v>
      </c>
    </row>
    <row r="13" spans="1:9" outlineLevel="2" x14ac:dyDescent="0.25">
      <c r="A13" s="9" t="s">
        <v>72</v>
      </c>
      <c r="B13" s="9" t="s">
        <v>27</v>
      </c>
      <c r="C13" s="9" t="s">
        <v>18</v>
      </c>
      <c r="D13" s="13">
        <v>1727000</v>
      </c>
      <c r="E13" s="12">
        <f>ROUND(IF(D13&lt;1500000,D13/220*109.5%,D13/220*107%),0)</f>
        <v>8400</v>
      </c>
      <c r="F13" s="12">
        <f>E13*220</f>
        <v>1848000</v>
      </c>
      <c r="G13" s="9" t="str">
        <f>IF(C13&lt;&gt;"Indefinido",A13," ")</f>
        <v>Oscar Alonso Ramírez Castro</v>
      </c>
      <c r="H13" s="14">
        <f>F13-E13</f>
        <v>1839600</v>
      </c>
      <c r="I13" s="15">
        <f>(F13*100/D13)-100</f>
        <v>7.0063694267515899</v>
      </c>
    </row>
    <row r="14" spans="1:9" outlineLevel="2" x14ac:dyDescent="0.25">
      <c r="A14" s="9" t="s">
        <v>73</v>
      </c>
      <c r="B14" s="9" t="s">
        <v>27</v>
      </c>
      <c r="C14" s="9" t="s">
        <v>13</v>
      </c>
      <c r="D14" s="13">
        <v>1510000</v>
      </c>
      <c r="E14" s="12">
        <f>ROUND(IF(D14&lt;1500000,D14/220*109.5%,D14/220*107%),0)</f>
        <v>7344</v>
      </c>
      <c r="F14" s="12">
        <f>E14*220</f>
        <v>1615680</v>
      </c>
      <c r="G14" s="9" t="str">
        <f>IF(C14&lt;&gt;"Indefinido",A14," ")</f>
        <v>Ángela Anayibe Rodríguez Páez</v>
      </c>
      <c r="H14" s="14">
        <f>F14-E14</f>
        <v>1608336</v>
      </c>
      <c r="I14" s="15">
        <f>(F14*100/D14)-100</f>
        <v>6.9986754966887474</v>
      </c>
    </row>
    <row r="15" spans="1:9" outlineLevel="1" x14ac:dyDescent="0.25">
      <c r="A15" s="9"/>
      <c r="B15" s="16" t="s">
        <v>170</v>
      </c>
      <c r="C15" s="9"/>
      <c r="D15" s="13">
        <f>SUBTOTAL(9,D5:D14)</f>
        <v>17107000</v>
      </c>
      <c r="E15" s="12">
        <f>SUBTOTAL(9,E5:E14)</f>
        <v>83370</v>
      </c>
      <c r="F15" s="12">
        <f>SUBTOTAL(9,F5:F14)</f>
        <v>18341400</v>
      </c>
      <c r="G15" s="9"/>
      <c r="H15" s="14"/>
      <c r="I15" s="15"/>
    </row>
    <row r="16" spans="1:9" outlineLevel="2" x14ac:dyDescent="0.25">
      <c r="A16" s="9" t="s">
        <v>11</v>
      </c>
      <c r="B16" s="9" t="s">
        <v>12</v>
      </c>
      <c r="C16" s="9" t="s">
        <v>13</v>
      </c>
      <c r="D16" s="12">
        <v>1792000</v>
      </c>
      <c r="E16" s="12">
        <f>ROUND(IF(D16&lt;1500000,D16/220*109.5%,D16/220*107%),0)</f>
        <v>8716</v>
      </c>
      <c r="F16" s="12">
        <f>E16*220</f>
        <v>1917520</v>
      </c>
      <c r="G16" s="9" t="str">
        <f>IF(C16&lt;&gt;"Indefinido",A16," ")</f>
        <v>Martha Isabel Arias Maldonado</v>
      </c>
      <c r="H16" s="14">
        <f>F16-E16</f>
        <v>1908804</v>
      </c>
      <c r="I16" s="15">
        <f>(F16*100/D16)-100</f>
        <v>7.0044642857142918</v>
      </c>
    </row>
    <row r="17" spans="1:9" outlineLevel="2" x14ac:dyDescent="0.25">
      <c r="A17" s="9" t="s">
        <v>22</v>
      </c>
      <c r="B17" s="9" t="s">
        <v>12</v>
      </c>
      <c r="C17" s="9" t="s">
        <v>10</v>
      </c>
      <c r="D17" s="12">
        <v>1424000</v>
      </c>
      <c r="E17" s="12">
        <f>ROUND(IF(D17&lt;1500000,D17/220*109.5%,D17/220*107%),0)</f>
        <v>7088</v>
      </c>
      <c r="F17" s="12">
        <f>E17*220</f>
        <v>1559360</v>
      </c>
      <c r="G17" s="9" t="str">
        <f>IF(C17&lt;&gt;"Indefinido",A17," ")</f>
        <v xml:space="preserve"> </v>
      </c>
      <c r="H17" s="14">
        <f>F17-E17</f>
        <v>1552272</v>
      </c>
      <c r="I17" s="15">
        <f>(F17*100/D17)-100</f>
        <v>9.5056179775280896</v>
      </c>
    </row>
    <row r="18" spans="1:9" outlineLevel="2" x14ac:dyDescent="0.25">
      <c r="A18" s="9" t="s">
        <v>52</v>
      </c>
      <c r="B18" s="9" t="s">
        <v>12</v>
      </c>
      <c r="C18" s="9" t="s">
        <v>13</v>
      </c>
      <c r="D18" s="13">
        <v>1944000</v>
      </c>
      <c r="E18" s="12">
        <f>ROUND(IF(D18&lt;1500000,D18/220*109.5%,D18/220*107%),0)</f>
        <v>9455</v>
      </c>
      <c r="F18" s="12">
        <f>E18*220</f>
        <v>2080100</v>
      </c>
      <c r="G18" s="9" t="str">
        <f>IF(C18&lt;&gt;"Indefinido",A18," ")</f>
        <v>Carlos Alberto Guerra Barrios</v>
      </c>
      <c r="H18" s="14">
        <f>F18-E18</f>
        <v>2070645</v>
      </c>
      <c r="I18" s="15">
        <f>(F18*100/D18)-100</f>
        <v>7.0010288065843582</v>
      </c>
    </row>
    <row r="19" spans="1:9" outlineLevel="2" x14ac:dyDescent="0.25">
      <c r="A19" s="9" t="s">
        <v>58</v>
      </c>
      <c r="B19" s="9" t="s">
        <v>12</v>
      </c>
      <c r="C19" s="9" t="s">
        <v>10</v>
      </c>
      <c r="D19" s="13">
        <v>1971000</v>
      </c>
      <c r="E19" s="12">
        <f>ROUND(IF(D19&lt;1500000,D19/220*109.5%,D19/220*107%),0)</f>
        <v>9586</v>
      </c>
      <c r="F19" s="12">
        <f>E19*220</f>
        <v>2108920</v>
      </c>
      <c r="G19" s="9" t="str">
        <f>IF(C19&lt;&gt;"Indefinido",A19," ")</f>
        <v xml:space="preserve"> </v>
      </c>
      <c r="H19" s="14">
        <f>F19-E19</f>
        <v>2099334</v>
      </c>
      <c r="I19" s="15">
        <f>(F19*100/D19)-100</f>
        <v>6.9974632166412931</v>
      </c>
    </row>
    <row r="20" spans="1:9" outlineLevel="1" x14ac:dyDescent="0.25">
      <c r="A20" s="9"/>
      <c r="B20" s="16" t="s">
        <v>171</v>
      </c>
      <c r="C20" s="9"/>
      <c r="D20" s="13">
        <f>SUBTOTAL(9,D16:D19)</f>
        <v>7131000</v>
      </c>
      <c r="E20" s="12">
        <f>SUBTOTAL(9,E16:E19)</f>
        <v>34845</v>
      </c>
      <c r="F20" s="12">
        <f>SUBTOTAL(9,F16:F19)</f>
        <v>7665900</v>
      </c>
      <c r="G20" s="9"/>
      <c r="H20" s="14"/>
      <c r="I20" s="15"/>
    </row>
    <row r="21" spans="1:9" outlineLevel="2" x14ac:dyDescent="0.25">
      <c r="A21" s="9" t="s">
        <v>8</v>
      </c>
      <c r="B21" s="9" t="s">
        <v>9</v>
      </c>
      <c r="C21" s="9" t="s">
        <v>10</v>
      </c>
      <c r="D21" s="12">
        <v>1726000</v>
      </c>
      <c r="E21" s="12">
        <f>ROUND(IF(D21&lt;1500000,D21/220*109.5%,D21/220*107%),0)</f>
        <v>8395</v>
      </c>
      <c r="F21" s="12">
        <f>E21*220</f>
        <v>1846900</v>
      </c>
      <c r="G21" s="9" t="str">
        <f>IF(C21&lt;&gt;"Indefinido",A21," ")</f>
        <v xml:space="preserve"> </v>
      </c>
      <c r="H21" s="14">
        <f>F21-E21</f>
        <v>1838505</v>
      </c>
      <c r="I21" s="15">
        <f>(F21*100/D21)-100</f>
        <v>7.0046349942062562</v>
      </c>
    </row>
    <row r="22" spans="1:9" outlineLevel="2" x14ac:dyDescent="0.25">
      <c r="A22" s="9" t="s">
        <v>14</v>
      </c>
      <c r="B22" s="9" t="s">
        <v>9</v>
      </c>
      <c r="C22" s="9" t="s">
        <v>10</v>
      </c>
      <c r="D22" s="12">
        <v>1685000</v>
      </c>
      <c r="E22" s="12">
        <f>ROUND(IF(D22&lt;1500000,D22/220*109.5%,D22/220*107%),0)</f>
        <v>8195</v>
      </c>
      <c r="F22" s="12">
        <f>E22*220</f>
        <v>1802900</v>
      </c>
      <c r="G22" s="9" t="str">
        <f>IF(C22&lt;&gt;"Indefinido",A22," ")</f>
        <v xml:space="preserve"> </v>
      </c>
      <c r="H22" s="14">
        <f>F22-E22</f>
        <v>1794705</v>
      </c>
      <c r="I22" s="15">
        <f>(F22*100/D22)-100</f>
        <v>6.9970326409495556</v>
      </c>
    </row>
    <row r="23" spans="1:9" outlineLevel="2" x14ac:dyDescent="0.25">
      <c r="A23" s="9" t="s">
        <v>19</v>
      </c>
      <c r="B23" s="9" t="s">
        <v>9</v>
      </c>
      <c r="C23" s="9" t="s">
        <v>18</v>
      </c>
      <c r="D23" s="12">
        <v>1445000</v>
      </c>
      <c r="E23" s="12">
        <f>ROUND(IF(D23&lt;1500000,D23/220*109.5%,D23/220*107%),0)</f>
        <v>7192</v>
      </c>
      <c r="F23" s="12">
        <f>E23*220</f>
        <v>1582240</v>
      </c>
      <c r="G23" s="9" t="str">
        <f>IF(C23&lt;&gt;"Indefinido",A23," ")</f>
        <v>Johanna Alexandra González Liévano</v>
      </c>
      <c r="H23" s="14">
        <f>F23-E23</f>
        <v>1575048</v>
      </c>
      <c r="I23" s="15">
        <f>(F23*100/D23)-100</f>
        <v>9.4975778546712775</v>
      </c>
    </row>
    <row r="24" spans="1:9" outlineLevel="2" x14ac:dyDescent="0.25">
      <c r="A24" s="9" t="s">
        <v>28</v>
      </c>
      <c r="B24" s="9" t="s">
        <v>9</v>
      </c>
      <c r="C24" s="9" t="s">
        <v>10</v>
      </c>
      <c r="D24" s="13">
        <v>1455000</v>
      </c>
      <c r="E24" s="12">
        <f>ROUND(IF(D24&lt;1500000,D24/220*109.5%,D24/220*107%),0)</f>
        <v>7242</v>
      </c>
      <c r="F24" s="12">
        <f>E24*220</f>
        <v>1593240</v>
      </c>
      <c r="G24" s="9" t="str">
        <f>IF(C24&lt;&gt;"Indefinido",A24," ")</f>
        <v xml:space="preserve"> </v>
      </c>
      <c r="H24" s="14">
        <f>F24-E24</f>
        <v>1585998</v>
      </c>
      <c r="I24" s="15">
        <f>(F24*100/D24)-100</f>
        <v>9.5010309278350462</v>
      </c>
    </row>
    <row r="25" spans="1:9" outlineLevel="2" x14ac:dyDescent="0.25">
      <c r="A25" s="9" t="s">
        <v>46</v>
      </c>
      <c r="B25" s="9" t="s">
        <v>9</v>
      </c>
      <c r="C25" s="9" t="s">
        <v>18</v>
      </c>
      <c r="D25" s="13">
        <v>1424000</v>
      </c>
      <c r="E25" s="12">
        <f>ROUND(IF(D25&lt;1500000,D25/220*109.5%,D25/220*107%),0)</f>
        <v>7088</v>
      </c>
      <c r="F25" s="12">
        <f>E25*220</f>
        <v>1559360</v>
      </c>
      <c r="G25" s="9" t="str">
        <f>IF(C25&lt;&gt;"Indefinido",A25," ")</f>
        <v>Esther Adriana Ruiz González</v>
      </c>
      <c r="H25" s="14">
        <f>F25-E25</f>
        <v>1552272</v>
      </c>
      <c r="I25" s="15">
        <f>(F25*100/D25)-100</f>
        <v>9.5056179775280896</v>
      </c>
    </row>
    <row r="26" spans="1:9" outlineLevel="2" x14ac:dyDescent="0.25">
      <c r="A26" s="9" t="s">
        <v>51</v>
      </c>
      <c r="B26" s="9" t="s">
        <v>9</v>
      </c>
      <c r="C26" s="9" t="s">
        <v>10</v>
      </c>
      <c r="D26" s="13">
        <v>1767000</v>
      </c>
      <c r="E26" s="12">
        <f>ROUND(IF(D26&lt;1500000,D26/220*109.5%,D26/220*107%),0)</f>
        <v>8594</v>
      </c>
      <c r="F26" s="12">
        <f>E26*220</f>
        <v>1890680</v>
      </c>
      <c r="G26" s="9" t="str">
        <f>IF(C26&lt;&gt;"Indefinido",A26," ")</f>
        <v xml:space="preserve"> </v>
      </c>
      <c r="H26" s="14">
        <f>F26-E26</f>
        <v>1882086</v>
      </c>
      <c r="I26" s="15">
        <f>(F26*100/D26)-100</f>
        <v>6.9994340690435735</v>
      </c>
    </row>
    <row r="27" spans="1:9" outlineLevel="2" x14ac:dyDescent="0.25">
      <c r="A27" s="9" t="s">
        <v>53</v>
      </c>
      <c r="B27" s="9" t="s">
        <v>9</v>
      </c>
      <c r="C27" s="9" t="s">
        <v>10</v>
      </c>
      <c r="D27" s="13">
        <v>1637000</v>
      </c>
      <c r="E27" s="12">
        <f>ROUND(IF(D27&lt;1500000,D27/220*109.5%,D27/220*107%),0)</f>
        <v>7962</v>
      </c>
      <c r="F27" s="12">
        <f>E27*220</f>
        <v>1751640</v>
      </c>
      <c r="G27" s="9" t="str">
        <f>IF(C27&lt;&gt;"Indefinido",A27," ")</f>
        <v xml:space="preserve"> </v>
      </c>
      <c r="H27" s="14">
        <f>F27-E27</f>
        <v>1743678</v>
      </c>
      <c r="I27" s="15">
        <f>(F27*100/D27)-100</f>
        <v>7.0030543677458752</v>
      </c>
    </row>
    <row r="28" spans="1:9" outlineLevel="2" x14ac:dyDescent="0.25">
      <c r="A28" s="9" t="s">
        <v>56</v>
      </c>
      <c r="B28" s="9" t="s">
        <v>9</v>
      </c>
      <c r="C28" s="9" t="s">
        <v>18</v>
      </c>
      <c r="D28" s="13">
        <v>1424000</v>
      </c>
      <c r="E28" s="12">
        <f>ROUND(IF(D28&lt;1500000,D28/220*109.5%,D28/220*107%),0)</f>
        <v>7088</v>
      </c>
      <c r="F28" s="12">
        <f>E28*220</f>
        <v>1559360</v>
      </c>
      <c r="G28" s="9" t="str">
        <f>IF(C28&lt;&gt;"Indefinido",A28," ")</f>
        <v>Alba Ruby Jiménez Bacca</v>
      </c>
      <c r="H28" s="14">
        <f>F28-E28</f>
        <v>1552272</v>
      </c>
      <c r="I28" s="15">
        <f>(F28*100/D28)-100</f>
        <v>9.5056179775280896</v>
      </c>
    </row>
    <row r="29" spans="1:9" outlineLevel="2" x14ac:dyDescent="0.25">
      <c r="A29" s="9" t="s">
        <v>62</v>
      </c>
      <c r="B29" s="9" t="s">
        <v>9</v>
      </c>
      <c r="C29" s="9" t="s">
        <v>10</v>
      </c>
      <c r="D29" s="13">
        <v>1921000</v>
      </c>
      <c r="E29" s="12">
        <f>ROUND(IF(D29&lt;1500000,D29/220*109.5%,D29/220*107%),0)</f>
        <v>9343</v>
      </c>
      <c r="F29" s="12">
        <f>E29*220</f>
        <v>2055460</v>
      </c>
      <c r="G29" s="9" t="str">
        <f>IF(C29&lt;&gt;"Indefinido",A29," ")</f>
        <v xml:space="preserve"> </v>
      </c>
      <c r="H29" s="14">
        <f>F29-E29</f>
        <v>2046117</v>
      </c>
      <c r="I29" s="15">
        <f>(F29*100/D29)-100</f>
        <v>6.9994794377928145</v>
      </c>
    </row>
    <row r="30" spans="1:9" outlineLevel="2" x14ac:dyDescent="0.25">
      <c r="A30" s="9" t="s">
        <v>77</v>
      </c>
      <c r="B30" s="9" t="s">
        <v>9</v>
      </c>
      <c r="C30" s="9" t="s">
        <v>18</v>
      </c>
      <c r="D30" s="13">
        <v>1757000</v>
      </c>
      <c r="E30" s="12">
        <f>ROUND(IF(D30&lt;1500000,D30/220*109.5%,D30/220*107%),0)</f>
        <v>8545</v>
      </c>
      <c r="F30" s="12">
        <f>E30*220</f>
        <v>1879900</v>
      </c>
      <c r="G30" s="9" t="str">
        <f>IF(C30&lt;&gt;"Indefinido",A30," ")</f>
        <v>Luis Hernando Ruiz Corredor</v>
      </c>
      <c r="H30" s="14">
        <f>F30-E30</f>
        <v>1871355</v>
      </c>
      <c r="I30" s="15">
        <f>(F30*100/D30)-100</f>
        <v>6.9948776323278281</v>
      </c>
    </row>
    <row r="31" spans="1:9" outlineLevel="2" x14ac:dyDescent="0.25">
      <c r="A31" s="9" t="s">
        <v>85</v>
      </c>
      <c r="B31" s="9" t="s">
        <v>9</v>
      </c>
      <c r="C31" s="9" t="s">
        <v>10</v>
      </c>
      <c r="D31" s="13">
        <v>1689000</v>
      </c>
      <c r="E31" s="12">
        <f>ROUND(IF(D31&lt;1500000,D31/220*109.5%,D31/220*107%),0)</f>
        <v>8215</v>
      </c>
      <c r="F31" s="12">
        <f>E31*220</f>
        <v>1807300</v>
      </c>
      <c r="G31" s="9" t="str">
        <f>IF(C31&lt;&gt;"Indefinido",A31," ")</f>
        <v xml:space="preserve"> </v>
      </c>
      <c r="H31" s="14">
        <f>F31-E31</f>
        <v>1799085</v>
      </c>
      <c r="I31" s="15">
        <f>(F31*100/D31)-100</f>
        <v>7.004144464179987</v>
      </c>
    </row>
    <row r="32" spans="1:9" outlineLevel="1" x14ac:dyDescent="0.25">
      <c r="A32" s="9"/>
      <c r="B32" s="16" t="s">
        <v>172</v>
      </c>
      <c r="C32" s="9"/>
      <c r="D32" s="13">
        <f>SUBTOTAL(9,D21:D31)</f>
        <v>17930000</v>
      </c>
      <c r="E32" s="12">
        <f>SUBTOTAL(9,E21:E31)</f>
        <v>87859</v>
      </c>
      <c r="F32" s="12">
        <f>SUBTOTAL(9,F21:F31)</f>
        <v>19328980</v>
      </c>
      <c r="G32" s="9"/>
      <c r="H32" s="14"/>
      <c r="I32" s="15"/>
    </row>
    <row r="33" spans="1:9" outlineLevel="2" x14ac:dyDescent="0.25">
      <c r="A33" s="9" t="s">
        <v>15</v>
      </c>
      <c r="B33" s="9" t="s">
        <v>16</v>
      </c>
      <c r="C33" s="9" t="s">
        <v>13</v>
      </c>
      <c r="D33" s="12">
        <v>1424000</v>
      </c>
      <c r="E33" s="12">
        <f>ROUND(IF(D33&lt;1500000,D33/220*109.5%,D33/220*107%),0)</f>
        <v>7088</v>
      </c>
      <c r="F33" s="12">
        <f>E33*220</f>
        <v>1559360</v>
      </c>
      <c r="G33" s="9" t="str">
        <f>IF(C33&lt;&gt;"Indefinido",A33," ")</f>
        <v>Diana Milena Pardo García</v>
      </c>
      <c r="H33" s="14">
        <f>F33-E33</f>
        <v>1552272</v>
      </c>
      <c r="I33" s="15">
        <f>(F33*100/D33)-100</f>
        <v>9.5056179775280896</v>
      </c>
    </row>
    <row r="34" spans="1:9" outlineLevel="2" x14ac:dyDescent="0.25">
      <c r="A34" s="9" t="s">
        <v>17</v>
      </c>
      <c r="B34" s="9" t="s">
        <v>16</v>
      </c>
      <c r="C34" s="9" t="s">
        <v>18</v>
      </c>
      <c r="D34" s="12">
        <v>1510000</v>
      </c>
      <c r="E34" s="12">
        <f>ROUND(IF(D34&lt;1500000,D34/220*109.5%,D34/220*107%),0)</f>
        <v>7344</v>
      </c>
      <c r="F34" s="12">
        <f>E34*220</f>
        <v>1615680</v>
      </c>
      <c r="G34" s="9" t="str">
        <f>IF(C34&lt;&gt;"Indefinido",A34," ")</f>
        <v>Amalia Ceferino Ramírez</v>
      </c>
      <c r="H34" s="14">
        <f>F34-E34</f>
        <v>1608336</v>
      </c>
      <c r="I34" s="15">
        <f>(F34*100/D34)-100</f>
        <v>6.9986754966887474</v>
      </c>
    </row>
    <row r="35" spans="1:9" outlineLevel="2" x14ac:dyDescent="0.25">
      <c r="A35" s="9" t="s">
        <v>23</v>
      </c>
      <c r="B35" s="9" t="s">
        <v>16</v>
      </c>
      <c r="C35" s="9" t="s">
        <v>13</v>
      </c>
      <c r="D35" s="12">
        <v>1662000</v>
      </c>
      <c r="E35" s="12">
        <f>ROUND(IF(D35&lt;1500000,D35/220*109.5%,D35/220*107%),0)</f>
        <v>8083</v>
      </c>
      <c r="F35" s="12">
        <f>E35*220</f>
        <v>1778260</v>
      </c>
      <c r="G35" s="9" t="str">
        <f>IF(C35&lt;&gt;"Indefinido",A35," ")</f>
        <v>Jennifer Quiroga Carrillo</v>
      </c>
      <c r="H35" s="14">
        <f>F35-E35</f>
        <v>1770177</v>
      </c>
      <c r="I35" s="15">
        <f>(F35*100/D35)-100</f>
        <v>6.9951865222623297</v>
      </c>
    </row>
    <row r="36" spans="1:9" outlineLevel="2" x14ac:dyDescent="0.25">
      <c r="A36" s="9" t="s">
        <v>54</v>
      </c>
      <c r="B36" s="9" t="s">
        <v>16</v>
      </c>
      <c r="C36" s="9" t="s">
        <v>13</v>
      </c>
      <c r="D36" s="13">
        <v>1972000</v>
      </c>
      <c r="E36" s="12">
        <f>ROUND(IF(D36&lt;1500000,D36/220*109.5%,D36/220*107%),0)</f>
        <v>9591</v>
      </c>
      <c r="F36" s="12">
        <f>E36*220</f>
        <v>2110020</v>
      </c>
      <c r="G36" s="9" t="str">
        <f>IF(C36&lt;&gt;"Indefinido",A36," ")</f>
        <v>Olga Lucía Guzmán Rodríguez</v>
      </c>
      <c r="H36" s="14">
        <f>F36-E36</f>
        <v>2100429</v>
      </c>
      <c r="I36" s="15">
        <f>(F36*100/D36)-100</f>
        <v>6.9989858012170316</v>
      </c>
    </row>
    <row r="37" spans="1:9" outlineLevel="2" x14ac:dyDescent="0.25">
      <c r="A37" s="9" t="s">
        <v>55</v>
      </c>
      <c r="B37" s="9" t="s">
        <v>16</v>
      </c>
      <c r="C37" s="9" t="s">
        <v>18</v>
      </c>
      <c r="D37" s="13">
        <v>1758000</v>
      </c>
      <c r="E37" s="12">
        <f>ROUND(IF(D37&lt;1500000,D37/220*109.5%,D37/220*107%),0)</f>
        <v>8550</v>
      </c>
      <c r="F37" s="12">
        <f>E37*220</f>
        <v>1881000</v>
      </c>
      <c r="G37" s="9" t="str">
        <f>IF(C37&lt;&gt;"Indefinido",A37," ")</f>
        <v>Jairo Humberto Hernández Pérez</v>
      </c>
      <c r="H37" s="14">
        <f>F37-E37</f>
        <v>1872450</v>
      </c>
      <c r="I37" s="15">
        <f>(F37*100/D37)-100</f>
        <v>6.9965870307167251</v>
      </c>
    </row>
    <row r="38" spans="1:9" outlineLevel="2" x14ac:dyDescent="0.25">
      <c r="A38" s="9" t="s">
        <v>59</v>
      </c>
      <c r="B38" s="9" t="s">
        <v>16</v>
      </c>
      <c r="C38" s="9" t="s">
        <v>13</v>
      </c>
      <c r="D38" s="13">
        <v>1704000</v>
      </c>
      <c r="E38" s="12">
        <f>ROUND(IF(D38&lt;1500000,D38/220*109.5%,D38/220*107%),0)</f>
        <v>8288</v>
      </c>
      <c r="F38" s="12">
        <f>E38*220</f>
        <v>1823360</v>
      </c>
      <c r="G38" s="9" t="str">
        <f>IF(C38&lt;&gt;"Indefinido",A38," ")</f>
        <v xml:space="preserve">Eliseo Niño Ledesma </v>
      </c>
      <c r="H38" s="14">
        <f>F38-E38</f>
        <v>1815072</v>
      </c>
      <c r="I38" s="15">
        <f>(F38*100/D38)-100</f>
        <v>7.0046948356807519</v>
      </c>
    </row>
    <row r="39" spans="1:9" outlineLevel="1" x14ac:dyDescent="0.25">
      <c r="A39" s="9"/>
      <c r="B39" s="16" t="s">
        <v>173</v>
      </c>
      <c r="C39" s="9"/>
      <c r="D39" s="13">
        <f>SUBTOTAL(9,D33:D38)</f>
        <v>10030000</v>
      </c>
      <c r="E39" s="12">
        <f>SUBTOTAL(9,E33:E38)</f>
        <v>48944</v>
      </c>
      <c r="F39" s="12">
        <f>SUBTOTAL(9,F33:F38)</f>
        <v>10767680</v>
      </c>
      <c r="G39" s="9"/>
      <c r="H39" s="14"/>
      <c r="I39" s="15"/>
    </row>
    <row r="40" spans="1:9" outlineLevel="2" x14ac:dyDescent="0.25">
      <c r="A40" s="9" t="s">
        <v>43</v>
      </c>
      <c r="B40" s="9" t="s">
        <v>44</v>
      </c>
      <c r="C40" s="9" t="s">
        <v>10</v>
      </c>
      <c r="D40" s="13">
        <v>1295000</v>
      </c>
      <c r="E40" s="12">
        <f>ROUND(IF(D40&lt;1500000,D40/220*109.5%,D40/220*107%),0)</f>
        <v>6446</v>
      </c>
      <c r="F40" s="12">
        <f>E40*220</f>
        <v>1418120</v>
      </c>
      <c r="G40" s="9" t="str">
        <f>IF(C40&lt;&gt;"Indefinido",A40," ")</f>
        <v xml:space="preserve"> </v>
      </c>
      <c r="H40" s="14">
        <f>F40-E40</f>
        <v>1411674</v>
      </c>
      <c r="I40" s="15">
        <f>(F40*100/D40)-100</f>
        <v>9.5073359073359143</v>
      </c>
    </row>
    <row r="41" spans="1:9" outlineLevel="2" x14ac:dyDescent="0.25">
      <c r="A41" s="9" t="s">
        <v>45</v>
      </c>
      <c r="B41" s="9" t="s">
        <v>44</v>
      </c>
      <c r="C41" s="9" t="s">
        <v>10</v>
      </c>
      <c r="D41" s="13">
        <v>1424000</v>
      </c>
      <c r="E41" s="12">
        <f>ROUND(IF(D41&lt;1500000,D41/220*109.5%,D41/220*107%),0)</f>
        <v>7088</v>
      </c>
      <c r="F41" s="12">
        <f>E41*220</f>
        <v>1559360</v>
      </c>
      <c r="G41" s="9" t="str">
        <f>IF(C41&lt;&gt;"Indefinido",A41," ")</f>
        <v xml:space="preserve"> </v>
      </c>
      <c r="H41" s="14">
        <f>F41-E41</f>
        <v>1552272</v>
      </c>
      <c r="I41" s="15">
        <f>(F41*100/D41)-100</f>
        <v>9.5056179775280896</v>
      </c>
    </row>
    <row r="42" spans="1:9" outlineLevel="2" x14ac:dyDescent="0.25">
      <c r="A42" s="9" t="s">
        <v>50</v>
      </c>
      <c r="B42" s="9" t="s">
        <v>44</v>
      </c>
      <c r="C42" s="9" t="s">
        <v>10</v>
      </c>
      <c r="D42" s="13">
        <v>1734000</v>
      </c>
      <c r="E42" s="12">
        <f>ROUND(IF(D42&lt;1500000,D42/220*109.5%,D42/220*107%),0)</f>
        <v>8434</v>
      </c>
      <c r="F42" s="12">
        <f>E42*220</f>
        <v>1855480</v>
      </c>
      <c r="G42" s="9" t="str">
        <f>IF(C42&lt;&gt;"Indefinido",A42," ")</f>
        <v xml:space="preserve"> </v>
      </c>
      <c r="H42" s="14">
        <f>F42-E42</f>
        <v>1847046</v>
      </c>
      <c r="I42" s="15">
        <f>(F42*100/D42)-100</f>
        <v>7.0057670126874285</v>
      </c>
    </row>
    <row r="43" spans="1:9" outlineLevel="2" x14ac:dyDescent="0.25">
      <c r="A43" s="9" t="s">
        <v>75</v>
      </c>
      <c r="B43" s="9" t="s">
        <v>44</v>
      </c>
      <c r="C43" s="9" t="s">
        <v>10</v>
      </c>
      <c r="D43" s="13">
        <v>1630000</v>
      </c>
      <c r="E43" s="12">
        <f>ROUND(IF(D43&lt;1500000,D43/220*109.5%,D43/220*107%),0)</f>
        <v>7928</v>
      </c>
      <c r="F43" s="12">
        <f>E43*220</f>
        <v>1744160</v>
      </c>
      <c r="G43" s="9" t="str">
        <f>IF(C43&lt;&gt;"Indefinido",A43," ")</f>
        <v xml:space="preserve"> </v>
      </c>
      <c r="H43" s="14">
        <f>F43-E43</f>
        <v>1736232</v>
      </c>
      <c r="I43" s="15">
        <f>(F43*100/D43)-100</f>
        <v>7.003680981595096</v>
      </c>
    </row>
    <row r="44" spans="1:9" outlineLevel="2" x14ac:dyDescent="0.25">
      <c r="A44" s="9" t="s">
        <v>76</v>
      </c>
      <c r="B44" s="9" t="s">
        <v>44</v>
      </c>
      <c r="C44" s="9" t="s">
        <v>10</v>
      </c>
      <c r="D44" s="13">
        <v>2097000</v>
      </c>
      <c r="E44" s="12">
        <f>ROUND(IF(D44&lt;1500000,D44/220*109.5%,D44/220*107%),0)</f>
        <v>10199</v>
      </c>
      <c r="F44" s="12">
        <f>E44*220</f>
        <v>2243780</v>
      </c>
      <c r="G44" s="9" t="str">
        <f>IF(C44&lt;&gt;"Indefinido",A44," ")</f>
        <v xml:space="preserve"> </v>
      </c>
      <c r="H44" s="14">
        <f>F44-E44</f>
        <v>2233581</v>
      </c>
      <c r="I44" s="15">
        <f>(F44*100/D44)-100</f>
        <v>6.9995231282784971</v>
      </c>
    </row>
    <row r="45" spans="1:9" outlineLevel="2" x14ac:dyDescent="0.25">
      <c r="A45" s="9" t="s">
        <v>81</v>
      </c>
      <c r="B45" s="9" t="s">
        <v>44</v>
      </c>
      <c r="C45" s="9" t="s">
        <v>13</v>
      </c>
      <c r="D45" s="13">
        <v>1666000</v>
      </c>
      <c r="E45" s="12">
        <f>ROUND(IF(D45&lt;1500000,D45/220*109.5%,D45/220*107%),0)</f>
        <v>8103</v>
      </c>
      <c r="F45" s="12">
        <f>E45*220</f>
        <v>1782660</v>
      </c>
      <c r="G45" s="9" t="str">
        <f>IF(C45&lt;&gt;"Indefinido",A45," ")</f>
        <v xml:space="preserve">Viviana López Suárez </v>
      </c>
      <c r="H45" s="14">
        <f>F45-E45</f>
        <v>1774557</v>
      </c>
      <c r="I45" s="15">
        <f>(F45*100/D45)-100</f>
        <v>7.0024009603841506</v>
      </c>
    </row>
    <row r="46" spans="1:9" outlineLevel="2" x14ac:dyDescent="0.25">
      <c r="A46" s="9" t="s">
        <v>83</v>
      </c>
      <c r="B46" s="9" t="s">
        <v>44</v>
      </c>
      <c r="C46" s="9" t="s">
        <v>10</v>
      </c>
      <c r="D46" s="13">
        <v>1424000</v>
      </c>
      <c r="E46" s="12">
        <f>ROUND(IF(D46&lt;1500000,D46/220*109.5%,D46/220*107%),0)</f>
        <v>7088</v>
      </c>
      <c r="F46" s="12">
        <f>E46*220</f>
        <v>1559360</v>
      </c>
      <c r="G46" s="9" t="str">
        <f>IF(C46&lt;&gt;"Indefinido",A46," ")</f>
        <v xml:space="preserve"> </v>
      </c>
      <c r="H46" s="14">
        <f>F46-E46</f>
        <v>1552272</v>
      </c>
      <c r="I46" s="15">
        <f>(F46*100/D46)-100</f>
        <v>9.5056179775280896</v>
      </c>
    </row>
    <row r="47" spans="1:9" outlineLevel="2" x14ac:dyDescent="0.25">
      <c r="A47" s="9" t="s">
        <v>84</v>
      </c>
      <c r="B47" s="9" t="s">
        <v>44</v>
      </c>
      <c r="C47" s="9" t="s">
        <v>10</v>
      </c>
      <c r="D47" s="13">
        <v>1436000</v>
      </c>
      <c r="E47" s="12">
        <f>ROUND(IF(D47&lt;1500000,D47/220*109.5%,D47/220*107%),0)</f>
        <v>7147</v>
      </c>
      <c r="F47" s="12">
        <f>E47*220</f>
        <v>1572340</v>
      </c>
      <c r="G47" s="9" t="str">
        <f>IF(C47&lt;&gt;"Indefinido",A47," ")</f>
        <v xml:space="preserve"> </v>
      </c>
      <c r="H47" s="14">
        <f>F47-E47</f>
        <v>1565193</v>
      </c>
      <c r="I47" s="15">
        <f>(F47*100/D47)-100</f>
        <v>9.4944289693593333</v>
      </c>
    </row>
    <row r="48" spans="1:9" outlineLevel="2" x14ac:dyDescent="0.25">
      <c r="A48" s="9" t="s">
        <v>89</v>
      </c>
      <c r="B48" s="9" t="s">
        <v>44</v>
      </c>
      <c r="C48" s="9" t="s">
        <v>13</v>
      </c>
      <c r="D48" s="13">
        <v>2033000</v>
      </c>
      <c r="E48" s="12">
        <f>ROUND(IF(D48&lt;1500000,D48/220*109.5%,D48/220*107%),0)</f>
        <v>9888</v>
      </c>
      <c r="F48" s="12">
        <f>E48*220</f>
        <v>2175360</v>
      </c>
      <c r="G48" s="9" t="str">
        <f>IF(C48&lt;&gt;"Indefinido",A48," ")</f>
        <v>Francisco Orlando Vera Castillo</v>
      </c>
      <c r="H48" s="14">
        <f>F48-E48</f>
        <v>2165472</v>
      </c>
      <c r="I48" s="15">
        <f>(F48*100/D48)-100</f>
        <v>7.0024594195769794</v>
      </c>
    </row>
    <row r="49" spans="1:9" outlineLevel="1" x14ac:dyDescent="0.25">
      <c r="A49" s="9"/>
      <c r="B49" s="16" t="s">
        <v>174</v>
      </c>
      <c r="C49" s="9"/>
      <c r="D49" s="13">
        <f>SUBTOTAL(9,D40:D48)</f>
        <v>14739000</v>
      </c>
      <c r="E49" s="12">
        <f>SUBTOTAL(9,E40:E48)</f>
        <v>72321</v>
      </c>
      <c r="F49" s="12">
        <f>SUBTOTAL(9,F40:F48)</f>
        <v>15910620</v>
      </c>
      <c r="G49" s="9"/>
      <c r="H49" s="14"/>
      <c r="I49" s="15"/>
    </row>
    <row r="50" spans="1:9" outlineLevel="2" x14ac:dyDescent="0.25">
      <c r="A50" s="9" t="s">
        <v>36</v>
      </c>
      <c r="B50" s="9" t="s">
        <v>37</v>
      </c>
      <c r="C50" s="9" t="s">
        <v>10</v>
      </c>
      <c r="D50" s="13">
        <v>1551000</v>
      </c>
      <c r="E50" s="12">
        <f>ROUND(IF(D50&lt;1500000,D50/220*109.5%,D50/220*107%),0)</f>
        <v>7544</v>
      </c>
      <c r="F50" s="12">
        <f>E50*220</f>
        <v>1659680</v>
      </c>
      <c r="G50" s="9" t="str">
        <f>IF(C50&lt;&gt;"Indefinido",A50," ")</f>
        <v xml:space="preserve"> </v>
      </c>
      <c r="H50" s="14">
        <f>F50-E50</f>
        <v>1652136</v>
      </c>
      <c r="I50" s="15">
        <f>(F50*100/D50)-100</f>
        <v>7.0070921985815602</v>
      </c>
    </row>
    <row r="51" spans="1:9" outlineLevel="2" x14ac:dyDescent="0.25">
      <c r="A51" s="9" t="s">
        <v>38</v>
      </c>
      <c r="B51" s="9" t="s">
        <v>37</v>
      </c>
      <c r="C51" s="9" t="s">
        <v>13</v>
      </c>
      <c r="D51" s="13">
        <v>1424000</v>
      </c>
      <c r="E51" s="12">
        <f>ROUND(IF(D51&lt;1500000,D51/220*109.5%,D51/220*107%),0)</f>
        <v>7088</v>
      </c>
      <c r="F51" s="12">
        <f>E51*220</f>
        <v>1559360</v>
      </c>
      <c r="G51" s="9" t="str">
        <f>IF(C51&lt;&gt;"Indefinido",A51," ")</f>
        <v>Estefany Carolina Garzón Rojas</v>
      </c>
      <c r="H51" s="14">
        <f>F51-E51</f>
        <v>1552272</v>
      </c>
      <c r="I51" s="15">
        <f>(F51*100/D51)-100</f>
        <v>9.5056179775280896</v>
      </c>
    </row>
    <row r="52" spans="1:9" outlineLevel="2" x14ac:dyDescent="0.25">
      <c r="A52" s="9" t="s">
        <v>39</v>
      </c>
      <c r="B52" s="9" t="s">
        <v>37</v>
      </c>
      <c r="C52" s="9" t="s">
        <v>18</v>
      </c>
      <c r="D52" s="13">
        <v>1442000</v>
      </c>
      <c r="E52" s="12">
        <f>ROUND(IF(D52&lt;1500000,D52/220*109.5%,D52/220*107%),0)</f>
        <v>7177</v>
      </c>
      <c r="F52" s="12">
        <f>E52*220</f>
        <v>1578940</v>
      </c>
      <c r="G52" s="9" t="str">
        <f>IF(C52&lt;&gt;"Indefinido",A52," ")</f>
        <v>Luz Yaneth Velásquez Gordillo</v>
      </c>
      <c r="H52" s="14">
        <f>F52-E52</f>
        <v>1571763</v>
      </c>
      <c r="I52" s="15">
        <f>(F52*100/D52)-100</f>
        <v>9.4965325936199747</v>
      </c>
    </row>
    <row r="53" spans="1:9" outlineLevel="2" x14ac:dyDescent="0.25">
      <c r="A53" s="9" t="s">
        <v>69</v>
      </c>
      <c r="B53" s="9" t="s">
        <v>37</v>
      </c>
      <c r="C53" s="9" t="s">
        <v>18</v>
      </c>
      <c r="D53" s="13">
        <v>2029000</v>
      </c>
      <c r="E53" s="12">
        <f>ROUND(IF(D53&lt;1500000,D53/220*109.5%,D53/220*107%),0)</f>
        <v>9868</v>
      </c>
      <c r="F53" s="12">
        <f>E53*220</f>
        <v>2170960</v>
      </c>
      <c r="G53" s="9" t="str">
        <f>IF(C53&lt;&gt;"Indefinido",A53," ")</f>
        <v>Javier Paul Pinto Casas</v>
      </c>
      <c r="H53" s="14">
        <f>F53-E53</f>
        <v>2161092</v>
      </c>
      <c r="I53" s="15">
        <f>(F53*100/D53)-100</f>
        <v>6.996550024642687</v>
      </c>
    </row>
    <row r="54" spans="1:9" outlineLevel="2" x14ac:dyDescent="0.25">
      <c r="A54" s="9" t="s">
        <v>70</v>
      </c>
      <c r="B54" s="9" t="s">
        <v>37</v>
      </c>
      <c r="C54" s="9" t="s">
        <v>13</v>
      </c>
      <c r="D54" s="13">
        <v>1716000</v>
      </c>
      <c r="E54" s="12">
        <f>ROUND(IF(D54&lt;1500000,D54/220*109.5%,D54/220*107%),0)</f>
        <v>8346</v>
      </c>
      <c r="F54" s="12">
        <f>E54*220</f>
        <v>1836120</v>
      </c>
      <c r="G54" s="9" t="str">
        <f>IF(C54&lt;&gt;"Indefinido",A54," ")</f>
        <v>Andrea Poveda Montaño</v>
      </c>
      <c r="H54" s="14">
        <f>F54-E54</f>
        <v>1827774</v>
      </c>
      <c r="I54" s="15">
        <f>(F54*100/D54)-100</f>
        <v>7</v>
      </c>
    </row>
    <row r="55" spans="1:9" outlineLevel="2" x14ac:dyDescent="0.25">
      <c r="A55" s="9" t="s">
        <v>71</v>
      </c>
      <c r="B55" s="9" t="s">
        <v>37</v>
      </c>
      <c r="C55" s="9" t="s">
        <v>18</v>
      </c>
      <c r="D55" s="13">
        <v>1779000</v>
      </c>
      <c r="E55" s="12">
        <f>ROUND(IF(D55&lt;1500000,D55/220*109.5%,D55/220*107%),0)</f>
        <v>8652</v>
      </c>
      <c r="F55" s="12">
        <f>E55*220</f>
        <v>1903440</v>
      </c>
      <c r="G55" s="9" t="str">
        <f>IF(C55&lt;&gt;"Indefinido",A55," ")</f>
        <v>Julio Cenon Ramírez Choachi</v>
      </c>
      <c r="H55" s="14">
        <f>F55-E55</f>
        <v>1894788</v>
      </c>
      <c r="I55" s="15">
        <f>(F55*100/D55)-100</f>
        <v>6.9949409780775653</v>
      </c>
    </row>
    <row r="56" spans="1:9" outlineLevel="1" x14ac:dyDescent="0.25">
      <c r="A56" s="9"/>
      <c r="B56" s="16" t="s">
        <v>175</v>
      </c>
      <c r="C56" s="9"/>
      <c r="D56" s="13">
        <f>SUBTOTAL(9,D50:D55)</f>
        <v>9941000</v>
      </c>
      <c r="E56" s="12">
        <f>SUBTOTAL(9,E50:E55)</f>
        <v>48675</v>
      </c>
      <c r="F56" s="12">
        <f>SUBTOTAL(9,F50:F55)</f>
        <v>10708500</v>
      </c>
      <c r="G56" s="9"/>
      <c r="H56" s="14"/>
      <c r="I56" s="15"/>
    </row>
    <row r="57" spans="1:9" outlineLevel="2" x14ac:dyDescent="0.25">
      <c r="A57" s="9" t="s">
        <v>20</v>
      </c>
      <c r="B57" s="9" t="s">
        <v>21</v>
      </c>
      <c r="C57" s="9" t="s">
        <v>13</v>
      </c>
      <c r="D57" s="12">
        <v>2009000</v>
      </c>
      <c r="E57" s="12">
        <f>ROUND(IF(D57&lt;1500000,D57/220*109.5%,D57/220*107%),0)</f>
        <v>9771</v>
      </c>
      <c r="F57" s="12">
        <f>E57*220</f>
        <v>2149620</v>
      </c>
      <c r="G57" s="9" t="str">
        <f>IF(C57&lt;&gt;"Indefinido",A57," ")</f>
        <v>Nancy Torrejano Palomares</v>
      </c>
      <c r="H57" s="14">
        <f>F57-E57</f>
        <v>2139849</v>
      </c>
      <c r="I57" s="15">
        <f>(F57*100/D57)-100</f>
        <v>6.9995022399203606</v>
      </c>
    </row>
    <row r="58" spans="1:9" outlineLevel="2" x14ac:dyDescent="0.25">
      <c r="A58" s="9" t="s">
        <v>33</v>
      </c>
      <c r="B58" s="9" t="s">
        <v>21</v>
      </c>
      <c r="C58" s="9" t="s">
        <v>18</v>
      </c>
      <c r="D58" s="13">
        <v>1660000</v>
      </c>
      <c r="E58" s="12">
        <f>ROUND(IF(D58&lt;1500000,D58/220*109.5%,D58/220*107%),0)</f>
        <v>8074</v>
      </c>
      <c r="F58" s="12">
        <f>E58*220</f>
        <v>1776280</v>
      </c>
      <c r="G58" s="9" t="str">
        <f>IF(C58&lt;&gt;"Indefinido",A58," ")</f>
        <v>Viviana Carolina Gómez Ruiz</v>
      </c>
      <c r="H58" s="14">
        <f>F58-E58</f>
        <v>1768206</v>
      </c>
      <c r="I58" s="15">
        <f>(F58*100/D58)-100</f>
        <v>7.0048192771084388</v>
      </c>
    </row>
    <row r="59" spans="1:9" outlineLevel="2" x14ac:dyDescent="0.25">
      <c r="A59" s="9" t="s">
        <v>35</v>
      </c>
      <c r="B59" s="9" t="s">
        <v>21</v>
      </c>
      <c r="C59" s="9" t="s">
        <v>13</v>
      </c>
      <c r="D59" s="13">
        <v>1681000</v>
      </c>
      <c r="E59" s="12">
        <f>ROUND(IF(D59&lt;1500000,D59/220*109.5%,D59/220*107%),0)</f>
        <v>8176</v>
      </c>
      <c r="F59" s="12">
        <f>E59*220</f>
        <v>1798720</v>
      </c>
      <c r="G59" s="9" t="str">
        <f>IF(C59&lt;&gt;"Indefinido",A59," ")</f>
        <v>Olga Nancy Corredor Ojeda</v>
      </c>
      <c r="H59" s="14">
        <f>F59-E59</f>
        <v>1790544</v>
      </c>
      <c r="I59" s="15">
        <f>(F59*100/D59)-100</f>
        <v>7.0029744199881065</v>
      </c>
    </row>
    <row r="60" spans="1:9" outlineLevel="2" x14ac:dyDescent="0.25">
      <c r="A60" s="9" t="s">
        <v>42</v>
      </c>
      <c r="B60" s="9" t="s">
        <v>21</v>
      </c>
      <c r="C60" s="9" t="s">
        <v>10</v>
      </c>
      <c r="D60" s="13">
        <v>2039000</v>
      </c>
      <c r="E60" s="12">
        <f>ROUND(IF(D60&lt;1500000,D60/220*109.5%,D60/220*107%),0)</f>
        <v>9917</v>
      </c>
      <c r="F60" s="12">
        <f>E60*220</f>
        <v>2181740</v>
      </c>
      <c r="G60" s="9" t="str">
        <f>IF(C60&lt;&gt;"Indefinido",A60," ")</f>
        <v xml:space="preserve"> </v>
      </c>
      <c r="H60" s="14">
        <f>F60-E60</f>
        <v>2171823</v>
      </c>
      <c r="I60" s="15">
        <f>(F60*100/D60)-100</f>
        <v>7.0004904364884766</v>
      </c>
    </row>
    <row r="61" spans="1:9" outlineLevel="2" x14ac:dyDescent="0.25">
      <c r="A61" s="9" t="s">
        <v>47</v>
      </c>
      <c r="B61" s="9" t="s">
        <v>21</v>
      </c>
      <c r="C61" s="9" t="s">
        <v>18</v>
      </c>
      <c r="D61" s="13">
        <v>1720000</v>
      </c>
      <c r="E61" s="12">
        <f>ROUND(IF(D61&lt;1500000,D61/220*109.5%,D61/220*107%),0)</f>
        <v>8365</v>
      </c>
      <c r="F61" s="12">
        <f>E61*220</f>
        <v>1840300</v>
      </c>
      <c r="G61" s="9" t="str">
        <f>IF(C61&lt;&gt;"Indefinido",A61," ")</f>
        <v>Ana Consuelo Moncada Colina</v>
      </c>
      <c r="H61" s="14">
        <f>F61-E61</f>
        <v>1831935</v>
      </c>
      <c r="I61" s="15">
        <f>(F61*100/D61)-100</f>
        <v>6.9941860465116292</v>
      </c>
    </row>
    <row r="62" spans="1:9" outlineLevel="2" x14ac:dyDescent="0.25">
      <c r="A62" s="9" t="s">
        <v>49</v>
      </c>
      <c r="B62" s="9" t="s">
        <v>21</v>
      </c>
      <c r="C62" s="9" t="s">
        <v>10</v>
      </c>
      <c r="D62" s="13">
        <v>1815000</v>
      </c>
      <c r="E62" s="12">
        <f>ROUND(IF(D62&lt;1500000,D62/220*109.5%,D62/220*107%),0)</f>
        <v>8828</v>
      </c>
      <c r="F62" s="12">
        <f>E62*220</f>
        <v>1942160</v>
      </c>
      <c r="G62" s="9" t="str">
        <f>IF(C62&lt;&gt;"Indefinido",A62," ")</f>
        <v xml:space="preserve"> </v>
      </c>
      <c r="H62" s="14">
        <f>F62-E62</f>
        <v>1933332</v>
      </c>
      <c r="I62" s="15">
        <f>(F62*100/D62)-100</f>
        <v>7.0060606060606005</v>
      </c>
    </row>
    <row r="63" spans="1:9" outlineLevel="2" x14ac:dyDescent="0.25">
      <c r="A63" s="9" t="s">
        <v>57</v>
      </c>
      <c r="B63" s="9" t="s">
        <v>21</v>
      </c>
      <c r="C63" s="9" t="s">
        <v>13</v>
      </c>
      <c r="D63" s="13">
        <v>1919000</v>
      </c>
      <c r="E63" s="12">
        <f>ROUND(IF(D63&lt;1500000,D63/220*109.5%,D63/220*107%),0)</f>
        <v>9333</v>
      </c>
      <c r="F63" s="12">
        <f>E63*220</f>
        <v>2053260</v>
      </c>
      <c r="G63" s="9" t="str">
        <f>IF(C63&lt;&gt;"Indefinido",A63," ")</f>
        <v>Harris Brandon Laguna Lamilla</v>
      </c>
      <c r="H63" s="14">
        <f>F63-E63</f>
        <v>2043927</v>
      </c>
      <c r="I63" s="15">
        <f>(F63*100/D63)-100</f>
        <v>6.9963522668056299</v>
      </c>
    </row>
    <row r="64" spans="1:9" outlineLevel="2" x14ac:dyDescent="0.25">
      <c r="A64" s="9" t="s">
        <v>66</v>
      </c>
      <c r="B64" s="9" t="s">
        <v>21</v>
      </c>
      <c r="C64" s="9" t="s">
        <v>18</v>
      </c>
      <c r="D64" s="13">
        <v>2103000</v>
      </c>
      <c r="E64" s="12">
        <f>ROUND(IF(D64&lt;1500000,D64/220*109.5%,D64/220*107%),0)</f>
        <v>10228</v>
      </c>
      <c r="F64" s="12">
        <f>E64*220</f>
        <v>2250160</v>
      </c>
      <c r="G64" s="9" t="str">
        <f>IF(C64&lt;&gt;"Indefinido",A64," ")</f>
        <v>John Raúl Osorio Meneses</v>
      </c>
      <c r="H64" s="14">
        <f>F64-E64</f>
        <v>2239932</v>
      </c>
      <c r="I64" s="15">
        <f>(F64*100/D64)-100</f>
        <v>6.9976224441274439</v>
      </c>
    </row>
    <row r="65" spans="1:9" outlineLevel="2" x14ac:dyDescent="0.25">
      <c r="A65" s="9" t="s">
        <v>68</v>
      </c>
      <c r="B65" s="9" t="s">
        <v>21</v>
      </c>
      <c r="C65" s="9" t="s">
        <v>13</v>
      </c>
      <c r="D65" s="13">
        <v>1674000</v>
      </c>
      <c r="E65" s="12">
        <f>ROUND(IF(D65&lt;1500000,D65/220*109.5%,D65/220*107%),0)</f>
        <v>8142</v>
      </c>
      <c r="F65" s="12">
        <f>E65*220</f>
        <v>1791240</v>
      </c>
      <c r="G65" s="9" t="str">
        <f>IF(C65&lt;&gt;"Indefinido",A65," ")</f>
        <v>Marco Antonio Pinilla Pinilla</v>
      </c>
      <c r="H65" s="14">
        <f>F65-E65</f>
        <v>1783098</v>
      </c>
      <c r="I65" s="15">
        <f>(F65*100/D65)-100</f>
        <v>7.0035842293906825</v>
      </c>
    </row>
    <row r="66" spans="1:9" outlineLevel="2" x14ac:dyDescent="0.25">
      <c r="A66" s="9" t="s">
        <v>74</v>
      </c>
      <c r="B66" s="9" t="s">
        <v>21</v>
      </c>
      <c r="C66" s="9" t="s">
        <v>10</v>
      </c>
      <c r="D66" s="13">
        <v>1771000</v>
      </c>
      <c r="E66" s="12">
        <f>ROUND(IF(D66&lt;1500000,D66/220*109.5%,D66/220*107%),0)</f>
        <v>8614</v>
      </c>
      <c r="F66" s="12">
        <f>E66*220</f>
        <v>1895080</v>
      </c>
      <c r="G66" s="9" t="str">
        <f>IF(C66&lt;&gt;"Indefinido",A66," ")</f>
        <v xml:space="preserve"> </v>
      </c>
      <c r="H66" s="14">
        <f>F66-E66</f>
        <v>1886466</v>
      </c>
      <c r="I66" s="15">
        <f>(F66*100/D66)-100</f>
        <v>7.0062111801242253</v>
      </c>
    </row>
    <row r="67" spans="1:9" outlineLevel="2" x14ac:dyDescent="0.25">
      <c r="A67" s="9" t="s">
        <v>78</v>
      </c>
      <c r="B67" s="9" t="s">
        <v>21</v>
      </c>
      <c r="C67" s="9" t="s">
        <v>18</v>
      </c>
      <c r="D67" s="13">
        <v>1471000</v>
      </c>
      <c r="E67" s="12">
        <f>ROUND(IF(D67&lt;1500000,D67/220*109.5%,D67/220*107%),0)</f>
        <v>7322</v>
      </c>
      <c r="F67" s="12">
        <f>E67*220</f>
        <v>1610840</v>
      </c>
      <c r="G67" s="9" t="str">
        <f>IF(C67&lt;&gt;"Indefinido",A67," ")</f>
        <v>Dilia Ivonne Sarmiento Moreno</v>
      </c>
      <c r="H67" s="14">
        <f>F67-E67</f>
        <v>1603518</v>
      </c>
      <c r="I67" s="15">
        <f>(F67*100/D67)-100</f>
        <v>9.5064581917063293</v>
      </c>
    </row>
    <row r="68" spans="1:9" outlineLevel="2" x14ac:dyDescent="0.25">
      <c r="A68" s="9" t="s">
        <v>80</v>
      </c>
      <c r="B68" s="9" t="s">
        <v>21</v>
      </c>
      <c r="C68" s="9" t="s">
        <v>13</v>
      </c>
      <c r="D68" s="13">
        <v>1615000</v>
      </c>
      <c r="E68" s="12">
        <f>ROUND(IF(D68&lt;1500000,D68/220*109.5%,D68/220*107%),0)</f>
        <v>7855</v>
      </c>
      <c r="F68" s="12">
        <f>E68*220</f>
        <v>1728100</v>
      </c>
      <c r="G68" s="9" t="str">
        <f>IF(C68&lt;&gt;"Indefinido",A68," ")</f>
        <v>Maribel Carolina Suárez Ríos</v>
      </c>
      <c r="H68" s="14">
        <f>F68-E68</f>
        <v>1720245</v>
      </c>
      <c r="I68" s="15">
        <f>(F68*100/D68)-100</f>
        <v>7.0030959752321991</v>
      </c>
    </row>
    <row r="69" spans="1:9" outlineLevel="2" x14ac:dyDescent="0.25">
      <c r="A69" s="9" t="s">
        <v>82</v>
      </c>
      <c r="B69" s="9" t="s">
        <v>21</v>
      </c>
      <c r="C69" s="9" t="s">
        <v>10</v>
      </c>
      <c r="D69" s="13">
        <v>2041000</v>
      </c>
      <c r="E69" s="12">
        <f>ROUND(IF(D69&lt;1500000,D69/220*109.5%,D69/220*107%),0)</f>
        <v>9927</v>
      </c>
      <c r="F69" s="12">
        <f>E69*220</f>
        <v>2183940</v>
      </c>
      <c r="G69" s="9" t="str">
        <f>IF(C69&lt;&gt;"Indefinido",A69," ")</f>
        <v xml:space="preserve"> </v>
      </c>
      <c r="H69" s="14">
        <f>F69-E69</f>
        <v>2174013</v>
      </c>
      <c r="I69" s="15">
        <f>(F69*100/D69)-100</f>
        <v>7.0034296913277814</v>
      </c>
    </row>
    <row r="70" spans="1:9" outlineLevel="2" x14ac:dyDescent="0.25">
      <c r="A70" s="9" t="s">
        <v>86</v>
      </c>
      <c r="B70" s="9" t="s">
        <v>21</v>
      </c>
      <c r="C70" s="9" t="s">
        <v>18</v>
      </c>
      <c r="D70" s="13">
        <v>1718000</v>
      </c>
      <c r="E70" s="12">
        <f>ROUND(IF(D70&lt;1500000,D70/220*109.5%,D70/220*107%),0)</f>
        <v>8356</v>
      </c>
      <c r="F70" s="12">
        <f>E70*220</f>
        <v>1838320</v>
      </c>
      <c r="G70" s="9" t="str">
        <f>IF(C70&lt;&gt;"Indefinido",A70," ")</f>
        <v>Lina María Trujillo Rojas</v>
      </c>
      <c r="H70" s="14">
        <f>F70-E70</f>
        <v>1829964</v>
      </c>
      <c r="I70" s="15">
        <f>(F70*100/D70)-100</f>
        <v>7.0034924330616946</v>
      </c>
    </row>
    <row r="71" spans="1:9" outlineLevel="2" x14ac:dyDescent="0.25">
      <c r="A71" s="9" t="s">
        <v>88</v>
      </c>
      <c r="B71" s="9" t="s">
        <v>21</v>
      </c>
      <c r="C71" s="9" t="s">
        <v>10</v>
      </c>
      <c r="D71" s="13">
        <v>1652000</v>
      </c>
      <c r="E71" s="12">
        <f>ROUND(IF(D71&lt;1500000,D71/220*109.5%,D71/220*107%),0)</f>
        <v>8035</v>
      </c>
      <c r="F71" s="12">
        <f>E71*220</f>
        <v>1767700</v>
      </c>
      <c r="G71" s="9" t="str">
        <f>IF(C71&lt;&gt;"Indefinido",A71," ")</f>
        <v xml:space="preserve"> </v>
      </c>
      <c r="H71" s="14">
        <f>F71-E71</f>
        <v>1759665</v>
      </c>
      <c r="I71" s="15">
        <f>(F71*100/D71)-100</f>
        <v>7.0036319612590745</v>
      </c>
    </row>
    <row r="72" spans="1:9" outlineLevel="1" x14ac:dyDescent="0.25">
      <c r="A72" s="9"/>
      <c r="B72" s="16" t="s">
        <v>176</v>
      </c>
      <c r="C72" s="9"/>
      <c r="D72" s="13">
        <f>SUBTOTAL(9,D57:D71)</f>
        <v>26888000</v>
      </c>
      <c r="E72" s="12">
        <f>SUBTOTAL(9,E57:E71)</f>
        <v>130943</v>
      </c>
      <c r="F72" s="12">
        <f>SUBTOTAL(9,F57:F71)</f>
        <v>28807460</v>
      </c>
      <c r="G72" s="9"/>
      <c r="H72" s="14"/>
      <c r="I72" s="15"/>
    </row>
    <row r="73" spans="1:9" outlineLevel="2" x14ac:dyDescent="0.25">
      <c r="A73" s="9" t="s">
        <v>24</v>
      </c>
      <c r="B73" s="9" t="s">
        <v>25</v>
      </c>
      <c r="C73" s="9" t="s">
        <v>18</v>
      </c>
      <c r="D73" s="13">
        <v>1526000</v>
      </c>
      <c r="E73" s="12">
        <f>ROUND(IF(D73&lt;1500000,D73/220*109.5%,D73/220*107%),0)</f>
        <v>7422</v>
      </c>
      <c r="F73" s="12">
        <f>E73*220</f>
        <v>1632840</v>
      </c>
      <c r="G73" s="9" t="str">
        <f>IF(C73&lt;&gt;"Indefinido",A73," ")</f>
        <v>María Del Pilar Zamudio Monroy</v>
      </c>
      <c r="H73" s="14">
        <f>F73-E73</f>
        <v>1625418</v>
      </c>
      <c r="I73" s="15">
        <f>(F73*100/D73)-100</f>
        <v>7.0013106159895102</v>
      </c>
    </row>
    <row r="74" spans="1:9" outlineLevel="2" x14ac:dyDescent="0.25">
      <c r="A74" s="9" t="s">
        <v>60</v>
      </c>
      <c r="B74" s="9" t="s">
        <v>25</v>
      </c>
      <c r="C74" s="9" t="s">
        <v>18</v>
      </c>
      <c r="D74" s="13">
        <v>1640000</v>
      </c>
      <c r="E74" s="12">
        <f>ROUND(IF(D74&lt;1500000,D74/220*109.5%,D74/220*107%),0)</f>
        <v>7976</v>
      </c>
      <c r="F74" s="12">
        <f>E74*220</f>
        <v>1754720</v>
      </c>
      <c r="G74" s="9" t="str">
        <f>IF(C74&lt;&gt;"Indefinido",A74," ")</f>
        <v>Nayibe Johanna Lenis Ochoa</v>
      </c>
      <c r="H74" s="14">
        <f>F74-E74</f>
        <v>1746744</v>
      </c>
      <c r="I74" s="15">
        <f>(F74*100/D74)-100</f>
        <v>6.9951219512195166</v>
      </c>
    </row>
    <row r="75" spans="1:9" outlineLevel="1" x14ac:dyDescent="0.25">
      <c r="A75" s="9"/>
      <c r="B75" s="16" t="s">
        <v>177</v>
      </c>
      <c r="C75" s="9"/>
      <c r="D75" s="13">
        <f>SUBTOTAL(9,D73:D74)</f>
        <v>3166000</v>
      </c>
      <c r="E75" s="12">
        <f>SUBTOTAL(9,E73:E74)</f>
        <v>15398</v>
      </c>
      <c r="F75" s="12">
        <f>SUBTOTAL(9,F73:F74)</f>
        <v>3387560</v>
      </c>
      <c r="G75" s="9"/>
      <c r="H75" s="14"/>
      <c r="I75" s="15"/>
    </row>
    <row r="76" spans="1:9" outlineLevel="2" x14ac:dyDescent="0.25">
      <c r="A76" s="9" t="s">
        <v>29</v>
      </c>
      <c r="B76" s="9" t="s">
        <v>30</v>
      </c>
      <c r="C76" s="9" t="s">
        <v>13</v>
      </c>
      <c r="D76" s="13">
        <v>1942000</v>
      </c>
      <c r="E76" s="12">
        <f>ROUND(IF(D76&lt;1500000,D76/220*109.5%,D76/220*107%),0)</f>
        <v>9445</v>
      </c>
      <c r="F76" s="12">
        <f>E76*220</f>
        <v>2077900</v>
      </c>
      <c r="G76" s="9" t="str">
        <f>IF(C76&lt;&gt;"Indefinido",A76," ")</f>
        <v>Leydy Viviana Camacho Gamba</v>
      </c>
      <c r="H76" s="14">
        <f>F76-E76</f>
        <v>2068455</v>
      </c>
      <c r="I76" s="15">
        <f>(F76*100/D76)-100</f>
        <v>6.9979402677651876</v>
      </c>
    </row>
    <row r="77" spans="1:9" outlineLevel="2" x14ac:dyDescent="0.25">
      <c r="A77" s="9" t="s">
        <v>32</v>
      </c>
      <c r="B77" s="9" t="s">
        <v>30</v>
      </c>
      <c r="C77" s="9" t="s">
        <v>13</v>
      </c>
      <c r="D77" s="13">
        <v>1877000</v>
      </c>
      <c r="E77" s="12">
        <f>ROUND(IF(D77&lt;1500000,D77/220*109.5%,D77/220*107%),0)</f>
        <v>9129</v>
      </c>
      <c r="F77" s="12">
        <f>E77*220</f>
        <v>2008380</v>
      </c>
      <c r="G77" s="9" t="str">
        <f>IF(C77&lt;&gt;"Indefinido",A77," ")</f>
        <v>María Margarita Torres Campos</v>
      </c>
      <c r="H77" s="14">
        <f>F77-E77</f>
        <v>1999251</v>
      </c>
      <c r="I77" s="15">
        <f>(F77*100/D77)-100</f>
        <v>6.9994672349493925</v>
      </c>
    </row>
    <row r="78" spans="1:9" outlineLevel="2" x14ac:dyDescent="0.25">
      <c r="A78" s="9" t="s">
        <v>48</v>
      </c>
      <c r="B78" s="9" t="s">
        <v>30</v>
      </c>
      <c r="C78" s="9" t="s">
        <v>10</v>
      </c>
      <c r="D78" s="13">
        <v>1867000</v>
      </c>
      <c r="E78" s="12">
        <f>ROUND(IF(D78&lt;1500000,D78/220*109.5%,D78/220*107%),0)</f>
        <v>9080</v>
      </c>
      <c r="F78" s="12">
        <f>E78*220</f>
        <v>1997600</v>
      </c>
      <c r="G78" s="9" t="str">
        <f>IF(C78&lt;&gt;"Indefinido",A78," ")</f>
        <v xml:space="preserve"> </v>
      </c>
      <c r="H78" s="14">
        <f>F78-E78</f>
        <v>1988520</v>
      </c>
      <c r="I78" s="15">
        <f>(F78*100/D78)-100</f>
        <v>6.9951794322442424</v>
      </c>
    </row>
    <row r="79" spans="1:9" outlineLevel="2" x14ac:dyDescent="0.25">
      <c r="A79" s="9" t="s">
        <v>63</v>
      </c>
      <c r="B79" s="9" t="s">
        <v>30</v>
      </c>
      <c r="C79" s="9" t="s">
        <v>13</v>
      </c>
      <c r="D79" s="13">
        <v>1817000</v>
      </c>
      <c r="E79" s="12">
        <f>ROUND(IF(D79&lt;1500000,D79/220*109.5%,D79/220*107%),0)</f>
        <v>8837</v>
      </c>
      <c r="F79" s="12">
        <f>E79*220</f>
        <v>1944140</v>
      </c>
      <c r="G79" s="9" t="str">
        <f>IF(C79&lt;&gt;"Indefinido",A79," ")</f>
        <v>Ana Silvia Montoya Salazar</v>
      </c>
      <c r="H79" s="14">
        <f>F79-E79</f>
        <v>1935303</v>
      </c>
      <c r="I79" s="15">
        <f>(F79*100/D79)-100</f>
        <v>6.9972482113373644</v>
      </c>
    </row>
    <row r="80" spans="1:9" outlineLevel="2" x14ac:dyDescent="0.25">
      <c r="A80" s="9" t="s">
        <v>65</v>
      </c>
      <c r="B80" s="9" t="s">
        <v>30</v>
      </c>
      <c r="C80" s="9" t="s">
        <v>18</v>
      </c>
      <c r="D80" s="13">
        <v>1809000</v>
      </c>
      <c r="E80" s="12">
        <f>ROUND(IF(D80&lt;1500000,D80/220*109.5%,D80/220*107%),0)</f>
        <v>8798</v>
      </c>
      <c r="F80" s="12">
        <f>E80*220</f>
        <v>1935560</v>
      </c>
      <c r="G80" s="9" t="str">
        <f>IF(C80&lt;&gt;"Indefinido",A80," ")</f>
        <v>Mary Luz Ocampo Espinoza</v>
      </c>
      <c r="H80" s="14">
        <f>F80-E80</f>
        <v>1926762</v>
      </c>
      <c r="I80" s="15">
        <f>(F80*100/D80)-100</f>
        <v>6.9961304588170208</v>
      </c>
    </row>
    <row r="81" spans="1:9" outlineLevel="2" x14ac:dyDescent="0.25">
      <c r="A81" s="9" t="s">
        <v>79</v>
      </c>
      <c r="B81" s="9" t="s">
        <v>30</v>
      </c>
      <c r="C81" s="9" t="s">
        <v>13</v>
      </c>
      <c r="D81" s="13">
        <v>1517000</v>
      </c>
      <c r="E81" s="12">
        <f>ROUND(IF(D81&lt;1500000,D81/220*109.5%,D81/220*107%),0)</f>
        <v>7378</v>
      </c>
      <c r="F81" s="12">
        <f>E81*220</f>
        <v>1623160</v>
      </c>
      <c r="G81" s="9" t="str">
        <f>IF(C81&lt;&gt;"Indefinido",A81," ")</f>
        <v xml:space="preserve">Johana Cruz Suarez </v>
      </c>
      <c r="H81" s="14">
        <f>F81-E81</f>
        <v>1615782</v>
      </c>
      <c r="I81" s="15">
        <f>(F81*100/D81)-100</f>
        <v>6.9980224126565531</v>
      </c>
    </row>
    <row r="82" spans="1:9" outlineLevel="2" x14ac:dyDescent="0.25">
      <c r="A82" s="9" t="s">
        <v>87</v>
      </c>
      <c r="B82" s="9" t="s">
        <v>30</v>
      </c>
      <c r="C82" s="9" t="s">
        <v>13</v>
      </c>
      <c r="D82" s="13">
        <v>1827000</v>
      </c>
      <c r="E82" s="12">
        <f>ROUND(IF(D82&lt;1500000,D82/220*109.5%,D82/220*107%),0)</f>
        <v>8886</v>
      </c>
      <c r="F82" s="12">
        <f>E82*220</f>
        <v>1954920</v>
      </c>
      <c r="G82" s="9" t="str">
        <f>IF(C82&lt;&gt;"Indefinido",A82," ")</f>
        <v>Sandra Milena Vargas Leyva</v>
      </c>
      <c r="H82" s="14">
        <f>F82-E82</f>
        <v>1946034</v>
      </c>
      <c r="I82" s="15">
        <f>(F82*100/D82)-100</f>
        <v>7.0016420361247924</v>
      </c>
    </row>
    <row r="83" spans="1:9" outlineLevel="1" x14ac:dyDescent="0.25">
      <c r="A83" s="17"/>
      <c r="B83" s="22" t="s">
        <v>178</v>
      </c>
      <c r="C83" s="17"/>
      <c r="D83" s="18">
        <f>SUBTOTAL(9,D76:D82)</f>
        <v>12656000</v>
      </c>
      <c r="E83" s="19">
        <f>SUBTOTAL(9,E76:E82)</f>
        <v>61553</v>
      </c>
      <c r="F83" s="19">
        <f>SUBTOTAL(9,F76:F82)</f>
        <v>13541660</v>
      </c>
      <c r="G83" s="17"/>
      <c r="H83" s="20"/>
      <c r="I83" s="21"/>
    </row>
    <row r="84" spans="1:9" x14ac:dyDescent="0.25">
      <c r="A84" s="17"/>
      <c r="B84" s="22" t="s">
        <v>179</v>
      </c>
      <c r="C84" s="17"/>
      <c r="D84" s="18">
        <f>SUBTOTAL(9,D5:D82)</f>
        <v>119588000</v>
      </c>
      <c r="E84" s="19">
        <f>SUBTOTAL(9,E5:E82)</f>
        <v>583908</v>
      </c>
      <c r="F84" s="19">
        <f>SUBTOTAL(9,F5:F82)</f>
        <v>128459760</v>
      </c>
      <c r="G84" s="17"/>
      <c r="H84" s="20"/>
      <c r="I84" s="21"/>
    </row>
  </sheetData>
  <mergeCells count="1">
    <mergeCell ref="A2:I2"/>
  </mergeCells>
  <conditionalFormatting sqref="G5:G84">
    <cfRule type="cellIs" dxfId="23" priority="1" operator="notEqual">
      <formula>" "</formula>
    </cfRule>
    <cfRule type="cellIs" dxfId="22" priority="2" operator="equal">
      <formula>" "</formula>
    </cfRule>
    <cfRule type="cellIs" dxfId="21" priority="3" operator="equal">
      <formula>""" """</formula>
    </cfRule>
  </conditionalFormatting>
  <pageMargins left="0.25" right="0.25" top="0.41" bottom="0.41" header="0.3" footer="0.3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A1D9-3208-4ACD-A02A-40DBAD21DEF1}">
  <dimension ref="A2:I74"/>
  <sheetViews>
    <sheetView topLeftCell="A38" workbookViewId="0">
      <selection activeCell="A5" sqref="A5:A74"/>
    </sheetView>
  </sheetViews>
  <sheetFormatPr baseColWidth="10" defaultRowHeight="15" x14ac:dyDescent="0.25"/>
  <cols>
    <col min="1" max="1" width="35.42578125" customWidth="1"/>
    <col min="2" max="2" width="17" customWidth="1"/>
    <col min="3" max="3" width="11.5703125" bestFit="1" customWidth="1"/>
    <col min="4" max="4" width="14" bestFit="1" customWidth="1"/>
    <col min="5" max="5" width="11.28515625" customWidth="1"/>
    <col min="6" max="6" width="15.42578125" bestFit="1" customWidth="1"/>
    <col min="7" max="7" width="34" bestFit="1" customWidth="1"/>
    <col min="8" max="8" width="19.140625" customWidth="1"/>
  </cols>
  <sheetData>
    <row r="2" spans="1:9" x14ac:dyDescent="0.25">
      <c r="A2" s="7" t="s">
        <v>7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5"/>
      <c r="B3" s="5"/>
      <c r="C3" s="5"/>
      <c r="D3" s="5"/>
      <c r="E3" s="5"/>
      <c r="F3" s="5"/>
      <c r="G3" s="5"/>
    </row>
    <row r="4" spans="1:9" s="2" customFormat="1" ht="30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11" t="s">
        <v>168</v>
      </c>
      <c r="I4" s="11" t="s">
        <v>169</v>
      </c>
    </row>
    <row r="5" spans="1:9" x14ac:dyDescent="0.25">
      <c r="A5" s="9" t="s">
        <v>26</v>
      </c>
      <c r="B5" s="9" t="s">
        <v>27</v>
      </c>
      <c r="C5" s="9" t="s">
        <v>18</v>
      </c>
      <c r="D5" s="13">
        <v>1616000</v>
      </c>
      <c r="E5" s="12">
        <f>ROUND(IF(D5&lt;1500000,D5/220*109.5%,D5/220*107%),0)</f>
        <v>7860</v>
      </c>
      <c r="F5" s="12">
        <f>E5*220</f>
        <v>1729200</v>
      </c>
      <c r="G5" s="9" t="str">
        <f>IF(C5&lt;&gt;"Indefinido",A5," ")</f>
        <v>Lady Odilia Rodríguez Pedreros</v>
      </c>
      <c r="H5" s="14">
        <f>F5-E5</f>
        <v>1721340</v>
      </c>
      <c r="I5" s="15">
        <f>(F5*100/D5)-100</f>
        <v>7.0049504950494992</v>
      </c>
    </row>
    <row r="6" spans="1:9" x14ac:dyDescent="0.25">
      <c r="A6" s="9" t="s">
        <v>31</v>
      </c>
      <c r="B6" s="9" t="s">
        <v>27</v>
      </c>
      <c r="C6" s="9" t="s">
        <v>10</v>
      </c>
      <c r="D6" s="13">
        <v>1880000</v>
      </c>
      <c r="E6" s="12">
        <f>ROUND(IF(D6&lt;1500000,D6/220*109.5%,D6/220*107%),0)</f>
        <v>9144</v>
      </c>
      <c r="F6" s="12">
        <f>E6*220</f>
        <v>2011680</v>
      </c>
      <c r="G6" s="9" t="str">
        <f>IF(C6&lt;&gt;"Indefinido",A6," ")</f>
        <v xml:space="preserve"> </v>
      </c>
      <c r="H6" s="14">
        <f>F6-E6</f>
        <v>2002536</v>
      </c>
      <c r="I6" s="15">
        <f>(F6*100/D6)-100</f>
        <v>7.004255319148939</v>
      </c>
    </row>
    <row r="7" spans="1:9" x14ac:dyDescent="0.25">
      <c r="A7" s="9" t="s">
        <v>34</v>
      </c>
      <c r="B7" s="9" t="s">
        <v>27</v>
      </c>
      <c r="C7" s="9" t="s">
        <v>18</v>
      </c>
      <c r="D7" s="13">
        <v>1456000</v>
      </c>
      <c r="E7" s="12">
        <f>ROUND(IF(D7&lt;1500000,D7/220*109.5%,D7/220*107%),0)</f>
        <v>7247</v>
      </c>
      <c r="F7" s="12">
        <f>E7*220</f>
        <v>1594340</v>
      </c>
      <c r="G7" s="9" t="str">
        <f>IF(C7&lt;&gt;"Indefinido",A7," ")</f>
        <v>Liliana Vásquez Pulido</v>
      </c>
      <c r="H7" s="14">
        <f>F7-E7</f>
        <v>1587093</v>
      </c>
      <c r="I7" s="15">
        <f>(F7*100/D7)-100</f>
        <v>9.5013736263736206</v>
      </c>
    </row>
    <row r="8" spans="1:9" x14ac:dyDescent="0.25">
      <c r="A8" s="9" t="s">
        <v>40</v>
      </c>
      <c r="B8" s="9" t="s">
        <v>27</v>
      </c>
      <c r="C8" s="9" t="s">
        <v>18</v>
      </c>
      <c r="D8" s="13">
        <v>1739000</v>
      </c>
      <c r="E8" s="12">
        <f>ROUND(IF(D8&lt;1500000,D8/220*109.5%,D8/220*107%),0)</f>
        <v>8458</v>
      </c>
      <c r="F8" s="12">
        <f>E8*220</f>
        <v>1860760</v>
      </c>
      <c r="G8" s="9" t="str">
        <f>IF(C8&lt;&gt;"Indefinido",A8," ")</f>
        <v>Angie Ramírez Hernández</v>
      </c>
      <c r="H8" s="14">
        <f>F8-E8</f>
        <v>1852302</v>
      </c>
      <c r="I8" s="15">
        <f>(F8*100/D8)-100</f>
        <v>7.0017251293847096</v>
      </c>
    </row>
    <row r="9" spans="1:9" x14ac:dyDescent="0.25">
      <c r="A9" s="9" t="s">
        <v>41</v>
      </c>
      <c r="B9" s="9" t="s">
        <v>27</v>
      </c>
      <c r="C9" s="9" t="s">
        <v>13</v>
      </c>
      <c r="D9" s="13">
        <v>1762000</v>
      </c>
      <c r="E9" s="12">
        <f>ROUND(IF(D9&lt;1500000,D9/220*109.5%,D9/220*107%),0)</f>
        <v>8570</v>
      </c>
      <c r="F9" s="12">
        <f>E9*220</f>
        <v>1885400</v>
      </c>
      <c r="G9" s="9" t="str">
        <f>IF(C9&lt;&gt;"Indefinido",A9," ")</f>
        <v>Andrea Johanna Zorro Tamayo</v>
      </c>
      <c r="H9" s="14">
        <f>F9-E9</f>
        <v>1876830</v>
      </c>
      <c r="I9" s="15">
        <f>(F9*100/D9)-100</f>
        <v>7.003405221339392</v>
      </c>
    </row>
    <row r="10" spans="1:9" x14ac:dyDescent="0.25">
      <c r="A10" s="9" t="s">
        <v>61</v>
      </c>
      <c r="B10" s="9" t="s">
        <v>27</v>
      </c>
      <c r="C10" s="9" t="s">
        <v>18</v>
      </c>
      <c r="D10" s="13">
        <v>1881000</v>
      </c>
      <c r="E10" s="12">
        <f>ROUND(IF(D10&lt;1500000,D10/220*109.5%,D10/220*107%),0)</f>
        <v>9149</v>
      </c>
      <c r="F10" s="12">
        <f>E10*220</f>
        <v>2012780</v>
      </c>
      <c r="G10" s="9" t="str">
        <f>IF(C10&lt;&gt;"Indefinido",A10," ")</f>
        <v>Jenny Carolina Lugo Lozano</v>
      </c>
      <c r="H10" s="14">
        <f>F10-E10</f>
        <v>2003631</v>
      </c>
      <c r="I10" s="15">
        <f>(F10*100/D10)-100</f>
        <v>7.0058479532163744</v>
      </c>
    </row>
    <row r="11" spans="1:9" x14ac:dyDescent="0.25">
      <c r="A11" s="9" t="s">
        <v>64</v>
      </c>
      <c r="B11" s="9" t="s">
        <v>27</v>
      </c>
      <c r="C11" s="9" t="s">
        <v>18</v>
      </c>
      <c r="D11" s="13">
        <v>1768000</v>
      </c>
      <c r="E11" s="12">
        <f>ROUND(IF(D11&lt;1500000,D11/220*109.5%,D11/220*107%),0)</f>
        <v>8599</v>
      </c>
      <c r="F11" s="12">
        <f>E11*220</f>
        <v>1891780</v>
      </c>
      <c r="G11" s="9" t="str">
        <f>IF(C11&lt;&gt;"Indefinido",A11," ")</f>
        <v>Daniel Stiven Moreno Rey</v>
      </c>
      <c r="H11" s="14">
        <f>F11-E11</f>
        <v>1883181</v>
      </c>
      <c r="I11" s="15">
        <f>(F11*100/D11)-100</f>
        <v>7.0011312217194615</v>
      </c>
    </row>
    <row r="12" spans="1:9" x14ac:dyDescent="0.25">
      <c r="A12" s="9" t="s">
        <v>67</v>
      </c>
      <c r="B12" s="9" t="s">
        <v>27</v>
      </c>
      <c r="C12" s="9" t="s">
        <v>18</v>
      </c>
      <c r="D12" s="13">
        <v>1768000</v>
      </c>
      <c r="E12" s="12">
        <f>ROUND(IF(D12&lt;1500000,D12/220*109.5%,D12/220*107%),0)</f>
        <v>8599</v>
      </c>
      <c r="F12" s="12">
        <f>E12*220</f>
        <v>1891780</v>
      </c>
      <c r="G12" s="9" t="str">
        <f>IF(C12&lt;&gt;"Indefinido",A12," ")</f>
        <v xml:space="preserve">Andrés Ballén Pajarito </v>
      </c>
      <c r="H12" s="14">
        <f>F12-E12</f>
        <v>1883181</v>
      </c>
      <c r="I12" s="15">
        <f>(F12*100/D12)-100</f>
        <v>7.0011312217194615</v>
      </c>
    </row>
    <row r="13" spans="1:9" x14ac:dyDescent="0.25">
      <c r="A13" s="9" t="s">
        <v>72</v>
      </c>
      <c r="B13" s="9" t="s">
        <v>27</v>
      </c>
      <c r="C13" s="9" t="s">
        <v>18</v>
      </c>
      <c r="D13" s="13">
        <v>1727000</v>
      </c>
      <c r="E13" s="12">
        <f>ROUND(IF(D13&lt;1500000,D13/220*109.5%,D13/220*107%),0)</f>
        <v>8400</v>
      </c>
      <c r="F13" s="12">
        <f>E13*220</f>
        <v>1848000</v>
      </c>
      <c r="G13" s="9" t="str">
        <f>IF(C13&lt;&gt;"Indefinido",A13," ")</f>
        <v>Oscar Alonso Ramírez Castro</v>
      </c>
      <c r="H13" s="14">
        <f>F13-E13</f>
        <v>1839600</v>
      </c>
      <c r="I13" s="15">
        <f>(F13*100/D13)-100</f>
        <v>7.0063694267515899</v>
      </c>
    </row>
    <row r="14" spans="1:9" x14ac:dyDescent="0.25">
      <c r="A14" s="9" t="s">
        <v>73</v>
      </c>
      <c r="B14" s="9" t="s">
        <v>27</v>
      </c>
      <c r="C14" s="9" t="s">
        <v>13</v>
      </c>
      <c r="D14" s="13">
        <v>1510000</v>
      </c>
      <c r="E14" s="12">
        <f>ROUND(IF(D14&lt;1500000,D14/220*109.5%,D14/220*107%),0)</f>
        <v>7344</v>
      </c>
      <c r="F14" s="12">
        <f>E14*220</f>
        <v>1615680</v>
      </c>
      <c r="G14" s="9" t="str">
        <f>IF(C14&lt;&gt;"Indefinido",A14," ")</f>
        <v>Ángela Anayibe Rodríguez Páez</v>
      </c>
      <c r="H14" s="14">
        <f>F14-E14</f>
        <v>1608336</v>
      </c>
      <c r="I14" s="15">
        <f>(F14*100/D14)-100</f>
        <v>6.9986754966887474</v>
      </c>
    </row>
    <row r="15" spans="1:9" x14ac:dyDescent="0.25">
      <c r="A15" s="9" t="s">
        <v>11</v>
      </c>
      <c r="B15" s="9" t="s">
        <v>12</v>
      </c>
      <c r="C15" s="9" t="s">
        <v>13</v>
      </c>
      <c r="D15" s="12">
        <v>1792000</v>
      </c>
      <c r="E15" s="12">
        <f>ROUND(IF(D15&lt;1500000,D15/220*109.5%,D15/220*107%),0)</f>
        <v>8716</v>
      </c>
      <c r="F15" s="12">
        <f>E15*220</f>
        <v>1917520</v>
      </c>
      <c r="G15" s="9" t="str">
        <f>IF(C15&lt;&gt;"Indefinido",A15," ")</f>
        <v>Martha Isabel Arias Maldonado</v>
      </c>
      <c r="H15" s="14">
        <f>F15-E15</f>
        <v>1908804</v>
      </c>
      <c r="I15" s="15">
        <f>(F15*100/D15)-100</f>
        <v>7.0044642857142918</v>
      </c>
    </row>
    <row r="16" spans="1:9" x14ac:dyDescent="0.25">
      <c r="A16" s="9" t="s">
        <v>22</v>
      </c>
      <c r="B16" s="9" t="s">
        <v>12</v>
      </c>
      <c r="C16" s="9" t="s">
        <v>10</v>
      </c>
      <c r="D16" s="12">
        <v>1424000</v>
      </c>
      <c r="E16" s="12">
        <f>ROUND(IF(D16&lt;1500000,D16/220*109.5%,D16/220*107%),0)</f>
        <v>7088</v>
      </c>
      <c r="F16" s="12">
        <f>E16*220</f>
        <v>1559360</v>
      </c>
      <c r="G16" s="9" t="str">
        <f>IF(C16&lt;&gt;"Indefinido",A16," ")</f>
        <v xml:space="preserve"> </v>
      </c>
      <c r="H16" s="14">
        <f>F16-E16</f>
        <v>1552272</v>
      </c>
      <c r="I16" s="15">
        <f>(F16*100/D16)-100</f>
        <v>9.5056179775280896</v>
      </c>
    </row>
    <row r="17" spans="1:9" x14ac:dyDescent="0.25">
      <c r="A17" s="9" t="s">
        <v>52</v>
      </c>
      <c r="B17" s="9" t="s">
        <v>12</v>
      </c>
      <c r="C17" s="9" t="s">
        <v>13</v>
      </c>
      <c r="D17" s="13">
        <v>1944000</v>
      </c>
      <c r="E17" s="12">
        <f>ROUND(IF(D17&lt;1500000,D17/220*109.5%,D17/220*107%),0)</f>
        <v>9455</v>
      </c>
      <c r="F17" s="12">
        <f>E17*220</f>
        <v>2080100</v>
      </c>
      <c r="G17" s="9" t="str">
        <f>IF(C17&lt;&gt;"Indefinido",A17," ")</f>
        <v>Carlos Alberto Guerra Barrios</v>
      </c>
      <c r="H17" s="14">
        <f>F17-E17</f>
        <v>2070645</v>
      </c>
      <c r="I17" s="15">
        <f>(F17*100/D17)-100</f>
        <v>7.0010288065843582</v>
      </c>
    </row>
    <row r="18" spans="1:9" x14ac:dyDescent="0.25">
      <c r="A18" s="9" t="s">
        <v>58</v>
      </c>
      <c r="B18" s="9" t="s">
        <v>12</v>
      </c>
      <c r="C18" s="9" t="s">
        <v>10</v>
      </c>
      <c r="D18" s="13">
        <v>1971000</v>
      </c>
      <c r="E18" s="12">
        <f>ROUND(IF(D18&lt;1500000,D18/220*109.5%,D18/220*107%),0)</f>
        <v>9586</v>
      </c>
      <c r="F18" s="12">
        <f>E18*220</f>
        <v>2108920</v>
      </c>
      <c r="G18" s="9" t="str">
        <f>IF(C18&lt;&gt;"Indefinido",A18," ")</f>
        <v xml:space="preserve"> </v>
      </c>
      <c r="H18" s="14">
        <f>F18-E18</f>
        <v>2099334</v>
      </c>
      <c r="I18" s="15">
        <f>(F18*100/D18)-100</f>
        <v>6.9974632166412931</v>
      </c>
    </row>
    <row r="19" spans="1:9" x14ac:dyDescent="0.25">
      <c r="A19" s="9" t="s">
        <v>8</v>
      </c>
      <c r="B19" s="9" t="s">
        <v>9</v>
      </c>
      <c r="C19" s="9" t="s">
        <v>10</v>
      </c>
      <c r="D19" s="12">
        <v>1726000</v>
      </c>
      <c r="E19" s="12">
        <f>ROUND(IF(D19&lt;1500000,D19/220*109.5%,D19/220*107%),0)</f>
        <v>8395</v>
      </c>
      <c r="F19" s="12">
        <f>E19*220</f>
        <v>1846900</v>
      </c>
      <c r="G19" s="9" t="str">
        <f>IF(C19&lt;&gt;"Indefinido",A19," ")</f>
        <v xml:space="preserve"> </v>
      </c>
      <c r="H19" s="14">
        <f>F19-E19</f>
        <v>1838505</v>
      </c>
      <c r="I19" s="15">
        <f>(F19*100/D19)-100</f>
        <v>7.0046349942062562</v>
      </c>
    </row>
    <row r="20" spans="1:9" x14ac:dyDescent="0.25">
      <c r="A20" s="9" t="s">
        <v>14</v>
      </c>
      <c r="B20" s="9" t="s">
        <v>9</v>
      </c>
      <c r="C20" s="9" t="s">
        <v>10</v>
      </c>
      <c r="D20" s="12">
        <v>1685000</v>
      </c>
      <c r="E20" s="12">
        <f>ROUND(IF(D20&lt;1500000,D20/220*109.5%,D20/220*107%),0)</f>
        <v>8195</v>
      </c>
      <c r="F20" s="12">
        <f>E20*220</f>
        <v>1802900</v>
      </c>
      <c r="G20" s="9" t="str">
        <f>IF(C20&lt;&gt;"Indefinido",A20," ")</f>
        <v xml:space="preserve"> </v>
      </c>
      <c r="H20" s="14">
        <f>F20-E20</f>
        <v>1794705</v>
      </c>
      <c r="I20" s="15">
        <f>(F20*100/D20)-100</f>
        <v>6.9970326409495556</v>
      </c>
    </row>
    <row r="21" spans="1:9" x14ac:dyDescent="0.25">
      <c r="A21" s="9" t="s">
        <v>19</v>
      </c>
      <c r="B21" s="9" t="s">
        <v>9</v>
      </c>
      <c r="C21" s="9" t="s">
        <v>18</v>
      </c>
      <c r="D21" s="12">
        <v>1445000</v>
      </c>
      <c r="E21" s="12">
        <f>ROUND(IF(D21&lt;1500000,D21/220*109.5%,D21/220*107%),0)</f>
        <v>7192</v>
      </c>
      <c r="F21" s="12">
        <f>E21*220</f>
        <v>1582240</v>
      </c>
      <c r="G21" s="9" t="str">
        <f>IF(C21&lt;&gt;"Indefinido",A21," ")</f>
        <v>Johanna Alexandra González Liévano</v>
      </c>
      <c r="H21" s="14">
        <f>F21-E21</f>
        <v>1575048</v>
      </c>
      <c r="I21" s="15">
        <f>(F21*100/D21)-100</f>
        <v>9.4975778546712775</v>
      </c>
    </row>
    <row r="22" spans="1:9" x14ac:dyDescent="0.25">
      <c r="A22" s="9" t="s">
        <v>28</v>
      </c>
      <c r="B22" s="9" t="s">
        <v>9</v>
      </c>
      <c r="C22" s="9" t="s">
        <v>10</v>
      </c>
      <c r="D22" s="13">
        <v>1455000</v>
      </c>
      <c r="E22" s="12">
        <f>ROUND(IF(D22&lt;1500000,D22/220*109.5%,D22/220*107%),0)</f>
        <v>7242</v>
      </c>
      <c r="F22" s="12">
        <f>E22*220</f>
        <v>1593240</v>
      </c>
      <c r="G22" s="9" t="str">
        <f>IF(C22&lt;&gt;"Indefinido",A22," ")</f>
        <v xml:space="preserve"> </v>
      </c>
      <c r="H22" s="14">
        <f>F22-E22</f>
        <v>1585998</v>
      </c>
      <c r="I22" s="15">
        <f>(F22*100/D22)-100</f>
        <v>9.5010309278350462</v>
      </c>
    </row>
    <row r="23" spans="1:9" x14ac:dyDescent="0.25">
      <c r="A23" s="9" t="s">
        <v>46</v>
      </c>
      <c r="B23" s="9" t="s">
        <v>9</v>
      </c>
      <c r="C23" s="9" t="s">
        <v>18</v>
      </c>
      <c r="D23" s="13">
        <v>1424000</v>
      </c>
      <c r="E23" s="12">
        <f>ROUND(IF(D23&lt;1500000,D23/220*109.5%,D23/220*107%),0)</f>
        <v>7088</v>
      </c>
      <c r="F23" s="12">
        <f>E23*220</f>
        <v>1559360</v>
      </c>
      <c r="G23" s="9" t="str">
        <f>IF(C23&lt;&gt;"Indefinido",A23," ")</f>
        <v>Esther Adriana Ruiz González</v>
      </c>
      <c r="H23" s="14">
        <f>F23-E23</f>
        <v>1552272</v>
      </c>
      <c r="I23" s="15">
        <f>(F23*100/D23)-100</f>
        <v>9.5056179775280896</v>
      </c>
    </row>
    <row r="24" spans="1:9" x14ac:dyDescent="0.25">
      <c r="A24" s="9" t="s">
        <v>51</v>
      </c>
      <c r="B24" s="9" t="s">
        <v>9</v>
      </c>
      <c r="C24" s="9" t="s">
        <v>10</v>
      </c>
      <c r="D24" s="13">
        <v>1767000</v>
      </c>
      <c r="E24" s="12">
        <f>ROUND(IF(D24&lt;1500000,D24/220*109.5%,D24/220*107%),0)</f>
        <v>8594</v>
      </c>
      <c r="F24" s="12">
        <f>E24*220</f>
        <v>1890680</v>
      </c>
      <c r="G24" s="9" t="str">
        <f>IF(C24&lt;&gt;"Indefinido",A24," ")</f>
        <v xml:space="preserve"> </v>
      </c>
      <c r="H24" s="14">
        <f>F24-E24</f>
        <v>1882086</v>
      </c>
      <c r="I24" s="15">
        <f>(F24*100/D24)-100</f>
        <v>6.9994340690435735</v>
      </c>
    </row>
    <row r="25" spans="1:9" x14ac:dyDescent="0.25">
      <c r="A25" s="9" t="s">
        <v>53</v>
      </c>
      <c r="B25" s="9" t="s">
        <v>9</v>
      </c>
      <c r="C25" s="9" t="s">
        <v>10</v>
      </c>
      <c r="D25" s="13">
        <v>1637000</v>
      </c>
      <c r="E25" s="12">
        <f>ROUND(IF(D25&lt;1500000,D25/220*109.5%,D25/220*107%),0)</f>
        <v>7962</v>
      </c>
      <c r="F25" s="12">
        <f>E25*220</f>
        <v>1751640</v>
      </c>
      <c r="G25" s="9" t="str">
        <f>IF(C25&lt;&gt;"Indefinido",A25," ")</f>
        <v xml:space="preserve"> </v>
      </c>
      <c r="H25" s="14">
        <f>F25-E25</f>
        <v>1743678</v>
      </c>
      <c r="I25" s="15">
        <f>(F25*100/D25)-100</f>
        <v>7.0030543677458752</v>
      </c>
    </row>
    <row r="26" spans="1:9" x14ac:dyDescent="0.25">
      <c r="A26" s="9" t="s">
        <v>56</v>
      </c>
      <c r="B26" s="9" t="s">
        <v>9</v>
      </c>
      <c r="C26" s="9" t="s">
        <v>18</v>
      </c>
      <c r="D26" s="13">
        <v>1424000</v>
      </c>
      <c r="E26" s="12">
        <f>ROUND(IF(D26&lt;1500000,D26/220*109.5%,D26/220*107%),0)</f>
        <v>7088</v>
      </c>
      <c r="F26" s="12">
        <f>E26*220</f>
        <v>1559360</v>
      </c>
      <c r="G26" s="9" t="str">
        <f>IF(C26&lt;&gt;"Indefinido",A26," ")</f>
        <v>Alba Ruby Jiménez Bacca</v>
      </c>
      <c r="H26" s="14">
        <f>F26-E26</f>
        <v>1552272</v>
      </c>
      <c r="I26" s="15">
        <f>(F26*100/D26)-100</f>
        <v>9.5056179775280896</v>
      </c>
    </row>
    <row r="27" spans="1:9" x14ac:dyDescent="0.25">
      <c r="A27" s="9" t="s">
        <v>62</v>
      </c>
      <c r="B27" s="9" t="s">
        <v>9</v>
      </c>
      <c r="C27" s="9" t="s">
        <v>10</v>
      </c>
      <c r="D27" s="13">
        <v>1921000</v>
      </c>
      <c r="E27" s="12">
        <f>ROUND(IF(D27&lt;1500000,D27/220*109.5%,D27/220*107%),0)</f>
        <v>9343</v>
      </c>
      <c r="F27" s="12">
        <f>E27*220</f>
        <v>2055460</v>
      </c>
      <c r="G27" s="9" t="str">
        <f>IF(C27&lt;&gt;"Indefinido",A27," ")</f>
        <v xml:space="preserve"> </v>
      </c>
      <c r="H27" s="14">
        <f>F27-E27</f>
        <v>2046117</v>
      </c>
      <c r="I27" s="15">
        <f>(F27*100/D27)-100</f>
        <v>6.9994794377928145</v>
      </c>
    </row>
    <row r="28" spans="1:9" x14ac:dyDescent="0.25">
      <c r="A28" s="9" t="s">
        <v>77</v>
      </c>
      <c r="B28" s="9" t="s">
        <v>9</v>
      </c>
      <c r="C28" s="9" t="s">
        <v>18</v>
      </c>
      <c r="D28" s="13">
        <v>1757000</v>
      </c>
      <c r="E28" s="12">
        <f>ROUND(IF(D28&lt;1500000,D28/220*109.5%,D28/220*107%),0)</f>
        <v>8545</v>
      </c>
      <c r="F28" s="12">
        <f>E28*220</f>
        <v>1879900</v>
      </c>
      <c r="G28" s="9" t="str">
        <f>IF(C28&lt;&gt;"Indefinido",A28," ")</f>
        <v>Luis Hernando Ruiz Corredor</v>
      </c>
      <c r="H28" s="14">
        <f>F28-E28</f>
        <v>1871355</v>
      </c>
      <c r="I28" s="15">
        <f>(F28*100/D28)-100</f>
        <v>6.9948776323278281</v>
      </c>
    </row>
    <row r="29" spans="1:9" x14ac:dyDescent="0.25">
      <c r="A29" s="9" t="s">
        <v>85</v>
      </c>
      <c r="B29" s="9" t="s">
        <v>9</v>
      </c>
      <c r="C29" s="9" t="s">
        <v>10</v>
      </c>
      <c r="D29" s="13">
        <v>1689000</v>
      </c>
      <c r="E29" s="12">
        <f>ROUND(IF(D29&lt;1500000,D29/220*109.5%,D29/220*107%),0)</f>
        <v>8215</v>
      </c>
      <c r="F29" s="12">
        <f>E29*220</f>
        <v>1807300</v>
      </c>
      <c r="G29" s="9" t="str">
        <f>IF(C29&lt;&gt;"Indefinido",A29," ")</f>
        <v xml:space="preserve"> </v>
      </c>
      <c r="H29" s="14">
        <f>F29-E29</f>
        <v>1799085</v>
      </c>
      <c r="I29" s="15">
        <f>(F29*100/D29)-100</f>
        <v>7.004144464179987</v>
      </c>
    </row>
    <row r="30" spans="1:9" x14ac:dyDescent="0.25">
      <c r="A30" s="9" t="s">
        <v>15</v>
      </c>
      <c r="B30" s="9" t="s">
        <v>16</v>
      </c>
      <c r="C30" s="9" t="s">
        <v>13</v>
      </c>
      <c r="D30" s="12">
        <v>1424000</v>
      </c>
      <c r="E30" s="12">
        <f>ROUND(IF(D30&lt;1500000,D30/220*109.5%,D30/220*107%),0)</f>
        <v>7088</v>
      </c>
      <c r="F30" s="12">
        <f>E30*220</f>
        <v>1559360</v>
      </c>
      <c r="G30" s="9" t="str">
        <f>IF(C30&lt;&gt;"Indefinido",A30," ")</f>
        <v>Diana Milena Pardo García</v>
      </c>
      <c r="H30" s="14">
        <f>F30-E30</f>
        <v>1552272</v>
      </c>
      <c r="I30" s="15">
        <f>(F30*100/D30)-100</f>
        <v>9.5056179775280896</v>
      </c>
    </row>
    <row r="31" spans="1:9" x14ac:dyDescent="0.25">
      <c r="A31" s="9" t="s">
        <v>17</v>
      </c>
      <c r="B31" s="9" t="s">
        <v>16</v>
      </c>
      <c r="C31" s="9" t="s">
        <v>18</v>
      </c>
      <c r="D31" s="12">
        <v>1510000</v>
      </c>
      <c r="E31" s="12">
        <f>ROUND(IF(D31&lt;1500000,D31/220*109.5%,D31/220*107%),0)</f>
        <v>7344</v>
      </c>
      <c r="F31" s="12">
        <f>E31*220</f>
        <v>1615680</v>
      </c>
      <c r="G31" s="9" t="str">
        <f>IF(C31&lt;&gt;"Indefinido",A31," ")</f>
        <v>Amalia Ceferino Ramírez</v>
      </c>
      <c r="H31" s="14">
        <f>F31-E31</f>
        <v>1608336</v>
      </c>
      <c r="I31" s="15">
        <f>(F31*100/D31)-100</f>
        <v>6.9986754966887474</v>
      </c>
    </row>
    <row r="32" spans="1:9" x14ac:dyDescent="0.25">
      <c r="A32" s="9" t="s">
        <v>23</v>
      </c>
      <c r="B32" s="9" t="s">
        <v>16</v>
      </c>
      <c r="C32" s="9" t="s">
        <v>13</v>
      </c>
      <c r="D32" s="12">
        <v>1662000</v>
      </c>
      <c r="E32" s="12">
        <f>ROUND(IF(D32&lt;1500000,D32/220*109.5%,D32/220*107%),0)</f>
        <v>8083</v>
      </c>
      <c r="F32" s="12">
        <f>E32*220</f>
        <v>1778260</v>
      </c>
      <c r="G32" s="9" t="str">
        <f>IF(C32&lt;&gt;"Indefinido",A32," ")</f>
        <v>Jennifer Quiroga Carrillo</v>
      </c>
      <c r="H32" s="14">
        <f>F32-E32</f>
        <v>1770177</v>
      </c>
      <c r="I32" s="15">
        <f>(F32*100/D32)-100</f>
        <v>6.9951865222623297</v>
      </c>
    </row>
    <row r="33" spans="1:9" x14ac:dyDescent="0.25">
      <c r="A33" s="9" t="s">
        <v>54</v>
      </c>
      <c r="B33" s="9" t="s">
        <v>16</v>
      </c>
      <c r="C33" s="9" t="s">
        <v>13</v>
      </c>
      <c r="D33" s="13">
        <v>1972000</v>
      </c>
      <c r="E33" s="12">
        <f>ROUND(IF(D33&lt;1500000,D33/220*109.5%,D33/220*107%),0)</f>
        <v>9591</v>
      </c>
      <c r="F33" s="12">
        <f>E33*220</f>
        <v>2110020</v>
      </c>
      <c r="G33" s="9" t="str">
        <f>IF(C33&lt;&gt;"Indefinido",A33," ")</f>
        <v>Olga Lucía Guzmán Rodríguez</v>
      </c>
      <c r="H33" s="14">
        <f>F33-E33</f>
        <v>2100429</v>
      </c>
      <c r="I33" s="15">
        <f>(F33*100/D33)-100</f>
        <v>6.9989858012170316</v>
      </c>
    </row>
    <row r="34" spans="1:9" x14ac:dyDescent="0.25">
      <c r="A34" s="9" t="s">
        <v>55</v>
      </c>
      <c r="B34" s="9" t="s">
        <v>16</v>
      </c>
      <c r="C34" s="9" t="s">
        <v>18</v>
      </c>
      <c r="D34" s="13">
        <v>1758000</v>
      </c>
      <c r="E34" s="12">
        <f>ROUND(IF(D34&lt;1500000,D34/220*109.5%,D34/220*107%),0)</f>
        <v>8550</v>
      </c>
      <c r="F34" s="12">
        <f>E34*220</f>
        <v>1881000</v>
      </c>
      <c r="G34" s="9" t="str">
        <f>IF(C34&lt;&gt;"Indefinido",A34," ")</f>
        <v>Jairo Humberto Hernández Pérez</v>
      </c>
      <c r="H34" s="14">
        <f>F34-E34</f>
        <v>1872450</v>
      </c>
      <c r="I34" s="15">
        <f>(F34*100/D34)-100</f>
        <v>6.9965870307167251</v>
      </c>
    </row>
    <row r="35" spans="1:9" x14ac:dyDescent="0.25">
      <c r="A35" s="9" t="s">
        <v>59</v>
      </c>
      <c r="B35" s="9" t="s">
        <v>16</v>
      </c>
      <c r="C35" s="9" t="s">
        <v>13</v>
      </c>
      <c r="D35" s="13">
        <v>1704000</v>
      </c>
      <c r="E35" s="12">
        <f>ROUND(IF(D35&lt;1500000,D35/220*109.5%,D35/220*107%),0)</f>
        <v>8288</v>
      </c>
      <c r="F35" s="12">
        <f>E35*220</f>
        <v>1823360</v>
      </c>
      <c r="G35" s="9" t="str">
        <f>IF(C35&lt;&gt;"Indefinido",A35," ")</f>
        <v xml:space="preserve">Eliseo Niño Ledesma </v>
      </c>
      <c r="H35" s="14">
        <f>F35-E35</f>
        <v>1815072</v>
      </c>
      <c r="I35" s="15">
        <f>(F35*100/D35)-100</f>
        <v>7.0046948356807519</v>
      </c>
    </row>
    <row r="36" spans="1:9" x14ac:dyDescent="0.25">
      <c r="A36" s="9" t="s">
        <v>43</v>
      </c>
      <c r="B36" s="9" t="s">
        <v>44</v>
      </c>
      <c r="C36" s="9" t="s">
        <v>10</v>
      </c>
      <c r="D36" s="13">
        <v>1295000</v>
      </c>
      <c r="E36" s="12">
        <f>ROUND(IF(D36&lt;1500000,D36/220*109.5%,D36/220*107%),0)</f>
        <v>6446</v>
      </c>
      <c r="F36" s="12">
        <f>E36*220</f>
        <v>1418120</v>
      </c>
      <c r="G36" s="9" t="str">
        <f>IF(C36&lt;&gt;"Indefinido",A36," ")</f>
        <v xml:space="preserve"> </v>
      </c>
      <c r="H36" s="14">
        <f>F36-E36</f>
        <v>1411674</v>
      </c>
      <c r="I36" s="15">
        <f>(F36*100/D36)-100</f>
        <v>9.5073359073359143</v>
      </c>
    </row>
    <row r="37" spans="1:9" x14ac:dyDescent="0.25">
      <c r="A37" s="9" t="s">
        <v>45</v>
      </c>
      <c r="B37" s="9" t="s">
        <v>44</v>
      </c>
      <c r="C37" s="9" t="s">
        <v>10</v>
      </c>
      <c r="D37" s="13">
        <v>1424000</v>
      </c>
      <c r="E37" s="12">
        <f>ROUND(IF(D37&lt;1500000,D37/220*109.5%,D37/220*107%),0)</f>
        <v>7088</v>
      </c>
      <c r="F37" s="12">
        <f>E37*220</f>
        <v>1559360</v>
      </c>
      <c r="G37" s="9" t="str">
        <f>IF(C37&lt;&gt;"Indefinido",A37," ")</f>
        <v xml:space="preserve"> </v>
      </c>
      <c r="H37" s="14">
        <f>F37-E37</f>
        <v>1552272</v>
      </c>
      <c r="I37" s="15">
        <f>(F37*100/D37)-100</f>
        <v>9.5056179775280896</v>
      </c>
    </row>
    <row r="38" spans="1:9" x14ac:dyDescent="0.25">
      <c r="A38" s="9" t="s">
        <v>50</v>
      </c>
      <c r="B38" s="9" t="s">
        <v>44</v>
      </c>
      <c r="C38" s="9" t="s">
        <v>10</v>
      </c>
      <c r="D38" s="13">
        <v>1734000</v>
      </c>
      <c r="E38" s="12">
        <f>ROUND(IF(D38&lt;1500000,D38/220*109.5%,D38/220*107%),0)</f>
        <v>8434</v>
      </c>
      <c r="F38" s="12">
        <f>E38*220</f>
        <v>1855480</v>
      </c>
      <c r="G38" s="9" t="str">
        <f>IF(C38&lt;&gt;"Indefinido",A38," ")</f>
        <v xml:space="preserve"> </v>
      </c>
      <c r="H38" s="14">
        <f>F38-E38</f>
        <v>1847046</v>
      </c>
      <c r="I38" s="15">
        <f>(F38*100/D38)-100</f>
        <v>7.0057670126874285</v>
      </c>
    </row>
    <row r="39" spans="1:9" x14ac:dyDescent="0.25">
      <c r="A39" s="9" t="s">
        <v>75</v>
      </c>
      <c r="B39" s="9" t="s">
        <v>44</v>
      </c>
      <c r="C39" s="9" t="s">
        <v>10</v>
      </c>
      <c r="D39" s="13">
        <v>1630000</v>
      </c>
      <c r="E39" s="12">
        <f>ROUND(IF(D39&lt;1500000,D39/220*109.5%,D39/220*107%),0)</f>
        <v>7928</v>
      </c>
      <c r="F39" s="12">
        <f>E39*220</f>
        <v>1744160</v>
      </c>
      <c r="G39" s="9" t="str">
        <f>IF(C39&lt;&gt;"Indefinido",A39," ")</f>
        <v xml:space="preserve"> </v>
      </c>
      <c r="H39" s="14">
        <f>F39-E39</f>
        <v>1736232</v>
      </c>
      <c r="I39" s="15">
        <f>(F39*100/D39)-100</f>
        <v>7.003680981595096</v>
      </c>
    </row>
    <row r="40" spans="1:9" x14ac:dyDescent="0.25">
      <c r="A40" s="9" t="s">
        <v>76</v>
      </c>
      <c r="B40" s="9" t="s">
        <v>44</v>
      </c>
      <c r="C40" s="9" t="s">
        <v>10</v>
      </c>
      <c r="D40" s="13">
        <v>2097000</v>
      </c>
      <c r="E40" s="12">
        <f>ROUND(IF(D40&lt;1500000,D40/220*109.5%,D40/220*107%),0)</f>
        <v>10199</v>
      </c>
      <c r="F40" s="12">
        <f>E40*220</f>
        <v>2243780</v>
      </c>
      <c r="G40" s="9" t="str">
        <f>IF(C40&lt;&gt;"Indefinido",A40," ")</f>
        <v xml:space="preserve"> </v>
      </c>
      <c r="H40" s="14">
        <f>F40-E40</f>
        <v>2233581</v>
      </c>
      <c r="I40" s="15">
        <f>(F40*100/D40)-100</f>
        <v>6.9995231282784971</v>
      </c>
    </row>
    <row r="41" spans="1:9" x14ac:dyDescent="0.25">
      <c r="A41" s="9" t="s">
        <v>81</v>
      </c>
      <c r="B41" s="9" t="s">
        <v>44</v>
      </c>
      <c r="C41" s="9" t="s">
        <v>13</v>
      </c>
      <c r="D41" s="13">
        <v>1666000</v>
      </c>
      <c r="E41" s="12">
        <f>ROUND(IF(D41&lt;1500000,D41/220*109.5%,D41/220*107%),0)</f>
        <v>8103</v>
      </c>
      <c r="F41" s="12">
        <f>E41*220</f>
        <v>1782660</v>
      </c>
      <c r="G41" s="9" t="str">
        <f>IF(C41&lt;&gt;"Indefinido",A41," ")</f>
        <v xml:space="preserve">Viviana López Suárez </v>
      </c>
      <c r="H41" s="14">
        <f>F41-E41</f>
        <v>1774557</v>
      </c>
      <c r="I41" s="15">
        <f>(F41*100/D41)-100</f>
        <v>7.0024009603841506</v>
      </c>
    </row>
    <row r="42" spans="1:9" x14ac:dyDescent="0.25">
      <c r="A42" s="9" t="s">
        <v>83</v>
      </c>
      <c r="B42" s="9" t="s">
        <v>44</v>
      </c>
      <c r="C42" s="9" t="s">
        <v>10</v>
      </c>
      <c r="D42" s="13">
        <v>1424000</v>
      </c>
      <c r="E42" s="12">
        <f>ROUND(IF(D42&lt;1500000,D42/220*109.5%,D42/220*107%),0)</f>
        <v>7088</v>
      </c>
      <c r="F42" s="12">
        <f>E42*220</f>
        <v>1559360</v>
      </c>
      <c r="G42" s="9" t="str">
        <f>IF(C42&lt;&gt;"Indefinido",A42," ")</f>
        <v xml:space="preserve"> </v>
      </c>
      <c r="H42" s="14">
        <f>F42-E42</f>
        <v>1552272</v>
      </c>
      <c r="I42" s="15">
        <f>(F42*100/D42)-100</f>
        <v>9.5056179775280896</v>
      </c>
    </row>
    <row r="43" spans="1:9" x14ac:dyDescent="0.25">
      <c r="A43" s="9" t="s">
        <v>84</v>
      </c>
      <c r="B43" s="9" t="s">
        <v>44</v>
      </c>
      <c r="C43" s="9" t="s">
        <v>10</v>
      </c>
      <c r="D43" s="13">
        <v>1436000</v>
      </c>
      <c r="E43" s="12">
        <f>ROUND(IF(D43&lt;1500000,D43/220*109.5%,D43/220*107%),0)</f>
        <v>7147</v>
      </c>
      <c r="F43" s="12">
        <f>E43*220</f>
        <v>1572340</v>
      </c>
      <c r="G43" s="9" t="str">
        <f>IF(C43&lt;&gt;"Indefinido",A43," ")</f>
        <v xml:space="preserve"> </v>
      </c>
      <c r="H43" s="14">
        <f>F43-E43</f>
        <v>1565193</v>
      </c>
      <c r="I43" s="15">
        <f>(F43*100/D43)-100</f>
        <v>9.4944289693593333</v>
      </c>
    </row>
    <row r="44" spans="1:9" x14ac:dyDescent="0.25">
      <c r="A44" s="9" t="s">
        <v>89</v>
      </c>
      <c r="B44" s="9" t="s">
        <v>44</v>
      </c>
      <c r="C44" s="9" t="s">
        <v>13</v>
      </c>
      <c r="D44" s="13">
        <v>2033000</v>
      </c>
      <c r="E44" s="12">
        <f>ROUND(IF(D44&lt;1500000,D44/220*109.5%,D44/220*107%),0)</f>
        <v>9888</v>
      </c>
      <c r="F44" s="12">
        <f>E44*220</f>
        <v>2175360</v>
      </c>
      <c r="G44" s="9" t="str">
        <f>IF(C44&lt;&gt;"Indefinido",A44," ")</f>
        <v>Francisco Orlando Vera Castillo</v>
      </c>
      <c r="H44" s="14">
        <f>F44-E44</f>
        <v>2165472</v>
      </c>
      <c r="I44" s="15">
        <f>(F44*100/D44)-100</f>
        <v>7.0024594195769794</v>
      </c>
    </row>
    <row r="45" spans="1:9" x14ac:dyDescent="0.25">
      <c r="A45" s="9" t="s">
        <v>36</v>
      </c>
      <c r="B45" s="9" t="s">
        <v>37</v>
      </c>
      <c r="C45" s="9" t="s">
        <v>10</v>
      </c>
      <c r="D45" s="13">
        <v>1551000</v>
      </c>
      <c r="E45" s="12">
        <f>ROUND(IF(D45&lt;1500000,D45/220*109.5%,D45/220*107%),0)</f>
        <v>7544</v>
      </c>
      <c r="F45" s="12">
        <f>E45*220</f>
        <v>1659680</v>
      </c>
      <c r="G45" s="9" t="str">
        <f>IF(C45&lt;&gt;"Indefinido",A45," ")</f>
        <v xml:space="preserve"> </v>
      </c>
      <c r="H45" s="14">
        <f>F45-E45</f>
        <v>1652136</v>
      </c>
      <c r="I45" s="15">
        <f>(F45*100/D45)-100</f>
        <v>7.0070921985815602</v>
      </c>
    </row>
    <row r="46" spans="1:9" x14ac:dyDescent="0.25">
      <c r="A46" s="9" t="s">
        <v>38</v>
      </c>
      <c r="B46" s="9" t="s">
        <v>37</v>
      </c>
      <c r="C46" s="9" t="s">
        <v>13</v>
      </c>
      <c r="D46" s="13">
        <v>1424000</v>
      </c>
      <c r="E46" s="12">
        <f>ROUND(IF(D46&lt;1500000,D46/220*109.5%,D46/220*107%),0)</f>
        <v>7088</v>
      </c>
      <c r="F46" s="12">
        <f>E46*220</f>
        <v>1559360</v>
      </c>
      <c r="G46" s="9" t="str">
        <f>IF(C46&lt;&gt;"Indefinido",A46," ")</f>
        <v>Estefany Carolina Garzón Rojas</v>
      </c>
      <c r="H46" s="14">
        <f>F46-E46</f>
        <v>1552272</v>
      </c>
      <c r="I46" s="15">
        <f>(F46*100/D46)-100</f>
        <v>9.5056179775280896</v>
      </c>
    </row>
    <row r="47" spans="1:9" x14ac:dyDescent="0.25">
      <c r="A47" s="9" t="s">
        <v>39</v>
      </c>
      <c r="B47" s="9" t="s">
        <v>37</v>
      </c>
      <c r="C47" s="9" t="s">
        <v>18</v>
      </c>
      <c r="D47" s="13">
        <v>1442000</v>
      </c>
      <c r="E47" s="12">
        <f>ROUND(IF(D47&lt;1500000,D47/220*109.5%,D47/220*107%),0)</f>
        <v>7177</v>
      </c>
      <c r="F47" s="12">
        <f>E47*220</f>
        <v>1578940</v>
      </c>
      <c r="G47" s="9" t="str">
        <f>IF(C47&lt;&gt;"Indefinido",A47," ")</f>
        <v>Luz Yaneth Velásquez Gordillo</v>
      </c>
      <c r="H47" s="14">
        <f>F47-E47</f>
        <v>1571763</v>
      </c>
      <c r="I47" s="15">
        <f>(F47*100/D47)-100</f>
        <v>9.4965325936199747</v>
      </c>
    </row>
    <row r="48" spans="1:9" x14ac:dyDescent="0.25">
      <c r="A48" s="9" t="s">
        <v>69</v>
      </c>
      <c r="B48" s="9" t="s">
        <v>37</v>
      </c>
      <c r="C48" s="9" t="s">
        <v>18</v>
      </c>
      <c r="D48" s="13">
        <v>2029000</v>
      </c>
      <c r="E48" s="12">
        <f>ROUND(IF(D48&lt;1500000,D48/220*109.5%,D48/220*107%),0)</f>
        <v>9868</v>
      </c>
      <c r="F48" s="12">
        <f>E48*220</f>
        <v>2170960</v>
      </c>
      <c r="G48" s="9" t="str">
        <f>IF(C48&lt;&gt;"Indefinido",A48," ")</f>
        <v>Javier Paul Pinto Casas</v>
      </c>
      <c r="H48" s="14">
        <f>F48-E48</f>
        <v>2161092</v>
      </c>
      <c r="I48" s="15">
        <f>(F48*100/D48)-100</f>
        <v>6.996550024642687</v>
      </c>
    </row>
    <row r="49" spans="1:9" x14ac:dyDescent="0.25">
      <c r="A49" s="9" t="s">
        <v>70</v>
      </c>
      <c r="B49" s="9" t="s">
        <v>37</v>
      </c>
      <c r="C49" s="9" t="s">
        <v>13</v>
      </c>
      <c r="D49" s="13">
        <v>1716000</v>
      </c>
      <c r="E49" s="12">
        <f>ROUND(IF(D49&lt;1500000,D49/220*109.5%,D49/220*107%),0)</f>
        <v>8346</v>
      </c>
      <c r="F49" s="12">
        <f>E49*220</f>
        <v>1836120</v>
      </c>
      <c r="G49" s="9" t="str">
        <f>IF(C49&lt;&gt;"Indefinido",A49," ")</f>
        <v>Andrea Poveda Montaño</v>
      </c>
      <c r="H49" s="14">
        <f>F49-E49</f>
        <v>1827774</v>
      </c>
      <c r="I49" s="15">
        <f>(F49*100/D49)-100</f>
        <v>7</v>
      </c>
    </row>
    <row r="50" spans="1:9" x14ac:dyDescent="0.25">
      <c r="A50" s="9" t="s">
        <v>71</v>
      </c>
      <c r="B50" s="9" t="s">
        <v>37</v>
      </c>
      <c r="C50" s="9" t="s">
        <v>18</v>
      </c>
      <c r="D50" s="13">
        <v>1779000</v>
      </c>
      <c r="E50" s="12">
        <f>ROUND(IF(D50&lt;1500000,D50/220*109.5%,D50/220*107%),0)</f>
        <v>8652</v>
      </c>
      <c r="F50" s="12">
        <f>E50*220</f>
        <v>1903440</v>
      </c>
      <c r="G50" s="9" t="str">
        <f>IF(C50&lt;&gt;"Indefinido",A50," ")</f>
        <v>Julio Cenon Ramírez Choachi</v>
      </c>
      <c r="H50" s="14">
        <f>F50-E50</f>
        <v>1894788</v>
      </c>
      <c r="I50" s="15">
        <f>(F50*100/D50)-100</f>
        <v>6.9949409780775653</v>
      </c>
    </row>
    <row r="51" spans="1:9" x14ac:dyDescent="0.25">
      <c r="A51" s="9" t="s">
        <v>20</v>
      </c>
      <c r="B51" s="9" t="s">
        <v>21</v>
      </c>
      <c r="C51" s="9" t="s">
        <v>13</v>
      </c>
      <c r="D51" s="12">
        <v>2009000</v>
      </c>
      <c r="E51" s="12">
        <f>ROUND(IF(D51&lt;1500000,D51/220*109.5%,D51/220*107%),0)</f>
        <v>9771</v>
      </c>
      <c r="F51" s="12">
        <f>E51*220</f>
        <v>2149620</v>
      </c>
      <c r="G51" s="9" t="str">
        <f>IF(C51&lt;&gt;"Indefinido",A51," ")</f>
        <v>Nancy Torrejano Palomares</v>
      </c>
      <c r="H51" s="14">
        <f>F51-E51</f>
        <v>2139849</v>
      </c>
      <c r="I51" s="15">
        <f>(F51*100/D51)-100</f>
        <v>6.9995022399203606</v>
      </c>
    </row>
    <row r="52" spans="1:9" x14ac:dyDescent="0.25">
      <c r="A52" s="9" t="s">
        <v>33</v>
      </c>
      <c r="B52" s="9" t="s">
        <v>21</v>
      </c>
      <c r="C52" s="9" t="s">
        <v>18</v>
      </c>
      <c r="D52" s="13">
        <v>1660000</v>
      </c>
      <c r="E52" s="12">
        <f>ROUND(IF(D52&lt;1500000,D52/220*109.5%,D52/220*107%),0)</f>
        <v>8074</v>
      </c>
      <c r="F52" s="12">
        <f>E52*220</f>
        <v>1776280</v>
      </c>
      <c r="G52" s="9" t="str">
        <f>IF(C52&lt;&gt;"Indefinido",A52," ")</f>
        <v>Viviana Carolina Gómez Ruiz</v>
      </c>
      <c r="H52" s="14">
        <f>F52-E52</f>
        <v>1768206</v>
      </c>
      <c r="I52" s="15">
        <f>(F52*100/D52)-100</f>
        <v>7.0048192771084388</v>
      </c>
    </row>
    <row r="53" spans="1:9" x14ac:dyDescent="0.25">
      <c r="A53" s="9" t="s">
        <v>35</v>
      </c>
      <c r="B53" s="9" t="s">
        <v>21</v>
      </c>
      <c r="C53" s="9" t="s">
        <v>13</v>
      </c>
      <c r="D53" s="13">
        <v>1681000</v>
      </c>
      <c r="E53" s="12">
        <f>ROUND(IF(D53&lt;1500000,D53/220*109.5%,D53/220*107%),0)</f>
        <v>8176</v>
      </c>
      <c r="F53" s="12">
        <f>E53*220</f>
        <v>1798720</v>
      </c>
      <c r="G53" s="9" t="str">
        <f>IF(C53&lt;&gt;"Indefinido",A53," ")</f>
        <v>Olga Nancy Corredor Ojeda</v>
      </c>
      <c r="H53" s="14">
        <f>F53-E53</f>
        <v>1790544</v>
      </c>
      <c r="I53" s="15">
        <f>(F53*100/D53)-100</f>
        <v>7.0029744199881065</v>
      </c>
    </row>
    <row r="54" spans="1:9" x14ac:dyDescent="0.25">
      <c r="A54" s="9" t="s">
        <v>42</v>
      </c>
      <c r="B54" s="9" t="s">
        <v>21</v>
      </c>
      <c r="C54" s="9" t="s">
        <v>10</v>
      </c>
      <c r="D54" s="13">
        <v>2039000</v>
      </c>
      <c r="E54" s="12">
        <f>ROUND(IF(D54&lt;1500000,D54/220*109.5%,D54/220*107%),0)</f>
        <v>9917</v>
      </c>
      <c r="F54" s="12">
        <f>E54*220</f>
        <v>2181740</v>
      </c>
      <c r="G54" s="9" t="str">
        <f>IF(C54&lt;&gt;"Indefinido",A54," ")</f>
        <v xml:space="preserve"> </v>
      </c>
      <c r="H54" s="14">
        <f>F54-E54</f>
        <v>2171823</v>
      </c>
      <c r="I54" s="15">
        <f>(F54*100/D54)-100</f>
        <v>7.0004904364884766</v>
      </c>
    </row>
    <row r="55" spans="1:9" x14ac:dyDescent="0.25">
      <c r="A55" s="9" t="s">
        <v>47</v>
      </c>
      <c r="B55" s="9" t="s">
        <v>21</v>
      </c>
      <c r="C55" s="9" t="s">
        <v>18</v>
      </c>
      <c r="D55" s="13">
        <v>1720000</v>
      </c>
      <c r="E55" s="12">
        <f>ROUND(IF(D55&lt;1500000,D55/220*109.5%,D55/220*107%),0)</f>
        <v>8365</v>
      </c>
      <c r="F55" s="12">
        <f>E55*220</f>
        <v>1840300</v>
      </c>
      <c r="G55" s="9" t="str">
        <f>IF(C55&lt;&gt;"Indefinido",A55," ")</f>
        <v>Ana Consuelo Moncada Colina</v>
      </c>
      <c r="H55" s="14">
        <f>F55-E55</f>
        <v>1831935</v>
      </c>
      <c r="I55" s="15">
        <f>(F55*100/D55)-100</f>
        <v>6.9941860465116292</v>
      </c>
    </row>
    <row r="56" spans="1:9" x14ac:dyDescent="0.25">
      <c r="A56" s="9" t="s">
        <v>49</v>
      </c>
      <c r="B56" s="9" t="s">
        <v>21</v>
      </c>
      <c r="C56" s="9" t="s">
        <v>10</v>
      </c>
      <c r="D56" s="13">
        <v>1815000</v>
      </c>
      <c r="E56" s="12">
        <f>ROUND(IF(D56&lt;1500000,D56/220*109.5%,D56/220*107%),0)</f>
        <v>8828</v>
      </c>
      <c r="F56" s="12">
        <f>E56*220</f>
        <v>1942160</v>
      </c>
      <c r="G56" s="9" t="str">
        <f>IF(C56&lt;&gt;"Indefinido",A56," ")</f>
        <v xml:space="preserve"> </v>
      </c>
      <c r="H56" s="14">
        <f>F56-E56</f>
        <v>1933332</v>
      </c>
      <c r="I56" s="15">
        <f>(F56*100/D56)-100</f>
        <v>7.0060606060606005</v>
      </c>
    </row>
    <row r="57" spans="1:9" x14ac:dyDescent="0.25">
      <c r="A57" s="9" t="s">
        <v>57</v>
      </c>
      <c r="B57" s="9" t="s">
        <v>21</v>
      </c>
      <c r="C57" s="9" t="s">
        <v>13</v>
      </c>
      <c r="D57" s="13">
        <v>1919000</v>
      </c>
      <c r="E57" s="12">
        <f>ROUND(IF(D57&lt;1500000,D57/220*109.5%,D57/220*107%),0)</f>
        <v>9333</v>
      </c>
      <c r="F57" s="12">
        <f>E57*220</f>
        <v>2053260</v>
      </c>
      <c r="G57" s="9" t="str">
        <f>IF(C57&lt;&gt;"Indefinido",A57," ")</f>
        <v>Harris Brandon Laguna Lamilla</v>
      </c>
      <c r="H57" s="14">
        <f>F57-E57</f>
        <v>2043927</v>
      </c>
      <c r="I57" s="15">
        <f>(F57*100/D57)-100</f>
        <v>6.9963522668056299</v>
      </c>
    </row>
    <row r="58" spans="1:9" x14ac:dyDescent="0.25">
      <c r="A58" s="9" t="s">
        <v>66</v>
      </c>
      <c r="B58" s="9" t="s">
        <v>21</v>
      </c>
      <c r="C58" s="9" t="s">
        <v>18</v>
      </c>
      <c r="D58" s="13">
        <v>2103000</v>
      </c>
      <c r="E58" s="12">
        <f>ROUND(IF(D58&lt;1500000,D58/220*109.5%,D58/220*107%),0)</f>
        <v>10228</v>
      </c>
      <c r="F58" s="12">
        <f>E58*220</f>
        <v>2250160</v>
      </c>
      <c r="G58" s="9" t="str">
        <f>IF(C58&lt;&gt;"Indefinido",A58," ")</f>
        <v>John Raúl Osorio Meneses</v>
      </c>
      <c r="H58" s="14">
        <f>F58-E58</f>
        <v>2239932</v>
      </c>
      <c r="I58" s="15">
        <f>(F58*100/D58)-100</f>
        <v>6.9976224441274439</v>
      </c>
    </row>
    <row r="59" spans="1:9" x14ac:dyDescent="0.25">
      <c r="A59" s="9" t="s">
        <v>68</v>
      </c>
      <c r="B59" s="9" t="s">
        <v>21</v>
      </c>
      <c r="C59" s="9" t="s">
        <v>13</v>
      </c>
      <c r="D59" s="13">
        <v>1674000</v>
      </c>
      <c r="E59" s="12">
        <f>ROUND(IF(D59&lt;1500000,D59/220*109.5%,D59/220*107%),0)</f>
        <v>8142</v>
      </c>
      <c r="F59" s="12">
        <f>E59*220</f>
        <v>1791240</v>
      </c>
      <c r="G59" s="9" t="str">
        <f>IF(C59&lt;&gt;"Indefinido",A59," ")</f>
        <v>Marco Antonio Pinilla Pinilla</v>
      </c>
      <c r="H59" s="14">
        <f>F59-E59</f>
        <v>1783098</v>
      </c>
      <c r="I59" s="15">
        <f>(F59*100/D59)-100</f>
        <v>7.0035842293906825</v>
      </c>
    </row>
    <row r="60" spans="1:9" x14ac:dyDescent="0.25">
      <c r="A60" s="9" t="s">
        <v>74</v>
      </c>
      <c r="B60" s="9" t="s">
        <v>21</v>
      </c>
      <c r="C60" s="9" t="s">
        <v>10</v>
      </c>
      <c r="D60" s="13">
        <v>1771000</v>
      </c>
      <c r="E60" s="12">
        <f>ROUND(IF(D60&lt;1500000,D60/220*109.5%,D60/220*107%),0)</f>
        <v>8614</v>
      </c>
      <c r="F60" s="12">
        <f>E60*220</f>
        <v>1895080</v>
      </c>
      <c r="G60" s="9" t="str">
        <f>IF(C60&lt;&gt;"Indefinido",A60," ")</f>
        <v xml:space="preserve"> </v>
      </c>
      <c r="H60" s="14">
        <f>F60-E60</f>
        <v>1886466</v>
      </c>
      <c r="I60" s="15">
        <f>(F60*100/D60)-100</f>
        <v>7.0062111801242253</v>
      </c>
    </row>
    <row r="61" spans="1:9" x14ac:dyDescent="0.25">
      <c r="A61" s="9" t="s">
        <v>78</v>
      </c>
      <c r="B61" s="9" t="s">
        <v>21</v>
      </c>
      <c r="C61" s="9" t="s">
        <v>18</v>
      </c>
      <c r="D61" s="13">
        <v>1471000</v>
      </c>
      <c r="E61" s="12">
        <f>ROUND(IF(D61&lt;1500000,D61/220*109.5%,D61/220*107%),0)</f>
        <v>7322</v>
      </c>
      <c r="F61" s="12">
        <f>E61*220</f>
        <v>1610840</v>
      </c>
      <c r="G61" s="9" t="str">
        <f>IF(C61&lt;&gt;"Indefinido",A61," ")</f>
        <v>Dilia Ivonne Sarmiento Moreno</v>
      </c>
      <c r="H61" s="14">
        <f>F61-E61</f>
        <v>1603518</v>
      </c>
      <c r="I61" s="15">
        <f>(F61*100/D61)-100</f>
        <v>9.5064581917063293</v>
      </c>
    </row>
    <row r="62" spans="1:9" x14ac:dyDescent="0.25">
      <c r="A62" s="9" t="s">
        <v>80</v>
      </c>
      <c r="B62" s="9" t="s">
        <v>21</v>
      </c>
      <c r="C62" s="9" t="s">
        <v>13</v>
      </c>
      <c r="D62" s="13">
        <v>1615000</v>
      </c>
      <c r="E62" s="12">
        <f>ROUND(IF(D62&lt;1500000,D62/220*109.5%,D62/220*107%),0)</f>
        <v>7855</v>
      </c>
      <c r="F62" s="12">
        <f>E62*220</f>
        <v>1728100</v>
      </c>
      <c r="G62" s="9" t="str">
        <f>IF(C62&lt;&gt;"Indefinido",A62," ")</f>
        <v>Maribel Carolina Suárez Ríos</v>
      </c>
      <c r="H62" s="14">
        <f>F62-E62</f>
        <v>1720245</v>
      </c>
      <c r="I62" s="15">
        <f>(F62*100/D62)-100</f>
        <v>7.0030959752321991</v>
      </c>
    </row>
    <row r="63" spans="1:9" x14ac:dyDescent="0.25">
      <c r="A63" s="9" t="s">
        <v>82</v>
      </c>
      <c r="B63" s="9" t="s">
        <v>21</v>
      </c>
      <c r="C63" s="9" t="s">
        <v>10</v>
      </c>
      <c r="D63" s="13">
        <v>2041000</v>
      </c>
      <c r="E63" s="12">
        <f>ROUND(IF(D63&lt;1500000,D63/220*109.5%,D63/220*107%),0)</f>
        <v>9927</v>
      </c>
      <c r="F63" s="12">
        <f>E63*220</f>
        <v>2183940</v>
      </c>
      <c r="G63" s="9" t="str">
        <f>IF(C63&lt;&gt;"Indefinido",A63," ")</f>
        <v xml:space="preserve"> </v>
      </c>
      <c r="H63" s="14">
        <f>F63-E63</f>
        <v>2174013</v>
      </c>
      <c r="I63" s="15">
        <f>(F63*100/D63)-100</f>
        <v>7.0034296913277814</v>
      </c>
    </row>
    <row r="64" spans="1:9" x14ac:dyDescent="0.25">
      <c r="A64" s="9" t="s">
        <v>86</v>
      </c>
      <c r="B64" s="9" t="s">
        <v>21</v>
      </c>
      <c r="C64" s="9" t="s">
        <v>18</v>
      </c>
      <c r="D64" s="13">
        <v>1718000</v>
      </c>
      <c r="E64" s="12">
        <f>ROUND(IF(D64&lt;1500000,D64/220*109.5%,D64/220*107%),0)</f>
        <v>8356</v>
      </c>
      <c r="F64" s="12">
        <f>E64*220</f>
        <v>1838320</v>
      </c>
      <c r="G64" s="9" t="str">
        <f>IF(C64&lt;&gt;"Indefinido",A64," ")</f>
        <v>Lina María Trujillo Rojas</v>
      </c>
      <c r="H64" s="14">
        <f>F64-E64</f>
        <v>1829964</v>
      </c>
      <c r="I64" s="15">
        <f>(F64*100/D64)-100</f>
        <v>7.0034924330616946</v>
      </c>
    </row>
    <row r="65" spans="1:9" x14ac:dyDescent="0.25">
      <c r="A65" s="9" t="s">
        <v>88</v>
      </c>
      <c r="B65" s="9" t="s">
        <v>21</v>
      </c>
      <c r="C65" s="9" t="s">
        <v>10</v>
      </c>
      <c r="D65" s="13">
        <v>1652000</v>
      </c>
      <c r="E65" s="12">
        <f>ROUND(IF(D65&lt;1500000,D65/220*109.5%,D65/220*107%),0)</f>
        <v>8035</v>
      </c>
      <c r="F65" s="12">
        <f>E65*220</f>
        <v>1767700</v>
      </c>
      <c r="G65" s="9" t="str">
        <f>IF(C65&lt;&gt;"Indefinido",A65," ")</f>
        <v xml:space="preserve"> </v>
      </c>
      <c r="H65" s="14">
        <f>F65-E65</f>
        <v>1759665</v>
      </c>
      <c r="I65" s="15">
        <f>(F65*100/D65)-100</f>
        <v>7.0036319612590745</v>
      </c>
    </row>
    <row r="66" spans="1:9" x14ac:dyDescent="0.25">
      <c r="A66" s="9" t="s">
        <v>24</v>
      </c>
      <c r="B66" s="9" t="s">
        <v>25</v>
      </c>
      <c r="C66" s="9" t="s">
        <v>18</v>
      </c>
      <c r="D66" s="13">
        <v>1526000</v>
      </c>
      <c r="E66" s="12">
        <f>ROUND(IF(D66&lt;1500000,D66/220*109.5%,D66/220*107%),0)</f>
        <v>7422</v>
      </c>
      <c r="F66" s="12">
        <f>E66*220</f>
        <v>1632840</v>
      </c>
      <c r="G66" s="9" t="str">
        <f>IF(C66&lt;&gt;"Indefinido",A66," ")</f>
        <v>María Del Pilar Zamudio Monroy</v>
      </c>
      <c r="H66" s="14">
        <f>F66-E66</f>
        <v>1625418</v>
      </c>
      <c r="I66" s="15">
        <f>(F66*100/D66)-100</f>
        <v>7.0013106159895102</v>
      </c>
    </row>
    <row r="67" spans="1:9" x14ac:dyDescent="0.25">
      <c r="A67" s="9" t="s">
        <v>60</v>
      </c>
      <c r="B67" s="9" t="s">
        <v>25</v>
      </c>
      <c r="C67" s="9" t="s">
        <v>18</v>
      </c>
      <c r="D67" s="13">
        <v>1640000</v>
      </c>
      <c r="E67" s="12">
        <f>ROUND(IF(D67&lt;1500000,D67/220*109.5%,D67/220*107%),0)</f>
        <v>7976</v>
      </c>
      <c r="F67" s="12">
        <f>E67*220</f>
        <v>1754720</v>
      </c>
      <c r="G67" s="9" t="str">
        <f>IF(C67&lt;&gt;"Indefinido",A67," ")</f>
        <v>Nayibe Johanna Lenis Ochoa</v>
      </c>
      <c r="H67" s="14">
        <f>F67-E67</f>
        <v>1746744</v>
      </c>
      <c r="I67" s="15">
        <f>(F67*100/D67)-100</f>
        <v>6.9951219512195166</v>
      </c>
    </row>
    <row r="68" spans="1:9" x14ac:dyDescent="0.25">
      <c r="A68" s="9" t="s">
        <v>29</v>
      </c>
      <c r="B68" s="9" t="s">
        <v>30</v>
      </c>
      <c r="C68" s="9" t="s">
        <v>13</v>
      </c>
      <c r="D68" s="13">
        <v>1942000</v>
      </c>
      <c r="E68" s="12">
        <f>ROUND(IF(D68&lt;1500000,D68/220*109.5%,D68/220*107%),0)</f>
        <v>9445</v>
      </c>
      <c r="F68" s="12">
        <f>E68*220</f>
        <v>2077900</v>
      </c>
      <c r="G68" s="9" t="str">
        <f>IF(C68&lt;&gt;"Indefinido",A68," ")</f>
        <v>Leydy Viviana Camacho Gamba</v>
      </c>
      <c r="H68" s="14">
        <f>F68-E68</f>
        <v>2068455</v>
      </c>
      <c r="I68" s="15">
        <f>(F68*100/D68)-100</f>
        <v>6.9979402677651876</v>
      </c>
    </row>
    <row r="69" spans="1:9" x14ac:dyDescent="0.25">
      <c r="A69" s="9" t="s">
        <v>32</v>
      </c>
      <c r="B69" s="9" t="s">
        <v>30</v>
      </c>
      <c r="C69" s="9" t="s">
        <v>13</v>
      </c>
      <c r="D69" s="13">
        <v>1877000</v>
      </c>
      <c r="E69" s="12">
        <f>ROUND(IF(D69&lt;1500000,D69/220*109.5%,D69/220*107%),0)</f>
        <v>9129</v>
      </c>
      <c r="F69" s="12">
        <f>E69*220</f>
        <v>2008380</v>
      </c>
      <c r="G69" s="9" t="str">
        <f>IF(C69&lt;&gt;"Indefinido",A69," ")</f>
        <v>María Margarita Torres Campos</v>
      </c>
      <c r="H69" s="14">
        <f>F69-E69</f>
        <v>1999251</v>
      </c>
      <c r="I69" s="15">
        <f>(F69*100/D69)-100</f>
        <v>6.9994672349493925</v>
      </c>
    </row>
    <row r="70" spans="1:9" x14ac:dyDescent="0.25">
      <c r="A70" s="9" t="s">
        <v>48</v>
      </c>
      <c r="B70" s="9" t="s">
        <v>30</v>
      </c>
      <c r="C70" s="9" t="s">
        <v>10</v>
      </c>
      <c r="D70" s="13">
        <v>1867000</v>
      </c>
      <c r="E70" s="12">
        <f>ROUND(IF(D70&lt;1500000,D70/220*109.5%,D70/220*107%),0)</f>
        <v>9080</v>
      </c>
      <c r="F70" s="12">
        <f>E70*220</f>
        <v>1997600</v>
      </c>
      <c r="G70" s="9" t="str">
        <f>IF(C70&lt;&gt;"Indefinido",A70," ")</f>
        <v xml:space="preserve"> </v>
      </c>
      <c r="H70" s="14">
        <f>F70-E70</f>
        <v>1988520</v>
      </c>
      <c r="I70" s="15">
        <f>(F70*100/D70)-100</f>
        <v>6.9951794322442424</v>
      </c>
    </row>
    <row r="71" spans="1:9" x14ac:dyDescent="0.25">
      <c r="A71" s="9" t="s">
        <v>63</v>
      </c>
      <c r="B71" s="9" t="s">
        <v>30</v>
      </c>
      <c r="C71" s="9" t="s">
        <v>13</v>
      </c>
      <c r="D71" s="13">
        <v>1817000</v>
      </c>
      <c r="E71" s="12">
        <f>ROUND(IF(D71&lt;1500000,D71/220*109.5%,D71/220*107%),0)</f>
        <v>8837</v>
      </c>
      <c r="F71" s="12">
        <f>E71*220</f>
        <v>1944140</v>
      </c>
      <c r="G71" s="9" t="str">
        <f>IF(C71&lt;&gt;"Indefinido",A71," ")</f>
        <v>Ana Silvia Montoya Salazar</v>
      </c>
      <c r="H71" s="14">
        <f>F71-E71</f>
        <v>1935303</v>
      </c>
      <c r="I71" s="15">
        <f>(F71*100/D71)-100</f>
        <v>6.9972482113373644</v>
      </c>
    </row>
    <row r="72" spans="1:9" x14ac:dyDescent="0.25">
      <c r="A72" s="9" t="s">
        <v>65</v>
      </c>
      <c r="B72" s="9" t="s">
        <v>30</v>
      </c>
      <c r="C72" s="9" t="s">
        <v>18</v>
      </c>
      <c r="D72" s="13">
        <v>1809000</v>
      </c>
      <c r="E72" s="12">
        <f>ROUND(IF(D72&lt;1500000,D72/220*109.5%,D72/220*107%),0)</f>
        <v>8798</v>
      </c>
      <c r="F72" s="12">
        <f>E72*220</f>
        <v>1935560</v>
      </c>
      <c r="G72" s="9" t="str">
        <f>IF(C72&lt;&gt;"Indefinido",A72," ")</f>
        <v>Mary Luz Ocampo Espinoza</v>
      </c>
      <c r="H72" s="14">
        <f>F72-E72</f>
        <v>1926762</v>
      </c>
      <c r="I72" s="15">
        <f>(F72*100/D72)-100</f>
        <v>6.9961304588170208</v>
      </c>
    </row>
    <row r="73" spans="1:9" x14ac:dyDescent="0.25">
      <c r="A73" s="9" t="s">
        <v>79</v>
      </c>
      <c r="B73" s="9" t="s">
        <v>30</v>
      </c>
      <c r="C73" s="9" t="s">
        <v>13</v>
      </c>
      <c r="D73" s="13">
        <v>1517000</v>
      </c>
      <c r="E73" s="12">
        <f>ROUND(IF(D73&lt;1500000,D73/220*109.5%,D73/220*107%),0)</f>
        <v>7378</v>
      </c>
      <c r="F73" s="12">
        <f>E73*220</f>
        <v>1623160</v>
      </c>
      <c r="G73" s="9" t="str">
        <f>IF(C73&lt;&gt;"Indefinido",A73," ")</f>
        <v xml:space="preserve">Johana Cruz Suarez </v>
      </c>
      <c r="H73" s="14">
        <f>F73-E73</f>
        <v>1615782</v>
      </c>
      <c r="I73" s="15">
        <f>(F73*100/D73)-100</f>
        <v>6.9980224126565531</v>
      </c>
    </row>
    <row r="74" spans="1:9" x14ac:dyDescent="0.25">
      <c r="A74" s="9" t="s">
        <v>87</v>
      </c>
      <c r="B74" s="9" t="s">
        <v>30</v>
      </c>
      <c r="C74" s="9" t="s">
        <v>13</v>
      </c>
      <c r="D74" s="13">
        <v>1827000</v>
      </c>
      <c r="E74" s="12">
        <f>ROUND(IF(D74&lt;1500000,D74/220*109.5%,D74/220*107%),0)</f>
        <v>8886</v>
      </c>
      <c r="F74" s="12">
        <f>E74*220</f>
        <v>1954920</v>
      </c>
      <c r="G74" s="9" t="str">
        <f>IF(C74&lt;&gt;"Indefinido",A74," ")</f>
        <v>Sandra Milena Vargas Leyva</v>
      </c>
      <c r="H74" s="14">
        <f>F74-E74</f>
        <v>1946034</v>
      </c>
      <c r="I74" s="15">
        <f>(F74*100/D74)-100</f>
        <v>7.0016420361247924</v>
      </c>
    </row>
  </sheetData>
  <sortState xmlns:xlrd2="http://schemas.microsoft.com/office/spreadsheetml/2017/richdata2" ref="A5:I74">
    <sortCondition ref="B5:B74"/>
  </sortState>
  <mergeCells count="1">
    <mergeCell ref="A2:I2"/>
  </mergeCells>
  <conditionalFormatting sqref="G5:G74">
    <cfRule type="cellIs" dxfId="20" priority="1" operator="notEqual">
      <formula>" "</formula>
    </cfRule>
    <cfRule type="cellIs" dxfId="19" priority="2" operator="equal">
      <formula>" "</formula>
    </cfRule>
    <cfRule type="cellIs" dxfId="18" priority="3" operator="equal">
      <formula>""" """</formula>
    </cfRule>
  </conditionalFormatting>
  <pageMargins left="0.25" right="0.25" top="0.41" bottom="0.41" header="0.3" footer="0.3"/>
  <pageSetup paperSize="9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4"/>
  <sheetViews>
    <sheetView topLeftCell="A3" workbookViewId="0">
      <selection activeCell="G5" sqref="G5"/>
    </sheetView>
  </sheetViews>
  <sheetFormatPr baseColWidth="10" defaultRowHeight="15" x14ac:dyDescent="0.25"/>
  <cols>
    <col min="1" max="1" width="35.42578125" customWidth="1"/>
    <col min="2" max="2" width="17" customWidth="1"/>
    <col min="3" max="3" width="11.5703125" bestFit="1" customWidth="1"/>
    <col min="4" max="4" width="13.140625" customWidth="1"/>
    <col min="5" max="5" width="11.28515625" customWidth="1"/>
    <col min="6" max="6" width="15.42578125" bestFit="1" customWidth="1"/>
    <col min="7" max="7" width="34" bestFit="1" customWidth="1"/>
    <col min="8" max="8" width="19.140625" customWidth="1"/>
    <col min="11" max="11" width="14.7109375" customWidth="1"/>
  </cols>
  <sheetData>
    <row r="2" spans="1:17" x14ac:dyDescent="0.25">
      <c r="A2" s="7" t="s">
        <v>7</v>
      </c>
      <c r="B2" s="7"/>
      <c r="C2" s="7"/>
      <c r="D2" s="7"/>
      <c r="E2" s="7"/>
      <c r="F2" s="7"/>
      <c r="G2" s="7"/>
      <c r="H2" s="7"/>
      <c r="I2" s="7"/>
    </row>
    <row r="3" spans="1:17" x14ac:dyDescent="0.25">
      <c r="A3" s="5"/>
      <c r="B3" s="5"/>
      <c r="C3" s="5"/>
      <c r="D3" s="5"/>
      <c r="E3" s="5"/>
      <c r="F3" s="5"/>
      <c r="G3" s="5"/>
    </row>
    <row r="4" spans="1:17" s="2" customFormat="1" ht="30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11" t="s">
        <v>168</v>
      </c>
      <c r="I4" s="11" t="s">
        <v>169</v>
      </c>
      <c r="K4" s="26" t="s">
        <v>211</v>
      </c>
      <c r="L4" s="26" t="s">
        <v>210</v>
      </c>
      <c r="M4" s="26"/>
      <c r="N4" s="26"/>
      <c r="O4" s="26"/>
      <c r="P4" s="26"/>
      <c r="Q4" s="26"/>
    </row>
    <row r="5" spans="1:17" x14ac:dyDescent="0.25">
      <c r="A5" s="9" t="s">
        <v>8</v>
      </c>
      <c r="B5" s="9" t="s">
        <v>9</v>
      </c>
      <c r="C5" s="9" t="s">
        <v>10</v>
      </c>
      <c r="D5" s="12">
        <v>1726000</v>
      </c>
      <c r="E5" s="12">
        <f>ROUND(IF(D5&lt;1500000,D5/220*109.5%,D5/220*107%),0)</f>
        <v>8395</v>
      </c>
      <c r="F5" s="12">
        <f>E5*220</f>
        <v>1846900</v>
      </c>
      <c r="G5" s="28" t="str">
        <f>IF(C5&lt;&gt;"Indefinido",A5,"")</f>
        <v/>
      </c>
      <c r="H5" s="14">
        <f>F5-E5</f>
        <v>1838505</v>
      </c>
      <c r="I5" s="15">
        <f>(F5*100/D5)-100</f>
        <v>7.0046349942062562</v>
      </c>
      <c r="K5" s="26"/>
      <c r="L5" s="26"/>
      <c r="M5" s="26"/>
      <c r="N5" s="26"/>
      <c r="O5" s="26"/>
      <c r="P5" s="26"/>
      <c r="Q5" s="26"/>
    </row>
    <row r="6" spans="1:17" x14ac:dyDescent="0.25">
      <c r="A6" s="9" t="s">
        <v>11</v>
      </c>
      <c r="B6" s="9" t="s">
        <v>12</v>
      </c>
      <c r="C6" s="9" t="s">
        <v>13</v>
      </c>
      <c r="D6" s="12">
        <v>1792000</v>
      </c>
      <c r="E6" s="12">
        <f t="shared" ref="E6:E69" si="0">ROUND(IF(D6&lt;1500000,D6/220*109.5%,D6/220*107%),0)</f>
        <v>8716</v>
      </c>
      <c r="F6" s="12">
        <f t="shared" ref="F6:F69" si="1">E6*220</f>
        <v>1917520</v>
      </c>
      <c r="G6" s="9" t="str">
        <f t="shared" ref="G6:G69" si="2">IF(C6&lt;&gt;"Indefinido",A6,"")</f>
        <v>Martha Isabel Arias Maldonado</v>
      </c>
      <c r="H6" s="14">
        <f t="shared" ref="H6:H69" si="3">F6-E6</f>
        <v>1908804</v>
      </c>
      <c r="I6" s="15">
        <f t="shared" ref="I6:I69" si="4">(F6*100/D6)-100</f>
        <v>7.0044642857142918</v>
      </c>
      <c r="K6" s="26"/>
      <c r="L6" s="26"/>
      <c r="M6" s="26"/>
      <c r="N6" s="26"/>
      <c r="O6" s="26"/>
      <c r="P6" s="26"/>
      <c r="Q6" s="26"/>
    </row>
    <row r="7" spans="1:17" x14ac:dyDescent="0.25">
      <c r="A7" s="9" t="s">
        <v>14</v>
      </c>
      <c r="B7" s="9" t="s">
        <v>9</v>
      </c>
      <c r="C7" s="9" t="s">
        <v>10</v>
      </c>
      <c r="D7" s="12">
        <v>1685000</v>
      </c>
      <c r="E7" s="12">
        <f t="shared" si="0"/>
        <v>8195</v>
      </c>
      <c r="F7" s="12">
        <f t="shared" si="1"/>
        <v>1802900</v>
      </c>
      <c r="G7" s="28" t="str">
        <f t="shared" si="2"/>
        <v/>
      </c>
      <c r="H7" s="14">
        <f t="shared" si="3"/>
        <v>1794705</v>
      </c>
      <c r="I7" s="15">
        <f t="shared" si="4"/>
        <v>6.9970326409495556</v>
      </c>
      <c r="K7" s="26"/>
      <c r="L7" s="26"/>
      <c r="M7" s="26"/>
      <c r="N7" s="26"/>
      <c r="O7" s="26"/>
      <c r="P7" s="26"/>
      <c r="Q7" s="26"/>
    </row>
    <row r="8" spans="1:17" x14ac:dyDescent="0.25">
      <c r="A8" s="9" t="s">
        <v>15</v>
      </c>
      <c r="B8" s="9" t="s">
        <v>16</v>
      </c>
      <c r="C8" s="9" t="s">
        <v>13</v>
      </c>
      <c r="D8" s="12">
        <v>1424000</v>
      </c>
      <c r="E8" s="12">
        <f t="shared" si="0"/>
        <v>7088</v>
      </c>
      <c r="F8" s="12">
        <f t="shared" si="1"/>
        <v>1559360</v>
      </c>
      <c r="G8" s="9" t="str">
        <f t="shared" si="2"/>
        <v>Diana Milena Pardo García</v>
      </c>
      <c r="H8" s="14">
        <f t="shared" si="3"/>
        <v>1552272</v>
      </c>
      <c r="I8" s="15">
        <f t="shared" si="4"/>
        <v>9.5056179775280896</v>
      </c>
      <c r="K8" s="26"/>
      <c r="L8" s="26"/>
      <c r="M8" s="26"/>
      <c r="N8" s="26"/>
      <c r="O8" s="26"/>
      <c r="P8" s="26"/>
      <c r="Q8" s="26"/>
    </row>
    <row r="9" spans="1:17" x14ac:dyDescent="0.25">
      <c r="A9" s="9" t="s">
        <v>17</v>
      </c>
      <c r="B9" s="9" t="s">
        <v>16</v>
      </c>
      <c r="C9" s="9" t="s">
        <v>18</v>
      </c>
      <c r="D9" s="12">
        <v>1510000</v>
      </c>
      <c r="E9" s="12">
        <f t="shared" si="0"/>
        <v>7344</v>
      </c>
      <c r="F9" s="12">
        <f t="shared" si="1"/>
        <v>1615680</v>
      </c>
      <c r="G9" s="9" t="str">
        <f t="shared" si="2"/>
        <v>Amalia Ceferino Ramírez</v>
      </c>
      <c r="H9" s="14">
        <f t="shared" si="3"/>
        <v>1608336</v>
      </c>
      <c r="I9" s="15">
        <f t="shared" si="4"/>
        <v>6.9986754966887474</v>
      </c>
      <c r="K9" s="26"/>
      <c r="L9" s="26"/>
      <c r="M9" s="26"/>
      <c r="N9" s="26"/>
      <c r="O9" s="26"/>
      <c r="P9" s="26"/>
      <c r="Q9" s="26"/>
    </row>
    <row r="10" spans="1:17" x14ac:dyDescent="0.25">
      <c r="A10" s="9" t="s">
        <v>19</v>
      </c>
      <c r="B10" s="9" t="s">
        <v>9</v>
      </c>
      <c r="C10" s="9" t="s">
        <v>18</v>
      </c>
      <c r="D10" s="12">
        <v>1445000</v>
      </c>
      <c r="E10" s="12">
        <f t="shared" si="0"/>
        <v>7192</v>
      </c>
      <c r="F10" s="12">
        <f t="shared" si="1"/>
        <v>1582240</v>
      </c>
      <c r="G10" s="9" t="str">
        <f t="shared" si="2"/>
        <v>Johanna Alexandra González Liévano</v>
      </c>
      <c r="H10" s="14">
        <f t="shared" si="3"/>
        <v>1575048</v>
      </c>
      <c r="I10" s="15">
        <f t="shared" si="4"/>
        <v>9.4975778546712775</v>
      </c>
      <c r="K10" s="26" t="s">
        <v>212</v>
      </c>
      <c r="L10" s="27" t="s">
        <v>213</v>
      </c>
      <c r="M10" s="27"/>
      <c r="N10" s="27"/>
      <c r="O10" s="27"/>
      <c r="P10" s="27"/>
      <c r="Q10" s="27"/>
    </row>
    <row r="11" spans="1:17" x14ac:dyDescent="0.25">
      <c r="A11" s="9" t="s">
        <v>20</v>
      </c>
      <c r="B11" s="9" t="s">
        <v>21</v>
      </c>
      <c r="C11" s="9" t="s">
        <v>13</v>
      </c>
      <c r="D11" s="12">
        <v>2009000</v>
      </c>
      <c r="E11" s="12">
        <f t="shared" si="0"/>
        <v>9771</v>
      </c>
      <c r="F11" s="12">
        <f t="shared" si="1"/>
        <v>2149620</v>
      </c>
      <c r="G11" s="9" t="str">
        <f t="shared" si="2"/>
        <v>Nancy Torrejano Palomares</v>
      </c>
      <c r="H11" s="14">
        <f t="shared" si="3"/>
        <v>2139849</v>
      </c>
      <c r="I11" s="15">
        <f t="shared" si="4"/>
        <v>6.9995022399203606</v>
      </c>
      <c r="K11" s="26"/>
      <c r="L11" s="27"/>
      <c r="M11" s="27"/>
      <c r="N11" s="27"/>
      <c r="O11" s="27"/>
      <c r="P11" s="27"/>
      <c r="Q11" s="27"/>
    </row>
    <row r="12" spans="1:17" x14ac:dyDescent="0.25">
      <c r="A12" s="9" t="s">
        <v>22</v>
      </c>
      <c r="B12" s="9" t="s">
        <v>12</v>
      </c>
      <c r="C12" s="9" t="s">
        <v>10</v>
      </c>
      <c r="D12" s="12">
        <v>1424000</v>
      </c>
      <c r="E12" s="12">
        <f t="shared" si="0"/>
        <v>7088</v>
      </c>
      <c r="F12" s="12">
        <f t="shared" si="1"/>
        <v>1559360</v>
      </c>
      <c r="G12" s="28" t="str">
        <f t="shared" si="2"/>
        <v/>
      </c>
      <c r="H12" s="14">
        <f t="shared" si="3"/>
        <v>1552272</v>
      </c>
      <c r="I12" s="15">
        <f t="shared" si="4"/>
        <v>9.5056179775280896</v>
      </c>
      <c r="K12" s="26"/>
      <c r="L12" s="27"/>
      <c r="M12" s="27"/>
      <c r="N12" s="27"/>
      <c r="O12" s="27"/>
      <c r="P12" s="27"/>
      <c r="Q12" s="27"/>
    </row>
    <row r="13" spans="1:17" x14ac:dyDescent="0.25">
      <c r="A13" s="9" t="s">
        <v>23</v>
      </c>
      <c r="B13" s="9" t="s">
        <v>16</v>
      </c>
      <c r="C13" s="9" t="s">
        <v>13</v>
      </c>
      <c r="D13" s="12">
        <v>1662000</v>
      </c>
      <c r="E13" s="12">
        <f t="shared" si="0"/>
        <v>8083</v>
      </c>
      <c r="F13" s="12">
        <f t="shared" si="1"/>
        <v>1778260</v>
      </c>
      <c r="G13" s="9" t="str">
        <f t="shared" si="2"/>
        <v>Jennifer Quiroga Carrillo</v>
      </c>
      <c r="H13" s="14">
        <f t="shared" si="3"/>
        <v>1770177</v>
      </c>
      <c r="I13" s="15">
        <f t="shared" si="4"/>
        <v>6.9951865222623297</v>
      </c>
    </row>
    <row r="14" spans="1:17" x14ac:dyDescent="0.25">
      <c r="A14" s="9" t="s">
        <v>24</v>
      </c>
      <c r="B14" s="9" t="s">
        <v>25</v>
      </c>
      <c r="C14" s="9" t="s">
        <v>18</v>
      </c>
      <c r="D14" s="13">
        <v>1526000</v>
      </c>
      <c r="E14" s="12">
        <f t="shared" si="0"/>
        <v>7422</v>
      </c>
      <c r="F14" s="12">
        <f t="shared" si="1"/>
        <v>1632840</v>
      </c>
      <c r="G14" s="9" t="str">
        <f t="shared" si="2"/>
        <v>María Del Pilar Zamudio Monroy</v>
      </c>
      <c r="H14" s="14">
        <f t="shared" si="3"/>
        <v>1625418</v>
      </c>
      <c r="I14" s="15">
        <f t="shared" si="4"/>
        <v>7.0013106159895102</v>
      </c>
    </row>
    <row r="15" spans="1:17" x14ac:dyDescent="0.25">
      <c r="A15" s="9" t="s">
        <v>26</v>
      </c>
      <c r="B15" s="9" t="s">
        <v>27</v>
      </c>
      <c r="C15" s="9" t="s">
        <v>18</v>
      </c>
      <c r="D15" s="13">
        <v>1616000</v>
      </c>
      <c r="E15" s="12">
        <f t="shared" si="0"/>
        <v>7860</v>
      </c>
      <c r="F15" s="12">
        <f t="shared" si="1"/>
        <v>1729200</v>
      </c>
      <c r="G15" s="9" t="str">
        <f t="shared" si="2"/>
        <v>Lady Odilia Rodríguez Pedreros</v>
      </c>
      <c r="H15" s="14">
        <f t="shared" si="3"/>
        <v>1721340</v>
      </c>
      <c r="I15" s="15">
        <f t="shared" si="4"/>
        <v>7.0049504950494992</v>
      </c>
    </row>
    <row r="16" spans="1:17" x14ac:dyDescent="0.25">
      <c r="A16" s="9" t="s">
        <v>28</v>
      </c>
      <c r="B16" s="9" t="s">
        <v>9</v>
      </c>
      <c r="C16" s="9" t="s">
        <v>10</v>
      </c>
      <c r="D16" s="13">
        <v>1455000</v>
      </c>
      <c r="E16" s="12">
        <f t="shared" si="0"/>
        <v>7242</v>
      </c>
      <c r="F16" s="12">
        <f t="shared" si="1"/>
        <v>1593240</v>
      </c>
      <c r="G16" s="28" t="str">
        <f t="shared" si="2"/>
        <v/>
      </c>
      <c r="H16" s="14">
        <f t="shared" si="3"/>
        <v>1585998</v>
      </c>
      <c r="I16" s="15">
        <f t="shared" si="4"/>
        <v>9.5010309278350462</v>
      </c>
    </row>
    <row r="17" spans="1:9" x14ac:dyDescent="0.25">
      <c r="A17" s="9" t="s">
        <v>29</v>
      </c>
      <c r="B17" s="9" t="s">
        <v>30</v>
      </c>
      <c r="C17" s="9" t="s">
        <v>13</v>
      </c>
      <c r="D17" s="13">
        <v>1942000</v>
      </c>
      <c r="E17" s="12">
        <f t="shared" si="0"/>
        <v>9445</v>
      </c>
      <c r="F17" s="12">
        <f t="shared" si="1"/>
        <v>2077900</v>
      </c>
      <c r="G17" s="9" t="str">
        <f t="shared" si="2"/>
        <v>Leydy Viviana Camacho Gamba</v>
      </c>
      <c r="H17" s="14">
        <f t="shared" si="3"/>
        <v>2068455</v>
      </c>
      <c r="I17" s="15">
        <f t="shared" si="4"/>
        <v>6.9979402677651876</v>
      </c>
    </row>
    <row r="18" spans="1:9" x14ac:dyDescent="0.25">
      <c r="A18" s="9" t="s">
        <v>31</v>
      </c>
      <c r="B18" s="9" t="s">
        <v>27</v>
      </c>
      <c r="C18" s="9" t="s">
        <v>10</v>
      </c>
      <c r="D18" s="13">
        <v>1880000</v>
      </c>
      <c r="E18" s="12">
        <f t="shared" si="0"/>
        <v>9144</v>
      </c>
      <c r="F18" s="12">
        <f t="shared" si="1"/>
        <v>2011680</v>
      </c>
      <c r="G18" s="28" t="str">
        <f t="shared" si="2"/>
        <v/>
      </c>
      <c r="H18" s="14">
        <f t="shared" si="3"/>
        <v>2002536</v>
      </c>
      <c r="I18" s="15">
        <f t="shared" si="4"/>
        <v>7.004255319148939</v>
      </c>
    </row>
    <row r="19" spans="1:9" x14ac:dyDescent="0.25">
      <c r="A19" s="9" t="s">
        <v>32</v>
      </c>
      <c r="B19" s="9" t="s">
        <v>30</v>
      </c>
      <c r="C19" s="9" t="s">
        <v>13</v>
      </c>
      <c r="D19" s="13">
        <v>1877000</v>
      </c>
      <c r="E19" s="12">
        <f t="shared" si="0"/>
        <v>9129</v>
      </c>
      <c r="F19" s="12">
        <f t="shared" si="1"/>
        <v>2008380</v>
      </c>
      <c r="G19" s="9" t="str">
        <f t="shared" si="2"/>
        <v>María Margarita Torres Campos</v>
      </c>
      <c r="H19" s="14">
        <f t="shared" si="3"/>
        <v>1999251</v>
      </c>
      <c r="I19" s="15">
        <f t="shared" si="4"/>
        <v>6.9994672349493925</v>
      </c>
    </row>
    <row r="20" spans="1:9" x14ac:dyDescent="0.25">
      <c r="A20" s="9" t="s">
        <v>33</v>
      </c>
      <c r="B20" s="9" t="s">
        <v>21</v>
      </c>
      <c r="C20" s="9" t="s">
        <v>18</v>
      </c>
      <c r="D20" s="13">
        <v>1660000</v>
      </c>
      <c r="E20" s="12">
        <f t="shared" si="0"/>
        <v>8074</v>
      </c>
      <c r="F20" s="12">
        <f t="shared" si="1"/>
        <v>1776280</v>
      </c>
      <c r="G20" s="9" t="str">
        <f t="shared" si="2"/>
        <v>Viviana Carolina Gómez Ruiz</v>
      </c>
      <c r="H20" s="14">
        <f t="shared" si="3"/>
        <v>1768206</v>
      </c>
      <c r="I20" s="15">
        <f t="shared" si="4"/>
        <v>7.0048192771084388</v>
      </c>
    </row>
    <row r="21" spans="1:9" x14ac:dyDescent="0.25">
      <c r="A21" s="9" t="s">
        <v>34</v>
      </c>
      <c r="B21" s="9" t="s">
        <v>27</v>
      </c>
      <c r="C21" s="9" t="s">
        <v>18</v>
      </c>
      <c r="D21" s="13">
        <v>1456000</v>
      </c>
      <c r="E21" s="12">
        <f t="shared" si="0"/>
        <v>7247</v>
      </c>
      <c r="F21" s="12">
        <f t="shared" si="1"/>
        <v>1594340</v>
      </c>
      <c r="G21" s="9" t="str">
        <f t="shared" si="2"/>
        <v>Liliana Vásquez Pulido</v>
      </c>
      <c r="H21" s="14">
        <f t="shared" si="3"/>
        <v>1587093</v>
      </c>
      <c r="I21" s="15">
        <f t="shared" si="4"/>
        <v>9.5013736263736206</v>
      </c>
    </row>
    <row r="22" spans="1:9" x14ac:dyDescent="0.25">
      <c r="A22" s="9" t="s">
        <v>35</v>
      </c>
      <c r="B22" s="9" t="s">
        <v>21</v>
      </c>
      <c r="C22" s="9" t="s">
        <v>13</v>
      </c>
      <c r="D22" s="13">
        <v>1681000</v>
      </c>
      <c r="E22" s="12">
        <f t="shared" si="0"/>
        <v>8176</v>
      </c>
      <c r="F22" s="12">
        <f t="shared" si="1"/>
        <v>1798720</v>
      </c>
      <c r="G22" s="9" t="str">
        <f t="shared" si="2"/>
        <v>Olga Nancy Corredor Ojeda</v>
      </c>
      <c r="H22" s="14">
        <f t="shared" si="3"/>
        <v>1790544</v>
      </c>
      <c r="I22" s="15">
        <f t="shared" si="4"/>
        <v>7.0029744199881065</v>
      </c>
    </row>
    <row r="23" spans="1:9" x14ac:dyDescent="0.25">
      <c r="A23" s="9" t="s">
        <v>36</v>
      </c>
      <c r="B23" s="9" t="s">
        <v>37</v>
      </c>
      <c r="C23" s="9" t="s">
        <v>10</v>
      </c>
      <c r="D23" s="13">
        <v>1551000</v>
      </c>
      <c r="E23" s="12">
        <f t="shared" si="0"/>
        <v>7544</v>
      </c>
      <c r="F23" s="12">
        <f t="shared" si="1"/>
        <v>1659680</v>
      </c>
      <c r="G23" s="28" t="str">
        <f t="shared" si="2"/>
        <v/>
      </c>
      <c r="H23" s="14">
        <f t="shared" si="3"/>
        <v>1652136</v>
      </c>
      <c r="I23" s="15">
        <f t="shared" si="4"/>
        <v>7.0070921985815602</v>
      </c>
    </row>
    <row r="24" spans="1:9" x14ac:dyDescent="0.25">
      <c r="A24" s="9" t="s">
        <v>38</v>
      </c>
      <c r="B24" s="9" t="s">
        <v>37</v>
      </c>
      <c r="C24" s="9" t="s">
        <v>13</v>
      </c>
      <c r="D24" s="13">
        <v>1424000</v>
      </c>
      <c r="E24" s="12">
        <f t="shared" si="0"/>
        <v>7088</v>
      </c>
      <c r="F24" s="12">
        <f t="shared" si="1"/>
        <v>1559360</v>
      </c>
      <c r="G24" s="9" t="str">
        <f t="shared" si="2"/>
        <v>Estefany Carolina Garzón Rojas</v>
      </c>
      <c r="H24" s="14">
        <f t="shared" si="3"/>
        <v>1552272</v>
      </c>
      <c r="I24" s="15">
        <f t="shared" si="4"/>
        <v>9.5056179775280896</v>
      </c>
    </row>
    <row r="25" spans="1:9" x14ac:dyDescent="0.25">
      <c r="A25" s="9" t="s">
        <v>39</v>
      </c>
      <c r="B25" s="9" t="s">
        <v>37</v>
      </c>
      <c r="C25" s="9" t="s">
        <v>18</v>
      </c>
      <c r="D25" s="13">
        <v>1442000</v>
      </c>
      <c r="E25" s="12">
        <f t="shared" si="0"/>
        <v>7177</v>
      </c>
      <c r="F25" s="12">
        <f t="shared" si="1"/>
        <v>1578940</v>
      </c>
      <c r="G25" s="9" t="str">
        <f t="shared" si="2"/>
        <v>Luz Yaneth Velásquez Gordillo</v>
      </c>
      <c r="H25" s="14">
        <f t="shared" si="3"/>
        <v>1571763</v>
      </c>
      <c r="I25" s="15">
        <f t="shared" si="4"/>
        <v>9.4965325936199747</v>
      </c>
    </row>
    <row r="26" spans="1:9" x14ac:dyDescent="0.25">
      <c r="A26" s="9" t="s">
        <v>40</v>
      </c>
      <c r="B26" s="9" t="s">
        <v>27</v>
      </c>
      <c r="C26" s="9" t="s">
        <v>18</v>
      </c>
      <c r="D26" s="13">
        <v>1739000</v>
      </c>
      <c r="E26" s="12">
        <f t="shared" si="0"/>
        <v>8458</v>
      </c>
      <c r="F26" s="12">
        <f t="shared" si="1"/>
        <v>1860760</v>
      </c>
      <c r="G26" s="9" t="str">
        <f t="shared" si="2"/>
        <v>Angie Ramírez Hernández</v>
      </c>
      <c r="H26" s="14">
        <f t="shared" si="3"/>
        <v>1852302</v>
      </c>
      <c r="I26" s="15">
        <f t="shared" si="4"/>
        <v>7.0017251293847096</v>
      </c>
    </row>
    <row r="27" spans="1:9" x14ac:dyDescent="0.25">
      <c r="A27" s="9" t="s">
        <v>41</v>
      </c>
      <c r="B27" s="9" t="s">
        <v>27</v>
      </c>
      <c r="C27" s="9" t="s">
        <v>13</v>
      </c>
      <c r="D27" s="13">
        <v>1762000</v>
      </c>
      <c r="E27" s="12">
        <f t="shared" si="0"/>
        <v>8570</v>
      </c>
      <c r="F27" s="12">
        <f t="shared" si="1"/>
        <v>1885400</v>
      </c>
      <c r="G27" s="9" t="str">
        <f t="shared" si="2"/>
        <v>Andrea Johanna Zorro Tamayo</v>
      </c>
      <c r="H27" s="14">
        <f t="shared" si="3"/>
        <v>1876830</v>
      </c>
      <c r="I27" s="15">
        <f t="shared" si="4"/>
        <v>7.003405221339392</v>
      </c>
    </row>
    <row r="28" spans="1:9" x14ac:dyDescent="0.25">
      <c r="A28" s="9" t="s">
        <v>42</v>
      </c>
      <c r="B28" s="9" t="s">
        <v>21</v>
      </c>
      <c r="C28" s="9" t="s">
        <v>10</v>
      </c>
      <c r="D28" s="13">
        <v>2039000</v>
      </c>
      <c r="E28" s="12">
        <f t="shared" si="0"/>
        <v>9917</v>
      </c>
      <c r="F28" s="12">
        <f t="shared" si="1"/>
        <v>2181740</v>
      </c>
      <c r="G28" s="28" t="str">
        <f t="shared" si="2"/>
        <v/>
      </c>
      <c r="H28" s="14">
        <f t="shared" si="3"/>
        <v>2171823</v>
      </c>
      <c r="I28" s="15">
        <f t="shared" si="4"/>
        <v>7.0004904364884766</v>
      </c>
    </row>
    <row r="29" spans="1:9" x14ac:dyDescent="0.25">
      <c r="A29" s="9" t="s">
        <v>43</v>
      </c>
      <c r="B29" s="9" t="s">
        <v>44</v>
      </c>
      <c r="C29" s="9" t="s">
        <v>10</v>
      </c>
      <c r="D29" s="13">
        <v>1295000</v>
      </c>
      <c r="E29" s="12">
        <f t="shared" si="0"/>
        <v>6446</v>
      </c>
      <c r="F29" s="12">
        <f t="shared" si="1"/>
        <v>1418120</v>
      </c>
      <c r="G29" s="28" t="str">
        <f t="shared" si="2"/>
        <v/>
      </c>
      <c r="H29" s="14">
        <f t="shared" si="3"/>
        <v>1411674</v>
      </c>
      <c r="I29" s="15">
        <f t="shared" si="4"/>
        <v>9.5073359073359143</v>
      </c>
    </row>
    <row r="30" spans="1:9" x14ac:dyDescent="0.25">
      <c r="A30" s="9" t="s">
        <v>45</v>
      </c>
      <c r="B30" s="9" t="s">
        <v>44</v>
      </c>
      <c r="C30" s="9" t="s">
        <v>10</v>
      </c>
      <c r="D30" s="13">
        <v>1424000</v>
      </c>
      <c r="E30" s="12">
        <f t="shared" si="0"/>
        <v>7088</v>
      </c>
      <c r="F30" s="12">
        <f t="shared" si="1"/>
        <v>1559360</v>
      </c>
      <c r="G30" s="28" t="str">
        <f t="shared" si="2"/>
        <v/>
      </c>
      <c r="H30" s="14">
        <f t="shared" si="3"/>
        <v>1552272</v>
      </c>
      <c r="I30" s="15">
        <f t="shared" si="4"/>
        <v>9.5056179775280896</v>
      </c>
    </row>
    <row r="31" spans="1:9" x14ac:dyDescent="0.25">
      <c r="A31" s="9" t="s">
        <v>46</v>
      </c>
      <c r="B31" s="9" t="s">
        <v>9</v>
      </c>
      <c r="C31" s="9" t="s">
        <v>18</v>
      </c>
      <c r="D31" s="13">
        <v>1424000</v>
      </c>
      <c r="E31" s="12">
        <f t="shared" si="0"/>
        <v>7088</v>
      </c>
      <c r="F31" s="12">
        <f t="shared" si="1"/>
        <v>1559360</v>
      </c>
      <c r="G31" s="9" t="str">
        <f t="shared" si="2"/>
        <v>Esther Adriana Ruiz González</v>
      </c>
      <c r="H31" s="14">
        <f t="shared" si="3"/>
        <v>1552272</v>
      </c>
      <c r="I31" s="15">
        <f t="shared" si="4"/>
        <v>9.5056179775280896</v>
      </c>
    </row>
    <row r="32" spans="1:9" x14ac:dyDescent="0.25">
      <c r="A32" s="9" t="s">
        <v>47</v>
      </c>
      <c r="B32" s="9" t="s">
        <v>21</v>
      </c>
      <c r="C32" s="9" t="s">
        <v>18</v>
      </c>
      <c r="D32" s="13">
        <v>1720000</v>
      </c>
      <c r="E32" s="12">
        <f t="shared" si="0"/>
        <v>8365</v>
      </c>
      <c r="F32" s="12">
        <f t="shared" si="1"/>
        <v>1840300</v>
      </c>
      <c r="G32" s="9" t="str">
        <f t="shared" si="2"/>
        <v>Ana Consuelo Moncada Colina</v>
      </c>
      <c r="H32" s="14">
        <f t="shared" si="3"/>
        <v>1831935</v>
      </c>
      <c r="I32" s="15">
        <f t="shared" si="4"/>
        <v>6.9941860465116292</v>
      </c>
    </row>
    <row r="33" spans="1:9" x14ac:dyDescent="0.25">
      <c r="A33" s="9" t="s">
        <v>48</v>
      </c>
      <c r="B33" s="9" t="s">
        <v>30</v>
      </c>
      <c r="C33" s="9" t="s">
        <v>10</v>
      </c>
      <c r="D33" s="13">
        <v>1867000</v>
      </c>
      <c r="E33" s="12">
        <f t="shared" si="0"/>
        <v>9080</v>
      </c>
      <c r="F33" s="12">
        <f t="shared" si="1"/>
        <v>1997600</v>
      </c>
      <c r="G33" s="28" t="str">
        <f t="shared" si="2"/>
        <v/>
      </c>
      <c r="H33" s="14">
        <f t="shared" si="3"/>
        <v>1988520</v>
      </c>
      <c r="I33" s="15">
        <f t="shared" si="4"/>
        <v>6.9951794322442424</v>
      </c>
    </row>
    <row r="34" spans="1:9" x14ac:dyDescent="0.25">
      <c r="A34" s="9" t="s">
        <v>49</v>
      </c>
      <c r="B34" s="9" t="s">
        <v>21</v>
      </c>
      <c r="C34" s="9" t="s">
        <v>10</v>
      </c>
      <c r="D34" s="13">
        <v>1815000</v>
      </c>
      <c r="E34" s="12">
        <f t="shared" si="0"/>
        <v>8828</v>
      </c>
      <c r="F34" s="12">
        <f t="shared" si="1"/>
        <v>1942160</v>
      </c>
      <c r="G34" s="28" t="str">
        <f t="shared" si="2"/>
        <v/>
      </c>
      <c r="H34" s="14">
        <f t="shared" si="3"/>
        <v>1933332</v>
      </c>
      <c r="I34" s="15">
        <f t="shared" si="4"/>
        <v>7.0060606060606005</v>
      </c>
    </row>
    <row r="35" spans="1:9" x14ac:dyDescent="0.25">
      <c r="A35" s="9" t="s">
        <v>50</v>
      </c>
      <c r="B35" s="9" t="s">
        <v>44</v>
      </c>
      <c r="C35" s="9" t="s">
        <v>10</v>
      </c>
      <c r="D35" s="13">
        <v>1734000</v>
      </c>
      <c r="E35" s="12">
        <f t="shared" si="0"/>
        <v>8434</v>
      </c>
      <c r="F35" s="12">
        <f t="shared" si="1"/>
        <v>1855480</v>
      </c>
      <c r="G35" s="28" t="str">
        <f t="shared" si="2"/>
        <v/>
      </c>
      <c r="H35" s="14">
        <f t="shared" si="3"/>
        <v>1847046</v>
      </c>
      <c r="I35" s="15">
        <f t="shared" si="4"/>
        <v>7.0057670126874285</v>
      </c>
    </row>
    <row r="36" spans="1:9" x14ac:dyDescent="0.25">
      <c r="A36" s="9" t="s">
        <v>51</v>
      </c>
      <c r="B36" s="9" t="s">
        <v>9</v>
      </c>
      <c r="C36" s="9" t="s">
        <v>10</v>
      </c>
      <c r="D36" s="13">
        <v>1767000</v>
      </c>
      <c r="E36" s="12">
        <f t="shared" si="0"/>
        <v>8594</v>
      </c>
      <c r="F36" s="12">
        <f t="shared" si="1"/>
        <v>1890680</v>
      </c>
      <c r="G36" s="28" t="str">
        <f t="shared" si="2"/>
        <v/>
      </c>
      <c r="H36" s="14">
        <f t="shared" si="3"/>
        <v>1882086</v>
      </c>
      <c r="I36" s="15">
        <f t="shared" si="4"/>
        <v>6.9994340690435735</v>
      </c>
    </row>
    <row r="37" spans="1:9" x14ac:dyDescent="0.25">
      <c r="A37" s="9" t="s">
        <v>52</v>
      </c>
      <c r="B37" s="9" t="s">
        <v>12</v>
      </c>
      <c r="C37" s="9" t="s">
        <v>13</v>
      </c>
      <c r="D37" s="13">
        <v>1944000</v>
      </c>
      <c r="E37" s="12">
        <f t="shared" si="0"/>
        <v>9455</v>
      </c>
      <c r="F37" s="12">
        <f t="shared" si="1"/>
        <v>2080100</v>
      </c>
      <c r="G37" s="9" t="str">
        <f t="shared" si="2"/>
        <v>Carlos Alberto Guerra Barrios</v>
      </c>
      <c r="H37" s="14">
        <f t="shared" si="3"/>
        <v>2070645</v>
      </c>
      <c r="I37" s="15">
        <f t="shared" si="4"/>
        <v>7.0010288065843582</v>
      </c>
    </row>
    <row r="38" spans="1:9" x14ac:dyDescent="0.25">
      <c r="A38" s="9" t="s">
        <v>53</v>
      </c>
      <c r="B38" s="9" t="s">
        <v>9</v>
      </c>
      <c r="C38" s="9" t="s">
        <v>10</v>
      </c>
      <c r="D38" s="13">
        <v>1637000</v>
      </c>
      <c r="E38" s="12">
        <f t="shared" si="0"/>
        <v>7962</v>
      </c>
      <c r="F38" s="12">
        <f t="shared" si="1"/>
        <v>1751640</v>
      </c>
      <c r="G38" s="28" t="str">
        <f t="shared" si="2"/>
        <v/>
      </c>
      <c r="H38" s="14">
        <f t="shared" si="3"/>
        <v>1743678</v>
      </c>
      <c r="I38" s="15">
        <f t="shared" si="4"/>
        <v>7.0030543677458752</v>
      </c>
    </row>
    <row r="39" spans="1:9" x14ac:dyDescent="0.25">
      <c r="A39" s="9" t="s">
        <v>54</v>
      </c>
      <c r="B39" s="9" t="s">
        <v>16</v>
      </c>
      <c r="C39" s="9" t="s">
        <v>13</v>
      </c>
      <c r="D39" s="13">
        <v>1972000</v>
      </c>
      <c r="E39" s="12">
        <f t="shared" si="0"/>
        <v>9591</v>
      </c>
      <c r="F39" s="12">
        <f t="shared" si="1"/>
        <v>2110020</v>
      </c>
      <c r="G39" s="9" t="str">
        <f t="shared" si="2"/>
        <v>Olga Lucía Guzmán Rodríguez</v>
      </c>
      <c r="H39" s="14">
        <f t="shared" si="3"/>
        <v>2100429</v>
      </c>
      <c r="I39" s="15">
        <f t="shared" si="4"/>
        <v>6.9989858012170316</v>
      </c>
    </row>
    <row r="40" spans="1:9" x14ac:dyDescent="0.25">
      <c r="A40" s="9" t="s">
        <v>55</v>
      </c>
      <c r="B40" s="9" t="s">
        <v>16</v>
      </c>
      <c r="C40" s="9" t="s">
        <v>18</v>
      </c>
      <c r="D40" s="13">
        <v>1758000</v>
      </c>
      <c r="E40" s="12">
        <f t="shared" si="0"/>
        <v>8550</v>
      </c>
      <c r="F40" s="12">
        <f t="shared" si="1"/>
        <v>1881000</v>
      </c>
      <c r="G40" s="9" t="str">
        <f t="shared" si="2"/>
        <v>Jairo Humberto Hernández Pérez</v>
      </c>
      <c r="H40" s="14">
        <f t="shared" si="3"/>
        <v>1872450</v>
      </c>
      <c r="I40" s="15">
        <f t="shared" si="4"/>
        <v>6.9965870307167251</v>
      </c>
    </row>
    <row r="41" spans="1:9" x14ac:dyDescent="0.25">
      <c r="A41" s="9" t="s">
        <v>56</v>
      </c>
      <c r="B41" s="9" t="s">
        <v>9</v>
      </c>
      <c r="C41" s="9" t="s">
        <v>18</v>
      </c>
      <c r="D41" s="13">
        <v>1424000</v>
      </c>
      <c r="E41" s="12">
        <f t="shared" si="0"/>
        <v>7088</v>
      </c>
      <c r="F41" s="12">
        <f t="shared" si="1"/>
        <v>1559360</v>
      </c>
      <c r="G41" s="9" t="str">
        <f t="shared" si="2"/>
        <v>Alba Ruby Jiménez Bacca</v>
      </c>
      <c r="H41" s="14">
        <f t="shared" si="3"/>
        <v>1552272</v>
      </c>
      <c r="I41" s="15">
        <f t="shared" si="4"/>
        <v>9.5056179775280896</v>
      </c>
    </row>
    <row r="42" spans="1:9" x14ac:dyDescent="0.25">
      <c r="A42" s="9" t="s">
        <v>57</v>
      </c>
      <c r="B42" s="9" t="s">
        <v>21</v>
      </c>
      <c r="C42" s="9" t="s">
        <v>13</v>
      </c>
      <c r="D42" s="13">
        <v>1919000</v>
      </c>
      <c r="E42" s="12">
        <f t="shared" si="0"/>
        <v>9333</v>
      </c>
      <c r="F42" s="12">
        <f t="shared" si="1"/>
        <v>2053260</v>
      </c>
      <c r="G42" s="9" t="str">
        <f t="shared" si="2"/>
        <v>Harris Brandon Laguna Lamilla</v>
      </c>
      <c r="H42" s="14">
        <f t="shared" si="3"/>
        <v>2043927</v>
      </c>
      <c r="I42" s="15">
        <f t="shared" si="4"/>
        <v>6.9963522668056299</v>
      </c>
    </row>
    <row r="43" spans="1:9" x14ac:dyDescent="0.25">
      <c r="A43" s="9" t="s">
        <v>58</v>
      </c>
      <c r="B43" s="9" t="s">
        <v>12</v>
      </c>
      <c r="C43" s="9" t="s">
        <v>10</v>
      </c>
      <c r="D43" s="13">
        <v>1971000</v>
      </c>
      <c r="E43" s="12">
        <f t="shared" si="0"/>
        <v>9586</v>
      </c>
      <c r="F43" s="12">
        <f t="shared" si="1"/>
        <v>2108920</v>
      </c>
      <c r="G43" s="28" t="str">
        <f t="shared" si="2"/>
        <v/>
      </c>
      <c r="H43" s="14">
        <f t="shared" si="3"/>
        <v>2099334</v>
      </c>
      <c r="I43" s="15">
        <f t="shared" si="4"/>
        <v>6.9974632166412931</v>
      </c>
    </row>
    <row r="44" spans="1:9" x14ac:dyDescent="0.25">
      <c r="A44" s="9" t="s">
        <v>59</v>
      </c>
      <c r="B44" s="9" t="s">
        <v>16</v>
      </c>
      <c r="C44" s="9" t="s">
        <v>13</v>
      </c>
      <c r="D44" s="13">
        <v>1704000</v>
      </c>
      <c r="E44" s="12">
        <f t="shared" si="0"/>
        <v>8288</v>
      </c>
      <c r="F44" s="12">
        <f t="shared" si="1"/>
        <v>1823360</v>
      </c>
      <c r="G44" s="9" t="str">
        <f t="shared" si="2"/>
        <v xml:space="preserve">Eliseo Niño Ledesma </v>
      </c>
      <c r="H44" s="14">
        <f t="shared" si="3"/>
        <v>1815072</v>
      </c>
      <c r="I44" s="15">
        <f t="shared" si="4"/>
        <v>7.0046948356807519</v>
      </c>
    </row>
    <row r="45" spans="1:9" x14ac:dyDescent="0.25">
      <c r="A45" s="9" t="s">
        <v>60</v>
      </c>
      <c r="B45" s="9" t="s">
        <v>25</v>
      </c>
      <c r="C45" s="9" t="s">
        <v>18</v>
      </c>
      <c r="D45" s="13">
        <v>1640000</v>
      </c>
      <c r="E45" s="12">
        <f t="shared" si="0"/>
        <v>7976</v>
      </c>
      <c r="F45" s="12">
        <f t="shared" si="1"/>
        <v>1754720</v>
      </c>
      <c r="G45" s="9" t="str">
        <f t="shared" si="2"/>
        <v>Nayibe Johanna Lenis Ochoa</v>
      </c>
      <c r="H45" s="14">
        <f t="shared" si="3"/>
        <v>1746744</v>
      </c>
      <c r="I45" s="15">
        <f t="shared" si="4"/>
        <v>6.9951219512195166</v>
      </c>
    </row>
    <row r="46" spans="1:9" x14ac:dyDescent="0.25">
      <c r="A46" s="9" t="s">
        <v>61</v>
      </c>
      <c r="B46" s="9" t="s">
        <v>27</v>
      </c>
      <c r="C46" s="9" t="s">
        <v>18</v>
      </c>
      <c r="D46" s="13">
        <v>1881000</v>
      </c>
      <c r="E46" s="12">
        <f t="shared" si="0"/>
        <v>9149</v>
      </c>
      <c r="F46" s="12">
        <f t="shared" si="1"/>
        <v>2012780</v>
      </c>
      <c r="G46" s="9" t="str">
        <f t="shared" si="2"/>
        <v>Jenny Carolina Lugo Lozano</v>
      </c>
      <c r="H46" s="14">
        <f t="shared" si="3"/>
        <v>2003631</v>
      </c>
      <c r="I46" s="15">
        <f t="shared" si="4"/>
        <v>7.0058479532163744</v>
      </c>
    </row>
    <row r="47" spans="1:9" x14ac:dyDescent="0.25">
      <c r="A47" s="9" t="s">
        <v>62</v>
      </c>
      <c r="B47" s="9" t="s">
        <v>9</v>
      </c>
      <c r="C47" s="9" t="s">
        <v>10</v>
      </c>
      <c r="D47" s="13">
        <v>1921000</v>
      </c>
      <c r="E47" s="12">
        <f t="shared" si="0"/>
        <v>9343</v>
      </c>
      <c r="F47" s="12">
        <f t="shared" si="1"/>
        <v>2055460</v>
      </c>
      <c r="G47" s="28" t="str">
        <f t="shared" si="2"/>
        <v/>
      </c>
      <c r="H47" s="14">
        <f t="shared" si="3"/>
        <v>2046117</v>
      </c>
      <c r="I47" s="15">
        <f t="shared" si="4"/>
        <v>6.9994794377928145</v>
      </c>
    </row>
    <row r="48" spans="1:9" x14ac:dyDescent="0.25">
      <c r="A48" s="9" t="s">
        <v>63</v>
      </c>
      <c r="B48" s="9" t="s">
        <v>30</v>
      </c>
      <c r="C48" s="9" t="s">
        <v>13</v>
      </c>
      <c r="D48" s="13">
        <v>1817000</v>
      </c>
      <c r="E48" s="12">
        <f t="shared" si="0"/>
        <v>8837</v>
      </c>
      <c r="F48" s="12">
        <f t="shared" si="1"/>
        <v>1944140</v>
      </c>
      <c r="G48" s="9" t="str">
        <f t="shared" si="2"/>
        <v>Ana Silvia Montoya Salazar</v>
      </c>
      <c r="H48" s="14">
        <f t="shared" si="3"/>
        <v>1935303</v>
      </c>
      <c r="I48" s="15">
        <f t="shared" si="4"/>
        <v>6.9972482113373644</v>
      </c>
    </row>
    <row r="49" spans="1:9" x14ac:dyDescent="0.25">
      <c r="A49" s="9" t="s">
        <v>64</v>
      </c>
      <c r="B49" s="9" t="s">
        <v>27</v>
      </c>
      <c r="C49" s="9" t="s">
        <v>18</v>
      </c>
      <c r="D49" s="13">
        <v>1768000</v>
      </c>
      <c r="E49" s="12">
        <f t="shared" si="0"/>
        <v>8599</v>
      </c>
      <c r="F49" s="12">
        <f t="shared" si="1"/>
        <v>1891780</v>
      </c>
      <c r="G49" s="9" t="str">
        <f t="shared" si="2"/>
        <v>Daniel Stiven Moreno Rey</v>
      </c>
      <c r="H49" s="14">
        <f t="shared" si="3"/>
        <v>1883181</v>
      </c>
      <c r="I49" s="15">
        <f t="shared" si="4"/>
        <v>7.0011312217194615</v>
      </c>
    </row>
    <row r="50" spans="1:9" x14ac:dyDescent="0.25">
      <c r="A50" s="9" t="s">
        <v>65</v>
      </c>
      <c r="B50" s="9" t="s">
        <v>30</v>
      </c>
      <c r="C50" s="9" t="s">
        <v>18</v>
      </c>
      <c r="D50" s="13">
        <v>1809000</v>
      </c>
      <c r="E50" s="12">
        <f t="shared" si="0"/>
        <v>8798</v>
      </c>
      <c r="F50" s="12">
        <f t="shared" si="1"/>
        <v>1935560</v>
      </c>
      <c r="G50" s="9" t="str">
        <f t="shared" si="2"/>
        <v>Mary Luz Ocampo Espinoza</v>
      </c>
      <c r="H50" s="14">
        <f t="shared" si="3"/>
        <v>1926762</v>
      </c>
      <c r="I50" s="15">
        <f t="shared" si="4"/>
        <v>6.9961304588170208</v>
      </c>
    </row>
    <row r="51" spans="1:9" x14ac:dyDescent="0.25">
      <c r="A51" s="9" t="s">
        <v>66</v>
      </c>
      <c r="B51" s="9" t="s">
        <v>21</v>
      </c>
      <c r="C51" s="9" t="s">
        <v>18</v>
      </c>
      <c r="D51" s="13">
        <v>2103000</v>
      </c>
      <c r="E51" s="12">
        <f t="shared" si="0"/>
        <v>10228</v>
      </c>
      <c r="F51" s="12">
        <f t="shared" si="1"/>
        <v>2250160</v>
      </c>
      <c r="G51" s="9" t="str">
        <f t="shared" si="2"/>
        <v>John Raúl Osorio Meneses</v>
      </c>
      <c r="H51" s="14">
        <f t="shared" si="3"/>
        <v>2239932</v>
      </c>
      <c r="I51" s="15">
        <f t="shared" si="4"/>
        <v>6.9976224441274439</v>
      </c>
    </row>
    <row r="52" spans="1:9" x14ac:dyDescent="0.25">
      <c r="A52" s="9" t="s">
        <v>67</v>
      </c>
      <c r="B52" s="9" t="s">
        <v>27</v>
      </c>
      <c r="C52" s="9" t="s">
        <v>18</v>
      </c>
      <c r="D52" s="13">
        <v>1768000</v>
      </c>
      <c r="E52" s="12">
        <f t="shared" si="0"/>
        <v>8599</v>
      </c>
      <c r="F52" s="12">
        <f t="shared" si="1"/>
        <v>1891780</v>
      </c>
      <c r="G52" s="9" t="str">
        <f t="shared" si="2"/>
        <v xml:space="preserve">Andrés Ballén Pajarito </v>
      </c>
      <c r="H52" s="14">
        <f t="shared" si="3"/>
        <v>1883181</v>
      </c>
      <c r="I52" s="15">
        <f t="shared" si="4"/>
        <v>7.0011312217194615</v>
      </c>
    </row>
    <row r="53" spans="1:9" x14ac:dyDescent="0.25">
      <c r="A53" s="9" t="s">
        <v>68</v>
      </c>
      <c r="B53" s="9" t="s">
        <v>21</v>
      </c>
      <c r="C53" s="9" t="s">
        <v>13</v>
      </c>
      <c r="D53" s="13">
        <v>1674000</v>
      </c>
      <c r="E53" s="12">
        <f t="shared" si="0"/>
        <v>8142</v>
      </c>
      <c r="F53" s="12">
        <f t="shared" si="1"/>
        <v>1791240</v>
      </c>
      <c r="G53" s="9" t="str">
        <f t="shared" si="2"/>
        <v>Marco Antonio Pinilla Pinilla</v>
      </c>
      <c r="H53" s="14">
        <f t="shared" si="3"/>
        <v>1783098</v>
      </c>
      <c r="I53" s="15">
        <f t="shared" si="4"/>
        <v>7.0035842293906825</v>
      </c>
    </row>
    <row r="54" spans="1:9" x14ac:dyDescent="0.25">
      <c r="A54" s="9" t="s">
        <v>69</v>
      </c>
      <c r="B54" s="9" t="s">
        <v>37</v>
      </c>
      <c r="C54" s="9" t="s">
        <v>18</v>
      </c>
      <c r="D54" s="13">
        <v>2029000</v>
      </c>
      <c r="E54" s="12">
        <f t="shared" si="0"/>
        <v>9868</v>
      </c>
      <c r="F54" s="12">
        <f t="shared" si="1"/>
        <v>2170960</v>
      </c>
      <c r="G54" s="9" t="str">
        <f t="shared" si="2"/>
        <v>Javier Paul Pinto Casas</v>
      </c>
      <c r="H54" s="14">
        <f t="shared" si="3"/>
        <v>2161092</v>
      </c>
      <c r="I54" s="15">
        <f t="shared" si="4"/>
        <v>6.996550024642687</v>
      </c>
    </row>
    <row r="55" spans="1:9" x14ac:dyDescent="0.25">
      <c r="A55" s="9" t="s">
        <v>70</v>
      </c>
      <c r="B55" s="9" t="s">
        <v>37</v>
      </c>
      <c r="C55" s="9" t="s">
        <v>13</v>
      </c>
      <c r="D55" s="13">
        <v>1716000</v>
      </c>
      <c r="E55" s="12">
        <f t="shared" si="0"/>
        <v>8346</v>
      </c>
      <c r="F55" s="12">
        <f t="shared" si="1"/>
        <v>1836120</v>
      </c>
      <c r="G55" s="9" t="str">
        <f t="shared" si="2"/>
        <v>Andrea Poveda Montaño</v>
      </c>
      <c r="H55" s="14">
        <f t="shared" si="3"/>
        <v>1827774</v>
      </c>
      <c r="I55" s="15">
        <f t="shared" si="4"/>
        <v>7</v>
      </c>
    </row>
    <row r="56" spans="1:9" x14ac:dyDescent="0.25">
      <c r="A56" s="9" t="s">
        <v>71</v>
      </c>
      <c r="B56" s="9" t="s">
        <v>37</v>
      </c>
      <c r="C56" s="9" t="s">
        <v>18</v>
      </c>
      <c r="D56" s="13">
        <v>1779000</v>
      </c>
      <c r="E56" s="12">
        <f t="shared" si="0"/>
        <v>8652</v>
      </c>
      <c r="F56" s="12">
        <f t="shared" si="1"/>
        <v>1903440</v>
      </c>
      <c r="G56" s="9" t="str">
        <f t="shared" si="2"/>
        <v>Julio Cenon Ramírez Choachi</v>
      </c>
      <c r="H56" s="14">
        <f t="shared" si="3"/>
        <v>1894788</v>
      </c>
      <c r="I56" s="15">
        <f t="shared" si="4"/>
        <v>6.9949409780775653</v>
      </c>
    </row>
    <row r="57" spans="1:9" x14ac:dyDescent="0.25">
      <c r="A57" s="9" t="s">
        <v>72</v>
      </c>
      <c r="B57" s="9" t="s">
        <v>27</v>
      </c>
      <c r="C57" s="9" t="s">
        <v>18</v>
      </c>
      <c r="D57" s="13">
        <v>1727000</v>
      </c>
      <c r="E57" s="12">
        <f t="shared" si="0"/>
        <v>8400</v>
      </c>
      <c r="F57" s="12">
        <f t="shared" si="1"/>
        <v>1848000</v>
      </c>
      <c r="G57" s="9" t="str">
        <f t="shared" si="2"/>
        <v>Oscar Alonso Ramírez Castro</v>
      </c>
      <c r="H57" s="14">
        <f t="shared" si="3"/>
        <v>1839600</v>
      </c>
      <c r="I57" s="15">
        <f t="shared" si="4"/>
        <v>7.0063694267515899</v>
      </c>
    </row>
    <row r="58" spans="1:9" x14ac:dyDescent="0.25">
      <c r="A58" s="9" t="s">
        <v>73</v>
      </c>
      <c r="B58" s="9" t="s">
        <v>27</v>
      </c>
      <c r="C58" s="9" t="s">
        <v>13</v>
      </c>
      <c r="D58" s="13">
        <v>1510000</v>
      </c>
      <c r="E58" s="12">
        <f t="shared" si="0"/>
        <v>7344</v>
      </c>
      <c r="F58" s="12">
        <f t="shared" si="1"/>
        <v>1615680</v>
      </c>
      <c r="G58" s="9" t="str">
        <f t="shared" si="2"/>
        <v>Ángela Anayibe Rodríguez Páez</v>
      </c>
      <c r="H58" s="14">
        <f t="shared" si="3"/>
        <v>1608336</v>
      </c>
      <c r="I58" s="15">
        <f t="shared" si="4"/>
        <v>6.9986754966887474</v>
      </c>
    </row>
    <row r="59" spans="1:9" x14ac:dyDescent="0.25">
      <c r="A59" s="9" t="s">
        <v>74</v>
      </c>
      <c r="B59" s="9" t="s">
        <v>21</v>
      </c>
      <c r="C59" s="9" t="s">
        <v>10</v>
      </c>
      <c r="D59" s="13">
        <v>1771000</v>
      </c>
      <c r="E59" s="12">
        <f t="shared" si="0"/>
        <v>8614</v>
      </c>
      <c r="F59" s="12">
        <f t="shared" si="1"/>
        <v>1895080</v>
      </c>
      <c r="G59" s="28" t="str">
        <f t="shared" si="2"/>
        <v/>
      </c>
      <c r="H59" s="14">
        <f t="shared" si="3"/>
        <v>1886466</v>
      </c>
      <c r="I59" s="15">
        <f t="shared" si="4"/>
        <v>7.0062111801242253</v>
      </c>
    </row>
    <row r="60" spans="1:9" x14ac:dyDescent="0.25">
      <c r="A60" s="9" t="s">
        <v>75</v>
      </c>
      <c r="B60" s="9" t="s">
        <v>44</v>
      </c>
      <c r="C60" s="9" t="s">
        <v>10</v>
      </c>
      <c r="D60" s="13">
        <v>1630000</v>
      </c>
      <c r="E60" s="12">
        <f t="shared" si="0"/>
        <v>7928</v>
      </c>
      <c r="F60" s="12">
        <f t="shared" si="1"/>
        <v>1744160</v>
      </c>
      <c r="G60" s="28" t="str">
        <f t="shared" si="2"/>
        <v/>
      </c>
      <c r="H60" s="14">
        <f t="shared" si="3"/>
        <v>1736232</v>
      </c>
      <c r="I60" s="15">
        <f t="shared" si="4"/>
        <v>7.003680981595096</v>
      </c>
    </row>
    <row r="61" spans="1:9" x14ac:dyDescent="0.25">
      <c r="A61" s="9" t="s">
        <v>76</v>
      </c>
      <c r="B61" s="9" t="s">
        <v>44</v>
      </c>
      <c r="C61" s="9" t="s">
        <v>10</v>
      </c>
      <c r="D61" s="13">
        <v>2097000</v>
      </c>
      <c r="E61" s="12">
        <f t="shared" si="0"/>
        <v>10199</v>
      </c>
      <c r="F61" s="12">
        <f t="shared" si="1"/>
        <v>2243780</v>
      </c>
      <c r="G61" s="28" t="str">
        <f t="shared" si="2"/>
        <v/>
      </c>
      <c r="H61" s="14">
        <f t="shared" si="3"/>
        <v>2233581</v>
      </c>
      <c r="I61" s="15">
        <f t="shared" si="4"/>
        <v>6.9995231282784971</v>
      </c>
    </row>
    <row r="62" spans="1:9" x14ac:dyDescent="0.25">
      <c r="A62" s="9" t="s">
        <v>77</v>
      </c>
      <c r="B62" s="9" t="s">
        <v>9</v>
      </c>
      <c r="C62" s="9" t="s">
        <v>18</v>
      </c>
      <c r="D62" s="13">
        <v>1757000</v>
      </c>
      <c r="E62" s="12">
        <f t="shared" si="0"/>
        <v>8545</v>
      </c>
      <c r="F62" s="12">
        <f t="shared" si="1"/>
        <v>1879900</v>
      </c>
      <c r="G62" s="9" t="str">
        <f t="shared" si="2"/>
        <v>Luis Hernando Ruiz Corredor</v>
      </c>
      <c r="H62" s="14">
        <f t="shared" si="3"/>
        <v>1871355</v>
      </c>
      <c r="I62" s="15">
        <f t="shared" si="4"/>
        <v>6.9948776323278281</v>
      </c>
    </row>
    <row r="63" spans="1:9" x14ac:dyDescent="0.25">
      <c r="A63" s="9" t="s">
        <v>78</v>
      </c>
      <c r="B63" s="9" t="s">
        <v>21</v>
      </c>
      <c r="C63" s="9" t="s">
        <v>18</v>
      </c>
      <c r="D63" s="13">
        <v>1471000</v>
      </c>
      <c r="E63" s="12">
        <f t="shared" si="0"/>
        <v>7322</v>
      </c>
      <c r="F63" s="12">
        <f t="shared" si="1"/>
        <v>1610840</v>
      </c>
      <c r="G63" s="9" t="str">
        <f t="shared" si="2"/>
        <v>Dilia Ivonne Sarmiento Moreno</v>
      </c>
      <c r="H63" s="14">
        <f t="shared" si="3"/>
        <v>1603518</v>
      </c>
      <c r="I63" s="15">
        <f t="shared" si="4"/>
        <v>9.5064581917063293</v>
      </c>
    </row>
    <row r="64" spans="1:9" x14ac:dyDescent="0.25">
      <c r="A64" s="9" t="s">
        <v>79</v>
      </c>
      <c r="B64" s="9" t="s">
        <v>30</v>
      </c>
      <c r="C64" s="9" t="s">
        <v>13</v>
      </c>
      <c r="D64" s="13">
        <v>1517000</v>
      </c>
      <c r="E64" s="12">
        <f t="shared" si="0"/>
        <v>7378</v>
      </c>
      <c r="F64" s="12">
        <f t="shared" si="1"/>
        <v>1623160</v>
      </c>
      <c r="G64" s="9" t="str">
        <f t="shared" si="2"/>
        <v xml:space="preserve">Johana Cruz Suarez </v>
      </c>
      <c r="H64" s="14">
        <f t="shared" si="3"/>
        <v>1615782</v>
      </c>
      <c r="I64" s="15">
        <f t="shared" si="4"/>
        <v>6.9980224126565531</v>
      </c>
    </row>
    <row r="65" spans="1:9" x14ac:dyDescent="0.25">
      <c r="A65" s="9" t="s">
        <v>80</v>
      </c>
      <c r="B65" s="9" t="s">
        <v>21</v>
      </c>
      <c r="C65" s="9" t="s">
        <v>13</v>
      </c>
      <c r="D65" s="13">
        <v>1615000</v>
      </c>
      <c r="E65" s="12">
        <f t="shared" si="0"/>
        <v>7855</v>
      </c>
      <c r="F65" s="12">
        <f t="shared" si="1"/>
        <v>1728100</v>
      </c>
      <c r="G65" s="9" t="str">
        <f t="shared" si="2"/>
        <v>Maribel Carolina Suárez Ríos</v>
      </c>
      <c r="H65" s="14">
        <f t="shared" si="3"/>
        <v>1720245</v>
      </c>
      <c r="I65" s="15">
        <f t="shared" si="4"/>
        <v>7.0030959752321991</v>
      </c>
    </row>
    <row r="66" spans="1:9" x14ac:dyDescent="0.25">
      <c r="A66" s="9" t="s">
        <v>81</v>
      </c>
      <c r="B66" s="9" t="s">
        <v>44</v>
      </c>
      <c r="C66" s="9" t="s">
        <v>13</v>
      </c>
      <c r="D66" s="13">
        <v>1666000</v>
      </c>
      <c r="E66" s="12">
        <f t="shared" si="0"/>
        <v>8103</v>
      </c>
      <c r="F66" s="12">
        <f t="shared" si="1"/>
        <v>1782660</v>
      </c>
      <c r="G66" s="9" t="str">
        <f t="shared" si="2"/>
        <v xml:space="preserve">Viviana López Suárez </v>
      </c>
      <c r="H66" s="14">
        <f t="shared" si="3"/>
        <v>1774557</v>
      </c>
      <c r="I66" s="15">
        <f t="shared" si="4"/>
        <v>7.0024009603841506</v>
      </c>
    </row>
    <row r="67" spans="1:9" x14ac:dyDescent="0.25">
      <c r="A67" s="9" t="s">
        <v>82</v>
      </c>
      <c r="B67" s="9" t="s">
        <v>21</v>
      </c>
      <c r="C67" s="9" t="s">
        <v>10</v>
      </c>
      <c r="D67" s="13">
        <v>2041000</v>
      </c>
      <c r="E67" s="12">
        <f t="shared" si="0"/>
        <v>9927</v>
      </c>
      <c r="F67" s="12">
        <f t="shared" si="1"/>
        <v>2183940</v>
      </c>
      <c r="G67" s="28" t="str">
        <f t="shared" si="2"/>
        <v/>
      </c>
      <c r="H67" s="14">
        <f t="shared" si="3"/>
        <v>2174013</v>
      </c>
      <c r="I67" s="15">
        <f t="shared" si="4"/>
        <v>7.0034296913277814</v>
      </c>
    </row>
    <row r="68" spans="1:9" x14ac:dyDescent="0.25">
      <c r="A68" s="9" t="s">
        <v>83</v>
      </c>
      <c r="B68" s="9" t="s">
        <v>44</v>
      </c>
      <c r="C68" s="9" t="s">
        <v>10</v>
      </c>
      <c r="D68" s="13">
        <v>1424000</v>
      </c>
      <c r="E68" s="12">
        <f t="shared" si="0"/>
        <v>7088</v>
      </c>
      <c r="F68" s="12">
        <f t="shared" si="1"/>
        <v>1559360</v>
      </c>
      <c r="G68" s="28" t="str">
        <f t="shared" si="2"/>
        <v/>
      </c>
      <c r="H68" s="14">
        <f t="shared" si="3"/>
        <v>1552272</v>
      </c>
      <c r="I68" s="15">
        <f t="shared" si="4"/>
        <v>9.5056179775280896</v>
      </c>
    </row>
    <row r="69" spans="1:9" x14ac:dyDescent="0.25">
      <c r="A69" s="9" t="s">
        <v>84</v>
      </c>
      <c r="B69" s="9" t="s">
        <v>44</v>
      </c>
      <c r="C69" s="9" t="s">
        <v>10</v>
      </c>
      <c r="D69" s="13">
        <v>1436000</v>
      </c>
      <c r="E69" s="12">
        <f t="shared" si="0"/>
        <v>7147</v>
      </c>
      <c r="F69" s="12">
        <f t="shared" si="1"/>
        <v>1572340</v>
      </c>
      <c r="G69" s="28" t="str">
        <f t="shared" si="2"/>
        <v/>
      </c>
      <c r="H69" s="14">
        <f t="shared" si="3"/>
        <v>1565193</v>
      </c>
      <c r="I69" s="15">
        <f t="shared" si="4"/>
        <v>9.4944289693593333</v>
      </c>
    </row>
    <row r="70" spans="1:9" x14ac:dyDescent="0.25">
      <c r="A70" s="9" t="s">
        <v>85</v>
      </c>
      <c r="B70" s="9" t="s">
        <v>9</v>
      </c>
      <c r="C70" s="9" t="s">
        <v>10</v>
      </c>
      <c r="D70" s="13">
        <v>1689000</v>
      </c>
      <c r="E70" s="12">
        <f t="shared" ref="E70:E74" si="5">ROUND(IF(D70&lt;1500000,D70/220*109.5%,D70/220*107%),0)</f>
        <v>8215</v>
      </c>
      <c r="F70" s="12">
        <f t="shared" ref="F70:F74" si="6">E70*220</f>
        <v>1807300</v>
      </c>
      <c r="G70" s="28" t="str">
        <f t="shared" ref="G70:G74" si="7">IF(C70&lt;&gt;"Indefinido",A70,"")</f>
        <v/>
      </c>
      <c r="H70" s="14">
        <f t="shared" ref="H70:H74" si="8">F70-E70</f>
        <v>1799085</v>
      </c>
      <c r="I70" s="15">
        <f t="shared" ref="I70:I74" si="9">(F70*100/D70)-100</f>
        <v>7.004144464179987</v>
      </c>
    </row>
    <row r="71" spans="1:9" x14ac:dyDescent="0.25">
      <c r="A71" s="9" t="s">
        <v>86</v>
      </c>
      <c r="B71" s="9" t="s">
        <v>21</v>
      </c>
      <c r="C71" s="9" t="s">
        <v>18</v>
      </c>
      <c r="D71" s="13">
        <v>1718000</v>
      </c>
      <c r="E71" s="12">
        <f t="shared" si="5"/>
        <v>8356</v>
      </c>
      <c r="F71" s="12">
        <f t="shared" si="6"/>
        <v>1838320</v>
      </c>
      <c r="G71" s="9" t="str">
        <f t="shared" si="7"/>
        <v>Lina María Trujillo Rojas</v>
      </c>
      <c r="H71" s="14">
        <f t="shared" si="8"/>
        <v>1829964</v>
      </c>
      <c r="I71" s="15">
        <f t="shared" si="9"/>
        <v>7.0034924330616946</v>
      </c>
    </row>
    <row r="72" spans="1:9" x14ac:dyDescent="0.25">
      <c r="A72" s="9" t="s">
        <v>87</v>
      </c>
      <c r="B72" s="9" t="s">
        <v>30</v>
      </c>
      <c r="C72" s="9" t="s">
        <v>13</v>
      </c>
      <c r="D72" s="13">
        <v>1827000</v>
      </c>
      <c r="E72" s="12">
        <f t="shared" si="5"/>
        <v>8886</v>
      </c>
      <c r="F72" s="12">
        <f t="shared" si="6"/>
        <v>1954920</v>
      </c>
      <c r="G72" s="9" t="str">
        <f t="shared" si="7"/>
        <v>Sandra Milena Vargas Leyva</v>
      </c>
      <c r="H72" s="14">
        <f t="shared" si="8"/>
        <v>1946034</v>
      </c>
      <c r="I72" s="15">
        <f t="shared" si="9"/>
        <v>7.0016420361247924</v>
      </c>
    </row>
    <row r="73" spans="1:9" x14ac:dyDescent="0.25">
      <c r="A73" s="9" t="s">
        <v>88</v>
      </c>
      <c r="B73" s="9" t="s">
        <v>21</v>
      </c>
      <c r="C73" s="9" t="s">
        <v>10</v>
      </c>
      <c r="D73" s="13">
        <v>1652000</v>
      </c>
      <c r="E73" s="12">
        <f t="shared" si="5"/>
        <v>8035</v>
      </c>
      <c r="F73" s="12">
        <f t="shared" si="6"/>
        <v>1767700</v>
      </c>
      <c r="G73" s="28" t="str">
        <f t="shared" si="7"/>
        <v/>
      </c>
      <c r="H73" s="14">
        <f t="shared" si="8"/>
        <v>1759665</v>
      </c>
      <c r="I73" s="15">
        <f t="shared" si="9"/>
        <v>7.0036319612590745</v>
      </c>
    </row>
    <row r="74" spans="1:9" x14ac:dyDescent="0.25">
      <c r="A74" s="9" t="s">
        <v>89</v>
      </c>
      <c r="B74" s="9" t="s">
        <v>44</v>
      </c>
      <c r="C74" s="9" t="s">
        <v>13</v>
      </c>
      <c r="D74" s="13">
        <v>2033000</v>
      </c>
      <c r="E74" s="12">
        <f t="shared" si="5"/>
        <v>9888</v>
      </c>
      <c r="F74" s="12">
        <f t="shared" si="6"/>
        <v>2175360</v>
      </c>
      <c r="G74" s="9" t="str">
        <f t="shared" si="7"/>
        <v>Francisco Orlando Vera Castillo</v>
      </c>
      <c r="H74" s="14">
        <f t="shared" si="8"/>
        <v>2165472</v>
      </c>
      <c r="I74" s="15">
        <f t="shared" si="9"/>
        <v>7.0024594195769794</v>
      </c>
    </row>
  </sheetData>
  <mergeCells count="5">
    <mergeCell ref="A2:I2"/>
    <mergeCell ref="L4:Q9"/>
    <mergeCell ref="K4:K9"/>
    <mergeCell ref="L10:Q12"/>
    <mergeCell ref="K10:K12"/>
  </mergeCells>
  <conditionalFormatting sqref="G5:G74">
    <cfRule type="cellIs" dxfId="5" priority="5" operator="notEqual">
      <formula>" "</formula>
    </cfRule>
    <cfRule type="cellIs" dxfId="4" priority="6" operator="equal">
      <formula>" "</formula>
    </cfRule>
    <cfRule type="cellIs" dxfId="3" priority="7" operator="equal">
      <formula>""" """</formula>
    </cfRule>
    <cfRule type="cellIs" dxfId="2" priority="3" operator="equal">
      <formula>" "</formula>
    </cfRule>
    <cfRule type="cellIs" dxfId="1" priority="2" operator="equal">
      <formula>""" """</formula>
    </cfRule>
    <cfRule type="duplicateValues" dxfId="0" priority="1"/>
  </conditionalFormatting>
  <pageMargins left="0.25" right="0.25" top="0.41" bottom="0.41" header="0.3" footer="0.3"/>
  <pageSetup paperSize="9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94A5-E1A3-45DC-A618-BC546C96C9A2}">
  <dimension ref="A1:B14"/>
  <sheetViews>
    <sheetView workbookViewId="0">
      <selection activeCell="B13" sqref="B13"/>
    </sheetView>
  </sheetViews>
  <sheetFormatPr baseColWidth="10" defaultRowHeight="15" x14ac:dyDescent="0.25"/>
  <cols>
    <col min="1" max="1" width="37.28515625" bestFit="1" customWidth="1"/>
    <col min="2" max="2" width="15.5703125" bestFit="1" customWidth="1"/>
  </cols>
  <sheetData>
    <row r="1" spans="1:2" x14ac:dyDescent="0.25">
      <c r="A1" s="24" t="s">
        <v>185</v>
      </c>
      <c r="B1" s="24"/>
    </row>
    <row r="3" spans="1:2" x14ac:dyDescent="0.25">
      <c r="A3" s="10" t="s">
        <v>184</v>
      </c>
      <c r="B3" s="25">
        <f>AVERAGE(SALARIO)</f>
        <v>1835139.4285714286</v>
      </c>
    </row>
    <row r="4" spans="1:2" x14ac:dyDescent="0.25">
      <c r="A4" s="10" t="s">
        <v>186</v>
      </c>
      <c r="B4" s="14">
        <f>MAX(SALARIO)</f>
        <v>2250160</v>
      </c>
    </row>
    <row r="5" spans="1:2" x14ac:dyDescent="0.25">
      <c r="A5" s="10" t="s">
        <v>187</v>
      </c>
      <c r="B5" s="14">
        <f>MIN(SALARIO)</f>
        <v>1418120</v>
      </c>
    </row>
    <row r="7" spans="1:2" x14ac:dyDescent="0.25">
      <c r="A7" s="10" t="s">
        <v>188</v>
      </c>
      <c r="B7" s="10">
        <f>COUNTIF(AREA,"Gerencia")</f>
        <v>11</v>
      </c>
    </row>
    <row r="8" spans="1:2" x14ac:dyDescent="0.25">
      <c r="A8" s="10" t="s">
        <v>189</v>
      </c>
      <c r="B8" s="14">
        <f>SUMIF(AREA,"Gerencia",SALARIO)</f>
        <v>19328980</v>
      </c>
    </row>
    <row r="10" spans="1:2" x14ac:dyDescent="0.25">
      <c r="A10" s="10" t="s">
        <v>190</v>
      </c>
      <c r="B10" s="10">
        <f>COUNTIF(AREA,"Jurídica")</f>
        <v>6</v>
      </c>
    </row>
    <row r="11" spans="1:2" x14ac:dyDescent="0.25">
      <c r="A11" s="10" t="s">
        <v>191</v>
      </c>
      <c r="B11" s="14">
        <f>SUMIF(AREA,"Jurídica",SALARIO)</f>
        <v>10767680</v>
      </c>
    </row>
    <row r="13" spans="1:2" x14ac:dyDescent="0.25">
      <c r="A13" s="10" t="s">
        <v>192</v>
      </c>
      <c r="B13" s="10">
        <f>COUNTA(CANDIDATO)</f>
        <v>70</v>
      </c>
    </row>
    <row r="14" spans="1:2" x14ac:dyDescent="0.25">
      <c r="A14" s="10" t="s">
        <v>193</v>
      </c>
      <c r="B14" s="10">
        <f>COUNTBLANK(CANDIDATO)</f>
        <v>24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zoomScaleNormal="100" workbookViewId="0">
      <selection activeCell="G2" sqref="G2"/>
    </sheetView>
  </sheetViews>
  <sheetFormatPr baseColWidth="10" defaultRowHeight="15" x14ac:dyDescent="0.25"/>
  <cols>
    <col min="1" max="1" width="23.5703125" customWidth="1"/>
    <col min="2" max="2" width="12.85546875" bestFit="1" customWidth="1"/>
    <col min="3" max="3" width="9.140625" bestFit="1" customWidth="1"/>
    <col min="4" max="6" width="13.28515625" customWidth="1"/>
    <col min="7" max="7" width="16.5703125" bestFit="1" customWidth="1"/>
    <col min="8" max="8" width="14" bestFit="1" customWidth="1"/>
  </cols>
  <sheetData>
    <row r="1" spans="1:8" x14ac:dyDescent="0.25">
      <c r="A1" s="4" t="s">
        <v>160</v>
      </c>
      <c r="B1" s="4" t="s">
        <v>163</v>
      </c>
      <c r="C1" s="4" t="s">
        <v>162</v>
      </c>
      <c r="D1" s="6" t="s">
        <v>161</v>
      </c>
      <c r="E1" s="6" t="s">
        <v>166</v>
      </c>
      <c r="F1" s="6" t="s">
        <v>167</v>
      </c>
      <c r="G1" s="4" t="s">
        <v>165</v>
      </c>
      <c r="H1" s="4" t="s">
        <v>164</v>
      </c>
    </row>
    <row r="2" spans="1:8" x14ac:dyDescent="0.25">
      <c r="A2" t="s">
        <v>90</v>
      </c>
      <c r="B2">
        <v>154</v>
      </c>
      <c r="C2">
        <v>66</v>
      </c>
      <c r="D2" s="1">
        <v>1426000</v>
      </c>
      <c r="E2" s="1" t="str">
        <f>LEFT(A2,FIND(" ",A2,1)-1)</f>
        <v>Diana</v>
      </c>
      <c r="F2" s="1" t="str">
        <f>RIGHT(A2,LEN(A2)-FIND(" ",A2,1))</f>
        <v>Castillejo</v>
      </c>
    </row>
    <row r="3" spans="1:8" x14ac:dyDescent="0.25">
      <c r="A3" t="s">
        <v>91</v>
      </c>
      <c r="B3">
        <v>197</v>
      </c>
      <c r="C3">
        <v>56</v>
      </c>
      <c r="D3" s="1">
        <v>1792000</v>
      </c>
      <c r="E3" s="1" t="str">
        <f t="shared" ref="E3:E66" si="0">LEFT(A3,FIND(" ",A3,1)-1)</f>
        <v>Martha</v>
      </c>
      <c r="F3" s="1" t="str">
        <f t="shared" ref="F3:F66" si="1">RIGHT(A3,LEN(A3)-FIND(" ",A3,1))</f>
        <v>Arias</v>
      </c>
    </row>
    <row r="4" spans="1:8" x14ac:dyDescent="0.25">
      <c r="A4" t="s">
        <v>92</v>
      </c>
      <c r="B4">
        <v>162</v>
      </c>
      <c r="C4">
        <v>67</v>
      </c>
      <c r="D4" s="1">
        <v>1385000</v>
      </c>
      <c r="E4" s="1" t="str">
        <f t="shared" si="0"/>
        <v>Ángela</v>
      </c>
      <c r="F4" s="1" t="str">
        <f t="shared" si="1"/>
        <v>Preciado</v>
      </c>
    </row>
    <row r="5" spans="1:8" x14ac:dyDescent="0.25">
      <c r="A5" t="s">
        <v>93</v>
      </c>
      <c r="B5">
        <v>172</v>
      </c>
      <c r="C5">
        <v>58</v>
      </c>
      <c r="D5" s="1">
        <v>1426000</v>
      </c>
      <c r="E5" s="1" t="str">
        <f t="shared" si="0"/>
        <v>Diana</v>
      </c>
      <c r="F5" s="1" t="str">
        <f t="shared" si="1"/>
        <v>Pardo</v>
      </c>
    </row>
    <row r="6" spans="1:8" x14ac:dyDescent="0.25">
      <c r="A6" t="s">
        <v>94</v>
      </c>
      <c r="B6">
        <v>157</v>
      </c>
      <c r="C6">
        <v>79</v>
      </c>
      <c r="D6" s="1">
        <v>1210000</v>
      </c>
      <c r="E6" s="1" t="str">
        <f t="shared" si="0"/>
        <v>Johanna</v>
      </c>
      <c r="F6" s="1" t="str">
        <f t="shared" si="1"/>
        <v>González</v>
      </c>
    </row>
    <row r="7" spans="1:8" x14ac:dyDescent="0.25">
      <c r="A7" t="s">
        <v>95</v>
      </c>
      <c r="B7">
        <v>191</v>
      </c>
      <c r="C7">
        <v>66</v>
      </c>
      <c r="D7" s="1">
        <v>1045000</v>
      </c>
      <c r="E7" s="1" t="str">
        <f t="shared" si="0"/>
        <v>Lady</v>
      </c>
      <c r="F7" s="1" t="str">
        <f t="shared" si="1"/>
        <v>Pinzón</v>
      </c>
    </row>
    <row r="8" spans="1:8" x14ac:dyDescent="0.25">
      <c r="A8" t="s">
        <v>96</v>
      </c>
      <c r="B8">
        <v>171</v>
      </c>
      <c r="C8">
        <v>72</v>
      </c>
      <c r="D8" s="1">
        <v>2009000</v>
      </c>
      <c r="E8" s="1" t="str">
        <f t="shared" si="0"/>
        <v>María</v>
      </c>
      <c r="F8" s="1" t="str">
        <f t="shared" si="1"/>
        <v>Zamudio</v>
      </c>
    </row>
    <row r="9" spans="1:8" x14ac:dyDescent="0.25">
      <c r="A9" t="s">
        <v>97</v>
      </c>
      <c r="B9">
        <v>160</v>
      </c>
      <c r="C9">
        <v>78</v>
      </c>
      <c r="D9" s="1">
        <v>1426000</v>
      </c>
      <c r="E9" s="1" t="str">
        <f t="shared" si="0"/>
        <v>Lady</v>
      </c>
      <c r="F9" s="1" t="str">
        <f t="shared" si="1"/>
        <v>Rodríguez</v>
      </c>
    </row>
    <row r="10" spans="1:8" x14ac:dyDescent="0.25">
      <c r="A10" t="s">
        <v>98</v>
      </c>
      <c r="B10">
        <v>174</v>
      </c>
      <c r="C10">
        <v>77</v>
      </c>
      <c r="D10" s="1">
        <v>1062000</v>
      </c>
      <c r="E10" s="1" t="str">
        <f t="shared" si="0"/>
        <v>Sandra</v>
      </c>
      <c r="F10" s="1" t="str">
        <f t="shared" si="1"/>
        <v>Rojas</v>
      </c>
    </row>
    <row r="11" spans="1:8" x14ac:dyDescent="0.25">
      <c r="A11" t="s">
        <v>99</v>
      </c>
      <c r="B11">
        <v>171</v>
      </c>
      <c r="C11">
        <v>59</v>
      </c>
      <c r="D11" s="3">
        <v>1226000</v>
      </c>
      <c r="E11" s="1" t="str">
        <f t="shared" si="0"/>
        <v>Leydy</v>
      </c>
      <c r="F11" s="1" t="str">
        <f t="shared" si="1"/>
        <v>Camacho</v>
      </c>
    </row>
    <row r="12" spans="1:8" x14ac:dyDescent="0.25">
      <c r="A12" t="s">
        <v>100</v>
      </c>
      <c r="B12">
        <v>193</v>
      </c>
      <c r="C12">
        <v>55</v>
      </c>
      <c r="D12" s="3">
        <v>1616000</v>
      </c>
      <c r="E12" s="1" t="str">
        <f t="shared" si="0"/>
        <v>Elizabeth</v>
      </c>
      <c r="F12" s="1" t="str">
        <f t="shared" si="1"/>
        <v>Rivas</v>
      </c>
    </row>
    <row r="13" spans="1:8" x14ac:dyDescent="0.25">
      <c r="A13" t="s">
        <v>101</v>
      </c>
      <c r="B13">
        <v>185</v>
      </c>
      <c r="C13">
        <v>76</v>
      </c>
      <c r="D13" s="3">
        <v>955000</v>
      </c>
      <c r="E13" s="1" t="str">
        <f t="shared" si="0"/>
        <v>María</v>
      </c>
      <c r="F13" s="1" t="str">
        <f t="shared" si="1"/>
        <v>Torres</v>
      </c>
    </row>
    <row r="14" spans="1:8" x14ac:dyDescent="0.25">
      <c r="A14" t="s">
        <v>102</v>
      </c>
      <c r="B14">
        <v>189</v>
      </c>
      <c r="C14">
        <v>61</v>
      </c>
      <c r="D14" s="3">
        <v>1942000</v>
      </c>
      <c r="E14" s="1" t="str">
        <f t="shared" si="0"/>
        <v>Viviana</v>
      </c>
      <c r="F14" s="1" t="str">
        <f t="shared" si="1"/>
        <v>Gómez</v>
      </c>
    </row>
    <row r="15" spans="1:8" x14ac:dyDescent="0.25">
      <c r="A15" t="s">
        <v>103</v>
      </c>
      <c r="B15">
        <v>170</v>
      </c>
      <c r="C15">
        <v>57</v>
      </c>
      <c r="D15" s="3">
        <v>1380000</v>
      </c>
      <c r="E15" s="1" t="str">
        <f t="shared" si="0"/>
        <v>Olga</v>
      </c>
      <c r="F15" s="1" t="str">
        <f t="shared" si="1"/>
        <v>Corredor</v>
      </c>
    </row>
    <row r="16" spans="1:8" x14ac:dyDescent="0.25">
      <c r="A16" t="s">
        <v>104</v>
      </c>
      <c r="B16">
        <v>194</v>
      </c>
      <c r="C16">
        <v>57</v>
      </c>
      <c r="D16" s="3">
        <v>1877000</v>
      </c>
      <c r="E16" s="1" t="str">
        <f t="shared" si="0"/>
        <v>Jenny</v>
      </c>
      <c r="F16" s="1" t="str">
        <f t="shared" si="1"/>
        <v>Peralta</v>
      </c>
    </row>
    <row r="17" spans="1:6" x14ac:dyDescent="0.25">
      <c r="A17" t="s">
        <v>105</v>
      </c>
      <c r="B17">
        <v>160</v>
      </c>
      <c r="C17">
        <v>69</v>
      </c>
      <c r="D17" s="3">
        <v>1260000</v>
      </c>
      <c r="E17" s="1" t="str">
        <f t="shared" si="0"/>
        <v>Estefany</v>
      </c>
      <c r="F17" s="1" t="str">
        <f t="shared" si="1"/>
        <v>Garzón</v>
      </c>
    </row>
    <row r="18" spans="1:6" x14ac:dyDescent="0.25">
      <c r="A18" t="s">
        <v>106</v>
      </c>
      <c r="B18">
        <v>164</v>
      </c>
      <c r="C18">
        <v>70</v>
      </c>
      <c r="D18" s="3">
        <v>1456000</v>
      </c>
      <c r="E18" s="1" t="str">
        <f t="shared" si="0"/>
        <v>Luz</v>
      </c>
      <c r="F18" s="1" t="str">
        <f t="shared" si="1"/>
        <v>Velásquez</v>
      </c>
    </row>
    <row r="19" spans="1:6" x14ac:dyDescent="0.25">
      <c r="A19" t="s">
        <v>107</v>
      </c>
      <c r="B19">
        <v>180</v>
      </c>
      <c r="C19">
        <v>59</v>
      </c>
      <c r="D19" s="3">
        <v>1681000</v>
      </c>
      <c r="E19" s="1" t="str">
        <f t="shared" si="0"/>
        <v>Andrea</v>
      </c>
      <c r="F19" s="1" t="str">
        <f t="shared" si="1"/>
        <v>Zorro</v>
      </c>
    </row>
    <row r="20" spans="1:6" x14ac:dyDescent="0.25">
      <c r="A20" t="s">
        <v>108</v>
      </c>
      <c r="B20">
        <v>161</v>
      </c>
      <c r="C20">
        <v>62</v>
      </c>
      <c r="D20" s="3">
        <v>1551000</v>
      </c>
      <c r="E20" s="1" t="str">
        <f t="shared" si="0"/>
        <v>Carolina</v>
      </c>
      <c r="F20" s="1" t="str">
        <f t="shared" si="1"/>
        <v>Rodríguez</v>
      </c>
    </row>
    <row r="21" spans="1:6" x14ac:dyDescent="0.25">
      <c r="A21" t="s">
        <v>109</v>
      </c>
      <c r="B21">
        <v>175</v>
      </c>
      <c r="C21">
        <v>57</v>
      </c>
      <c r="D21" s="1">
        <v>1426000</v>
      </c>
      <c r="E21" s="1" t="str">
        <f t="shared" si="0"/>
        <v>Aura</v>
      </c>
      <c r="F21" s="1" t="str">
        <f t="shared" si="1"/>
        <v>Cañón</v>
      </c>
    </row>
    <row r="22" spans="1:6" x14ac:dyDescent="0.25">
      <c r="A22" t="s">
        <v>110</v>
      </c>
      <c r="B22">
        <v>197</v>
      </c>
      <c r="C22">
        <v>56</v>
      </c>
      <c r="D22" s="3">
        <v>1442000</v>
      </c>
      <c r="E22" s="1" t="str">
        <f t="shared" si="0"/>
        <v>Magda</v>
      </c>
      <c r="F22" s="1" t="str">
        <f t="shared" si="1"/>
        <v>Godoy</v>
      </c>
    </row>
    <row r="23" spans="1:6" x14ac:dyDescent="0.25">
      <c r="A23" t="s">
        <v>111</v>
      </c>
      <c r="B23">
        <v>166</v>
      </c>
      <c r="C23">
        <v>74</v>
      </c>
      <c r="D23" s="3">
        <v>1739000</v>
      </c>
      <c r="E23" s="1" t="str">
        <f t="shared" si="0"/>
        <v>Esther</v>
      </c>
      <c r="F23" s="1" t="str">
        <f t="shared" si="1"/>
        <v>Ruiz</v>
      </c>
    </row>
    <row r="24" spans="1:6" x14ac:dyDescent="0.25">
      <c r="A24" t="s">
        <v>112</v>
      </c>
      <c r="B24">
        <v>170</v>
      </c>
      <c r="C24">
        <v>56</v>
      </c>
      <c r="D24" s="3">
        <v>1762000</v>
      </c>
      <c r="E24" s="1" t="str">
        <f t="shared" si="0"/>
        <v>Ana</v>
      </c>
      <c r="F24" s="1" t="str">
        <f t="shared" si="1"/>
        <v>Moncada</v>
      </c>
    </row>
    <row r="25" spans="1:6" x14ac:dyDescent="0.25">
      <c r="A25" t="s">
        <v>113</v>
      </c>
      <c r="B25">
        <v>153</v>
      </c>
      <c r="C25">
        <v>55</v>
      </c>
      <c r="D25" s="3">
        <v>2039000</v>
      </c>
      <c r="E25" s="1" t="str">
        <f t="shared" si="0"/>
        <v>Deisy</v>
      </c>
      <c r="F25" s="1" t="str">
        <f t="shared" si="1"/>
        <v>Cañón</v>
      </c>
    </row>
    <row r="26" spans="1:6" x14ac:dyDescent="0.25">
      <c r="A26" t="s">
        <v>114</v>
      </c>
      <c r="B26">
        <v>167</v>
      </c>
      <c r="C26">
        <v>55</v>
      </c>
      <c r="D26" s="3">
        <v>1295000</v>
      </c>
      <c r="E26" s="1" t="str">
        <f t="shared" si="0"/>
        <v>Yela</v>
      </c>
      <c r="F26" s="1" t="str">
        <f t="shared" si="1"/>
        <v>Martínez</v>
      </c>
    </row>
    <row r="27" spans="1:6" x14ac:dyDescent="0.25">
      <c r="A27" t="s">
        <v>115</v>
      </c>
      <c r="B27">
        <v>152</v>
      </c>
      <c r="C27">
        <v>59</v>
      </c>
      <c r="D27" s="1">
        <v>1426000</v>
      </c>
      <c r="E27" s="1" t="str">
        <f t="shared" si="0"/>
        <v>Ana</v>
      </c>
      <c r="F27" s="1" t="str">
        <f t="shared" si="1"/>
        <v>Delgado</v>
      </c>
    </row>
    <row r="28" spans="1:6" x14ac:dyDescent="0.25">
      <c r="A28" t="s">
        <v>116</v>
      </c>
      <c r="B28">
        <v>194</v>
      </c>
      <c r="C28">
        <v>64</v>
      </c>
      <c r="D28" s="1">
        <v>1426000</v>
      </c>
      <c r="E28" s="1" t="str">
        <f t="shared" si="0"/>
        <v>Sandra</v>
      </c>
      <c r="F28" s="1" t="str">
        <f t="shared" si="1"/>
        <v>Guarnizo</v>
      </c>
    </row>
    <row r="29" spans="1:6" x14ac:dyDescent="0.25">
      <c r="A29" t="s">
        <v>117</v>
      </c>
      <c r="B29">
        <v>189</v>
      </c>
      <c r="C29">
        <v>60</v>
      </c>
      <c r="D29" s="3">
        <v>1320000</v>
      </c>
      <c r="E29" s="1" t="str">
        <f t="shared" si="0"/>
        <v>Carlos</v>
      </c>
      <c r="F29" s="1" t="str">
        <f t="shared" si="1"/>
        <v>Guerra</v>
      </c>
    </row>
    <row r="30" spans="1:6" x14ac:dyDescent="0.25">
      <c r="A30" t="s">
        <v>118</v>
      </c>
      <c r="B30">
        <v>184</v>
      </c>
      <c r="C30">
        <v>64</v>
      </c>
      <c r="D30" s="3">
        <v>1867000</v>
      </c>
      <c r="E30" s="1" t="str">
        <f t="shared" si="0"/>
        <v>Luis</v>
      </c>
      <c r="F30" s="1" t="str">
        <f t="shared" si="1"/>
        <v>Guijo</v>
      </c>
    </row>
    <row r="31" spans="1:6" x14ac:dyDescent="0.25">
      <c r="A31" t="s">
        <v>119</v>
      </c>
      <c r="B31">
        <v>152</v>
      </c>
      <c r="C31">
        <v>62</v>
      </c>
      <c r="D31" s="3">
        <v>1815000</v>
      </c>
      <c r="E31" s="1" t="str">
        <f t="shared" si="0"/>
        <v>Olga</v>
      </c>
      <c r="F31" s="1" t="str">
        <f t="shared" si="1"/>
        <v>Guzmán</v>
      </c>
    </row>
    <row r="32" spans="1:6" x14ac:dyDescent="0.25">
      <c r="A32" t="s">
        <v>120</v>
      </c>
      <c r="B32">
        <v>187</v>
      </c>
      <c r="C32">
        <v>56</v>
      </c>
      <c r="D32" s="3">
        <v>1734000</v>
      </c>
      <c r="E32" s="1" t="str">
        <f t="shared" si="0"/>
        <v>Jairo</v>
      </c>
      <c r="F32" s="1" t="str">
        <f t="shared" si="1"/>
        <v>Hernández</v>
      </c>
    </row>
    <row r="33" spans="1:6" x14ac:dyDescent="0.25">
      <c r="A33" t="s">
        <v>121</v>
      </c>
      <c r="B33">
        <v>188</v>
      </c>
      <c r="C33">
        <v>62</v>
      </c>
      <c r="D33" s="3">
        <v>1067000</v>
      </c>
      <c r="E33" s="1" t="str">
        <f t="shared" si="0"/>
        <v>Alba</v>
      </c>
      <c r="F33" s="1" t="str">
        <f t="shared" si="1"/>
        <v>Jiménez</v>
      </c>
    </row>
    <row r="34" spans="1:6" x14ac:dyDescent="0.25">
      <c r="A34" t="s">
        <v>122</v>
      </c>
      <c r="B34">
        <v>158</v>
      </c>
      <c r="C34">
        <v>79</v>
      </c>
      <c r="D34" s="3">
        <v>1244000</v>
      </c>
      <c r="E34" s="1" t="str">
        <f t="shared" si="0"/>
        <v>Harris</v>
      </c>
      <c r="F34" s="1" t="str">
        <f t="shared" si="1"/>
        <v>Laguna</v>
      </c>
    </row>
    <row r="35" spans="1:6" x14ac:dyDescent="0.25">
      <c r="A35" t="s">
        <v>123</v>
      </c>
      <c r="B35">
        <v>153</v>
      </c>
      <c r="C35">
        <v>56</v>
      </c>
      <c r="D35" s="3">
        <v>1137000</v>
      </c>
      <c r="E35" s="1" t="str">
        <f t="shared" si="0"/>
        <v>John</v>
      </c>
      <c r="F35" s="1" t="str">
        <f t="shared" si="1"/>
        <v>Laverde</v>
      </c>
    </row>
    <row r="36" spans="1:6" x14ac:dyDescent="0.25">
      <c r="A36" t="s">
        <v>124</v>
      </c>
      <c r="B36">
        <v>184</v>
      </c>
      <c r="C36">
        <v>77</v>
      </c>
      <c r="D36" s="3">
        <v>1972000</v>
      </c>
      <c r="E36" s="1" t="str">
        <f t="shared" si="0"/>
        <v>Eliseo</v>
      </c>
      <c r="F36" s="1" t="str">
        <f t="shared" si="1"/>
        <v>Niño</v>
      </c>
    </row>
    <row r="37" spans="1:6" x14ac:dyDescent="0.25">
      <c r="A37" t="s">
        <v>125</v>
      </c>
      <c r="B37">
        <v>175</v>
      </c>
      <c r="C37">
        <v>58</v>
      </c>
      <c r="D37" s="3">
        <v>1258000</v>
      </c>
      <c r="E37" s="1" t="str">
        <f t="shared" si="0"/>
        <v>Nayibe</v>
      </c>
      <c r="F37" s="1" t="str">
        <f t="shared" si="1"/>
        <v>Lenis</v>
      </c>
    </row>
    <row r="38" spans="1:6" x14ac:dyDescent="0.25">
      <c r="A38" t="s">
        <v>126</v>
      </c>
      <c r="B38">
        <v>167</v>
      </c>
      <c r="C38">
        <v>55</v>
      </c>
      <c r="D38" s="1">
        <v>1426000</v>
      </c>
      <c r="E38" s="1" t="str">
        <f t="shared" si="0"/>
        <v>Jenny</v>
      </c>
      <c r="F38" s="1" t="str">
        <f t="shared" si="1"/>
        <v>Lugo</v>
      </c>
    </row>
    <row r="39" spans="1:6" x14ac:dyDescent="0.25">
      <c r="A39" t="s">
        <v>127</v>
      </c>
      <c r="B39">
        <v>191</v>
      </c>
      <c r="C39">
        <v>75</v>
      </c>
      <c r="D39" s="3">
        <v>1919000</v>
      </c>
      <c r="E39" s="1" t="str">
        <f t="shared" si="0"/>
        <v>German</v>
      </c>
      <c r="F39" s="1" t="str">
        <f t="shared" si="1"/>
        <v>Martínez</v>
      </c>
    </row>
    <row r="40" spans="1:6" x14ac:dyDescent="0.25">
      <c r="A40" t="s">
        <v>128</v>
      </c>
      <c r="B40">
        <v>169</v>
      </c>
      <c r="C40">
        <v>78</v>
      </c>
      <c r="D40" s="3">
        <v>1971000</v>
      </c>
      <c r="E40" s="1" t="str">
        <f t="shared" si="0"/>
        <v>Ana</v>
      </c>
      <c r="F40" s="1" t="str">
        <f t="shared" si="1"/>
        <v>Montoya</v>
      </c>
    </row>
    <row r="41" spans="1:6" x14ac:dyDescent="0.25">
      <c r="A41" t="s">
        <v>129</v>
      </c>
      <c r="B41">
        <v>159</v>
      </c>
      <c r="C41">
        <v>58</v>
      </c>
      <c r="D41" s="3">
        <v>1704000</v>
      </c>
      <c r="E41" s="1" t="str">
        <f t="shared" si="0"/>
        <v>Daniel</v>
      </c>
      <c r="F41" s="1" t="str">
        <f t="shared" si="1"/>
        <v>Moreno</v>
      </c>
    </row>
    <row r="42" spans="1:6" x14ac:dyDescent="0.25">
      <c r="A42" t="s">
        <v>130</v>
      </c>
      <c r="B42">
        <v>197</v>
      </c>
      <c r="C42">
        <v>60</v>
      </c>
      <c r="D42" s="3">
        <v>1640000</v>
      </c>
      <c r="E42" s="1" t="str">
        <f t="shared" si="0"/>
        <v>Mary</v>
      </c>
      <c r="F42" s="1" t="str">
        <f t="shared" si="1"/>
        <v>Ocampo</v>
      </c>
    </row>
    <row r="43" spans="1:6" x14ac:dyDescent="0.25">
      <c r="A43" t="s">
        <v>131</v>
      </c>
      <c r="B43">
        <v>194</v>
      </c>
      <c r="C43">
        <v>68</v>
      </c>
      <c r="D43" s="3">
        <v>1881000</v>
      </c>
      <c r="E43" s="1" t="str">
        <f t="shared" si="0"/>
        <v>John</v>
      </c>
      <c r="F43" s="1" t="str">
        <f t="shared" si="1"/>
        <v>Osorio</v>
      </c>
    </row>
    <row r="44" spans="1:6" x14ac:dyDescent="0.25">
      <c r="A44" t="s">
        <v>132</v>
      </c>
      <c r="B44">
        <v>169</v>
      </c>
      <c r="C44">
        <v>62</v>
      </c>
      <c r="D44" s="3">
        <v>1921000</v>
      </c>
      <c r="E44" s="1" t="str">
        <f t="shared" si="0"/>
        <v>Andrés</v>
      </c>
      <c r="F44" s="1" t="str">
        <f t="shared" si="1"/>
        <v>Ballén</v>
      </c>
    </row>
    <row r="45" spans="1:6" x14ac:dyDescent="0.25">
      <c r="A45" t="s">
        <v>133</v>
      </c>
      <c r="B45">
        <v>195</v>
      </c>
      <c r="C45">
        <v>56</v>
      </c>
      <c r="D45" s="3">
        <v>1817000</v>
      </c>
      <c r="E45" s="1" t="str">
        <f t="shared" si="0"/>
        <v>Marco</v>
      </c>
      <c r="F45" s="1" t="str">
        <f t="shared" si="1"/>
        <v>Pinilla</v>
      </c>
    </row>
    <row r="46" spans="1:6" x14ac:dyDescent="0.25">
      <c r="A46" t="s">
        <v>134</v>
      </c>
      <c r="B46">
        <v>155</v>
      </c>
      <c r="C46">
        <v>76</v>
      </c>
      <c r="D46" s="3">
        <v>1268000</v>
      </c>
      <c r="E46" s="1" t="str">
        <f t="shared" si="0"/>
        <v>Javier</v>
      </c>
      <c r="F46" s="1" t="str">
        <f t="shared" si="1"/>
        <v>Pinto</v>
      </c>
    </row>
    <row r="47" spans="1:6" x14ac:dyDescent="0.25">
      <c r="A47" t="s">
        <v>135</v>
      </c>
      <c r="B47">
        <v>183</v>
      </c>
      <c r="C47">
        <v>80</v>
      </c>
      <c r="D47" s="3">
        <v>1209000</v>
      </c>
      <c r="E47" s="1" t="str">
        <f t="shared" si="0"/>
        <v>Julio</v>
      </c>
      <c r="F47" s="1" t="str">
        <f t="shared" si="1"/>
        <v>Ramírez</v>
      </c>
    </row>
    <row r="48" spans="1:6" x14ac:dyDescent="0.25">
      <c r="A48" t="s">
        <v>136</v>
      </c>
      <c r="B48">
        <v>168</v>
      </c>
      <c r="C48">
        <v>57</v>
      </c>
      <c r="D48" s="3">
        <v>1103000</v>
      </c>
      <c r="E48" s="1" t="str">
        <f t="shared" si="0"/>
        <v>Oscar</v>
      </c>
      <c r="F48" s="1" t="str">
        <f t="shared" si="1"/>
        <v>Ramírez</v>
      </c>
    </row>
    <row r="49" spans="1:6" x14ac:dyDescent="0.25">
      <c r="A49" t="s">
        <v>137</v>
      </c>
      <c r="B49">
        <v>195</v>
      </c>
      <c r="C49">
        <v>69</v>
      </c>
      <c r="D49" s="3">
        <v>1068000</v>
      </c>
      <c r="E49" s="1" t="str">
        <f t="shared" si="0"/>
        <v>Ángela</v>
      </c>
      <c r="F49" s="1" t="str">
        <f t="shared" si="1"/>
        <v>Rodríguez</v>
      </c>
    </row>
    <row r="50" spans="1:6" x14ac:dyDescent="0.25">
      <c r="A50" t="s">
        <v>138</v>
      </c>
      <c r="B50">
        <v>167</v>
      </c>
      <c r="C50">
        <v>72</v>
      </c>
      <c r="D50" s="3">
        <v>1274000</v>
      </c>
      <c r="E50" s="1" t="str">
        <f t="shared" si="0"/>
        <v>Sandra</v>
      </c>
      <c r="F50" s="1" t="str">
        <f t="shared" si="1"/>
        <v>Rodríguez</v>
      </c>
    </row>
    <row r="51" spans="1:6" x14ac:dyDescent="0.25">
      <c r="A51" t="s">
        <v>139</v>
      </c>
      <c r="B51">
        <v>185</v>
      </c>
      <c r="C51">
        <v>71</v>
      </c>
      <c r="D51" s="3">
        <v>2029000</v>
      </c>
      <c r="E51" s="1" t="str">
        <f t="shared" si="0"/>
        <v>William</v>
      </c>
      <c r="F51" s="1" t="str">
        <f t="shared" si="1"/>
        <v>Roldan</v>
      </c>
    </row>
    <row r="52" spans="1:6" x14ac:dyDescent="0.25">
      <c r="A52" t="s">
        <v>140</v>
      </c>
      <c r="B52">
        <v>161</v>
      </c>
      <c r="C52">
        <v>54</v>
      </c>
      <c r="D52" s="3">
        <v>1716000</v>
      </c>
      <c r="E52" s="1" t="str">
        <f t="shared" si="0"/>
        <v>Andrea</v>
      </c>
      <c r="F52" s="1" t="str">
        <f t="shared" si="1"/>
        <v>Rubio</v>
      </c>
    </row>
    <row r="53" spans="1:6" x14ac:dyDescent="0.25">
      <c r="A53" t="s">
        <v>141</v>
      </c>
      <c r="B53">
        <v>196</v>
      </c>
      <c r="C53">
        <v>68</v>
      </c>
      <c r="D53" s="3">
        <v>1779000</v>
      </c>
      <c r="E53" s="1" t="str">
        <f t="shared" si="0"/>
        <v>Luis</v>
      </c>
      <c r="F53" s="1" t="str">
        <f t="shared" si="1"/>
        <v>Ruiz</v>
      </c>
    </row>
    <row r="54" spans="1:6" x14ac:dyDescent="0.25">
      <c r="A54" t="s">
        <v>142</v>
      </c>
      <c r="B54">
        <v>164</v>
      </c>
      <c r="C54">
        <v>58</v>
      </c>
      <c r="D54" s="3">
        <v>1727000</v>
      </c>
      <c r="E54" s="1" t="str">
        <f t="shared" si="0"/>
        <v>Dilia</v>
      </c>
      <c r="F54" s="1" t="str">
        <f t="shared" si="1"/>
        <v>Sarmiento</v>
      </c>
    </row>
    <row r="55" spans="1:6" x14ac:dyDescent="0.25">
      <c r="A55" t="s">
        <v>143</v>
      </c>
      <c r="B55">
        <v>162</v>
      </c>
      <c r="C55">
        <v>70</v>
      </c>
      <c r="D55" s="3">
        <v>1410000</v>
      </c>
      <c r="E55" s="1" t="str">
        <f t="shared" si="0"/>
        <v>Johana</v>
      </c>
      <c r="F55" s="1" t="str">
        <f t="shared" si="1"/>
        <v>Cruz</v>
      </c>
    </row>
    <row r="56" spans="1:6" x14ac:dyDescent="0.25">
      <c r="A56" t="s">
        <v>144</v>
      </c>
      <c r="B56">
        <v>177</v>
      </c>
      <c r="C56">
        <v>76</v>
      </c>
      <c r="D56" s="3">
        <v>1371000</v>
      </c>
      <c r="E56" s="1" t="str">
        <f t="shared" si="0"/>
        <v>Maribel</v>
      </c>
      <c r="F56" s="1" t="str">
        <f t="shared" si="1"/>
        <v>Suárez</v>
      </c>
    </row>
    <row r="57" spans="1:6" x14ac:dyDescent="0.25">
      <c r="A57" t="s">
        <v>145</v>
      </c>
      <c r="B57">
        <v>181</v>
      </c>
      <c r="C57">
        <v>72</v>
      </c>
      <c r="D57" s="3">
        <v>1230000</v>
      </c>
      <c r="E57" s="1" t="str">
        <f t="shared" si="0"/>
        <v>Viviana</v>
      </c>
      <c r="F57" s="1" t="str">
        <f t="shared" si="1"/>
        <v>López</v>
      </c>
    </row>
    <row r="58" spans="1:6" x14ac:dyDescent="0.25">
      <c r="A58" t="s">
        <v>146</v>
      </c>
      <c r="B58">
        <v>192</v>
      </c>
      <c r="C58">
        <v>61</v>
      </c>
      <c r="D58" s="3">
        <v>2097000</v>
      </c>
      <c r="E58" s="1" t="str">
        <f t="shared" si="0"/>
        <v>Carmenza</v>
      </c>
      <c r="F58" s="1" t="str">
        <f t="shared" si="1"/>
        <v>Martínez</v>
      </c>
    </row>
    <row r="59" spans="1:6" x14ac:dyDescent="0.25">
      <c r="A59" t="s">
        <v>147</v>
      </c>
      <c r="B59">
        <v>182</v>
      </c>
      <c r="C59">
        <v>62</v>
      </c>
      <c r="D59" s="3">
        <v>1757000</v>
      </c>
      <c r="E59" s="1" t="str">
        <f t="shared" si="0"/>
        <v>Jorge</v>
      </c>
      <c r="F59" s="1" t="str">
        <f t="shared" si="1"/>
        <v>Tenjo</v>
      </c>
    </row>
    <row r="60" spans="1:6" x14ac:dyDescent="0.25">
      <c r="A60" t="s">
        <v>148</v>
      </c>
      <c r="B60">
        <v>172</v>
      </c>
      <c r="C60">
        <v>78</v>
      </c>
      <c r="D60" s="3">
        <v>1471000</v>
      </c>
      <c r="E60" s="1" t="str">
        <f t="shared" si="0"/>
        <v>Natalia</v>
      </c>
      <c r="F60" s="1" t="str">
        <f t="shared" si="1"/>
        <v>Moreno</v>
      </c>
    </row>
    <row r="61" spans="1:6" x14ac:dyDescent="0.25">
      <c r="A61" t="s">
        <v>149</v>
      </c>
      <c r="B61">
        <v>158</v>
      </c>
      <c r="C61">
        <v>79</v>
      </c>
      <c r="D61" s="3">
        <v>1517000</v>
      </c>
      <c r="E61" s="1" t="str">
        <f t="shared" si="0"/>
        <v>Mauricio</v>
      </c>
      <c r="F61" s="1" t="str">
        <f t="shared" si="1"/>
        <v>Niño</v>
      </c>
    </row>
    <row r="62" spans="1:6" x14ac:dyDescent="0.25">
      <c r="A62" t="s">
        <v>150</v>
      </c>
      <c r="B62">
        <v>154</v>
      </c>
      <c r="C62">
        <v>58</v>
      </c>
      <c r="D62" s="3">
        <v>1615000</v>
      </c>
      <c r="E62" s="1" t="str">
        <f t="shared" si="0"/>
        <v>Lina</v>
      </c>
      <c r="F62" s="1" t="str">
        <f t="shared" si="1"/>
        <v>Trujillo</v>
      </c>
    </row>
    <row r="63" spans="1:6" x14ac:dyDescent="0.25">
      <c r="A63" t="s">
        <v>151</v>
      </c>
      <c r="B63">
        <v>186</v>
      </c>
      <c r="C63">
        <v>63</v>
      </c>
      <c r="D63" s="3">
        <v>1666000</v>
      </c>
      <c r="E63" s="1" t="str">
        <f t="shared" si="0"/>
        <v>Sandra</v>
      </c>
      <c r="F63" s="1" t="str">
        <f t="shared" si="1"/>
        <v>Vargas</v>
      </c>
    </row>
    <row r="64" spans="1:6" x14ac:dyDescent="0.25">
      <c r="A64" t="s">
        <v>152</v>
      </c>
      <c r="B64">
        <v>155</v>
      </c>
      <c r="C64">
        <v>64</v>
      </c>
      <c r="D64" s="3">
        <v>2041000</v>
      </c>
      <c r="E64" s="1" t="str">
        <f t="shared" si="0"/>
        <v>Fredy</v>
      </c>
      <c r="F64" s="1" t="str">
        <f t="shared" si="1"/>
        <v>Velandia</v>
      </c>
    </row>
    <row r="65" spans="1:6" x14ac:dyDescent="0.25">
      <c r="A65" t="s">
        <v>153</v>
      </c>
      <c r="B65">
        <v>171</v>
      </c>
      <c r="C65">
        <v>66</v>
      </c>
      <c r="D65" s="1">
        <v>1426000</v>
      </c>
      <c r="E65" s="1" t="str">
        <f t="shared" si="0"/>
        <v>Francisco</v>
      </c>
      <c r="F65" s="1" t="str">
        <f t="shared" si="1"/>
        <v>Vera</v>
      </c>
    </row>
    <row r="66" spans="1:6" x14ac:dyDescent="0.25">
      <c r="A66" t="s">
        <v>154</v>
      </c>
      <c r="B66">
        <v>172</v>
      </c>
      <c r="C66">
        <v>78</v>
      </c>
      <c r="D66" s="3">
        <v>1436000</v>
      </c>
      <c r="E66" s="1" t="str">
        <f t="shared" si="0"/>
        <v>Amalia</v>
      </c>
      <c r="F66" s="1" t="str">
        <f t="shared" si="1"/>
        <v>Ceferino</v>
      </c>
    </row>
    <row r="67" spans="1:6" x14ac:dyDescent="0.25">
      <c r="A67" t="s">
        <v>155</v>
      </c>
      <c r="B67">
        <v>193</v>
      </c>
      <c r="C67">
        <v>76</v>
      </c>
      <c r="D67" s="3">
        <v>1689000</v>
      </c>
      <c r="E67" s="1" t="str">
        <f t="shared" ref="E67:E71" si="2">LEFT(A67,FIND(" ",A67,1)-1)</f>
        <v>Nancy</v>
      </c>
      <c r="F67" s="1" t="str">
        <f t="shared" ref="F67:F71" si="3">RIGHT(A67,LEN(A67)-FIND(" ",A67,1))</f>
        <v>Torrejano</v>
      </c>
    </row>
    <row r="68" spans="1:6" x14ac:dyDescent="0.25">
      <c r="A68" t="s">
        <v>156</v>
      </c>
      <c r="B68">
        <v>160</v>
      </c>
      <c r="C68">
        <v>73</v>
      </c>
      <c r="D68" s="3">
        <v>1218000</v>
      </c>
      <c r="E68" s="1" t="str">
        <f t="shared" si="2"/>
        <v>Jennifer</v>
      </c>
      <c r="F68" s="1" t="str">
        <f t="shared" si="3"/>
        <v>Quiroga</v>
      </c>
    </row>
    <row r="69" spans="1:6" x14ac:dyDescent="0.25">
      <c r="A69" t="s">
        <v>157</v>
      </c>
      <c r="B69">
        <v>195</v>
      </c>
      <c r="C69">
        <v>78</v>
      </c>
      <c r="D69" s="3">
        <v>1327000</v>
      </c>
      <c r="E69" s="1" t="str">
        <f t="shared" si="2"/>
        <v>Liliana</v>
      </c>
      <c r="F69" s="1" t="str">
        <f t="shared" si="3"/>
        <v>Vásquez</v>
      </c>
    </row>
    <row r="70" spans="1:6" x14ac:dyDescent="0.25">
      <c r="A70" t="s">
        <v>158</v>
      </c>
      <c r="B70">
        <v>185</v>
      </c>
      <c r="C70">
        <v>62</v>
      </c>
      <c r="D70" s="3">
        <v>1652000</v>
      </c>
      <c r="E70" s="1" t="str">
        <f t="shared" si="2"/>
        <v>Angie</v>
      </c>
      <c r="F70" s="1" t="str">
        <f t="shared" si="3"/>
        <v>Ramírez</v>
      </c>
    </row>
    <row r="71" spans="1:6" x14ac:dyDescent="0.25">
      <c r="A71" t="s">
        <v>159</v>
      </c>
      <c r="B71">
        <v>178</v>
      </c>
      <c r="C71">
        <v>69</v>
      </c>
      <c r="D71" s="3">
        <v>2033000</v>
      </c>
      <c r="E71" s="1" t="str">
        <f t="shared" si="2"/>
        <v>Andrea</v>
      </c>
      <c r="F71" s="1" t="str">
        <f t="shared" si="3"/>
        <v>Poveda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C8E4-9D4F-459A-8489-C9F51D63B448}">
  <dimension ref="A1:K71"/>
  <sheetViews>
    <sheetView tabSelected="1" workbookViewId="0">
      <selection activeCell="B2" sqref="B2"/>
    </sheetView>
  </sheetViews>
  <sheetFormatPr baseColWidth="10" defaultRowHeight="15" x14ac:dyDescent="0.25"/>
  <cols>
    <col min="1" max="1" width="34" bestFit="1" customWidth="1"/>
    <col min="5" max="5" width="12.28515625" bestFit="1" customWidth="1"/>
    <col min="6" max="6" width="39.7109375" bestFit="1" customWidth="1"/>
    <col min="7" max="7" width="33" bestFit="1" customWidth="1"/>
    <col min="8" max="8" width="34" bestFit="1" customWidth="1"/>
    <col min="9" max="9" width="15.5703125" bestFit="1" customWidth="1"/>
    <col min="10" max="10" width="14.42578125" bestFit="1" customWidth="1"/>
    <col min="11" max="11" width="14.85546875" bestFit="1" customWidth="1"/>
  </cols>
  <sheetData>
    <row r="1" spans="1:11" ht="30" x14ac:dyDescent="0.25">
      <c r="A1" s="29" t="s">
        <v>214</v>
      </c>
      <c r="B1" s="29" t="s">
        <v>215</v>
      </c>
      <c r="C1" s="29" t="s">
        <v>216</v>
      </c>
      <c r="D1" s="29" t="s">
        <v>217</v>
      </c>
      <c r="E1" s="29" t="s">
        <v>218</v>
      </c>
      <c r="F1" s="29" t="s">
        <v>412</v>
      </c>
      <c r="G1" s="29" t="s">
        <v>413</v>
      </c>
      <c r="H1" s="29" t="s">
        <v>414</v>
      </c>
      <c r="I1" s="29" t="s">
        <v>415</v>
      </c>
      <c r="J1" s="29" t="s">
        <v>416</v>
      </c>
      <c r="K1" s="29" t="s">
        <v>417</v>
      </c>
    </row>
    <row r="2" spans="1:11" x14ac:dyDescent="0.25">
      <c r="A2" s="9" t="s">
        <v>26</v>
      </c>
      <c r="B2" s="10" t="s">
        <v>219</v>
      </c>
      <c r="C2" s="10" t="s">
        <v>250</v>
      </c>
      <c r="D2" s="10" t="s">
        <v>301</v>
      </c>
      <c r="E2" s="10" t="s">
        <v>276</v>
      </c>
      <c r="F2" s="10" t="str">
        <f>UPPER(A2)</f>
        <v>LADY ODILIA RODRÍGUEZ PEDREROS</v>
      </c>
      <c r="G2" s="10" t="str">
        <f>LOWER(A2)</f>
        <v>lady odilia rodríguez pedreros</v>
      </c>
      <c r="H2" s="10" t="str">
        <f>PROPER(A2)</f>
        <v>Lady Odilia Rodríguez Pedreros</v>
      </c>
      <c r="I2" s="10">
        <f>LEN(A2)</f>
        <v>30</v>
      </c>
      <c r="J2" s="10">
        <f>CONVERT(Datos!B2,"cm","m")</f>
        <v>1.54</v>
      </c>
      <c r="K2" s="10">
        <f>CONVERT(Datos!C2,"kg","g")</f>
        <v>66000</v>
      </c>
    </row>
    <row r="3" spans="1:11" x14ac:dyDescent="0.25">
      <c r="A3" s="9" t="s">
        <v>31</v>
      </c>
      <c r="B3" s="10" t="s">
        <v>220</v>
      </c>
      <c r="C3" s="10" t="s">
        <v>251</v>
      </c>
      <c r="D3" s="10" t="s">
        <v>349</v>
      </c>
      <c r="E3" s="10" t="s">
        <v>277</v>
      </c>
      <c r="F3" s="10" t="str">
        <f t="shared" ref="F3:F66" si="0">UPPER(A3)</f>
        <v>ELIZABETH JOHANA RIVAS JARAMILLO</v>
      </c>
      <c r="G3" s="10" t="str">
        <f t="shared" ref="G3:G66" si="1">LOWER(A3)</f>
        <v>elizabeth johana rivas jaramillo</v>
      </c>
      <c r="H3" s="10" t="str">
        <f t="shared" ref="H3:H66" si="2">PROPER(A3)</f>
        <v>Elizabeth Johana Rivas Jaramillo</v>
      </c>
      <c r="I3" s="10">
        <f t="shared" ref="I3:I66" si="3">LEN(A3)</f>
        <v>32</v>
      </c>
      <c r="J3" s="10">
        <f>CONVERT(Datos!B3,"cm","m")</f>
        <v>1.97</v>
      </c>
      <c r="K3" s="10">
        <f>CONVERT(Datos!C3,"kg","g")</f>
        <v>56000</v>
      </c>
    </row>
    <row r="4" spans="1:11" x14ac:dyDescent="0.25">
      <c r="A4" s="9" t="s">
        <v>34</v>
      </c>
      <c r="B4" s="10" t="s">
        <v>221</v>
      </c>
      <c r="C4" s="10" t="s">
        <v>252</v>
      </c>
      <c r="D4" s="10" t="s">
        <v>252</v>
      </c>
      <c r="E4" s="10" t="s">
        <v>278</v>
      </c>
      <c r="F4" s="10" t="str">
        <f t="shared" si="0"/>
        <v>LILIANA VÁSQUEZ PULIDO</v>
      </c>
      <c r="G4" s="10" t="str">
        <f t="shared" si="1"/>
        <v>liliana vásquez pulido</v>
      </c>
      <c r="H4" s="10" t="str">
        <f t="shared" si="2"/>
        <v>Liliana Vásquez Pulido</v>
      </c>
      <c r="I4" s="10">
        <f t="shared" si="3"/>
        <v>22</v>
      </c>
      <c r="J4" s="10">
        <f>CONVERT(Datos!B4,"cm","m")</f>
        <v>1.62</v>
      </c>
      <c r="K4" s="10">
        <f>CONVERT(Datos!C4,"kg","g")</f>
        <v>67000</v>
      </c>
    </row>
    <row r="5" spans="1:11" x14ac:dyDescent="0.25">
      <c r="A5" s="9" t="s">
        <v>40</v>
      </c>
      <c r="B5" s="10" t="s">
        <v>222</v>
      </c>
      <c r="C5" s="10" t="s">
        <v>253</v>
      </c>
      <c r="D5" s="10" t="s">
        <v>253</v>
      </c>
      <c r="E5" s="10" t="s">
        <v>279</v>
      </c>
      <c r="F5" s="10" t="str">
        <f t="shared" si="0"/>
        <v>ANGIE RAMÍREZ HERNÁNDEZ</v>
      </c>
      <c r="G5" s="10" t="str">
        <f t="shared" si="1"/>
        <v>angie ramírez hernández</v>
      </c>
      <c r="H5" s="10" t="str">
        <f t="shared" si="2"/>
        <v>Angie Ramírez Hernández</v>
      </c>
      <c r="I5" s="10">
        <f t="shared" si="3"/>
        <v>23</v>
      </c>
      <c r="J5" s="10">
        <f>CONVERT(Datos!B5,"cm","m")</f>
        <v>1.72</v>
      </c>
      <c r="K5" s="10">
        <f>CONVERT(Datos!C5,"kg","g")</f>
        <v>58000</v>
      </c>
    </row>
    <row r="6" spans="1:11" x14ac:dyDescent="0.25">
      <c r="A6" s="9" t="s">
        <v>41</v>
      </c>
      <c r="B6" s="10" t="s">
        <v>223</v>
      </c>
      <c r="C6" s="10" t="s">
        <v>233</v>
      </c>
      <c r="D6" s="10" t="s">
        <v>350</v>
      </c>
      <c r="E6" s="10" t="s">
        <v>280</v>
      </c>
      <c r="F6" s="10" t="str">
        <f t="shared" si="0"/>
        <v>ANDREA JOHANNA ZORRO TAMAYO</v>
      </c>
      <c r="G6" s="10" t="str">
        <f t="shared" si="1"/>
        <v>andrea johanna zorro tamayo</v>
      </c>
      <c r="H6" s="10" t="str">
        <f t="shared" si="2"/>
        <v>Andrea Johanna Zorro Tamayo</v>
      </c>
      <c r="I6" s="10">
        <f t="shared" si="3"/>
        <v>27</v>
      </c>
      <c r="J6" s="10">
        <f>CONVERT(Datos!B6,"cm","m")</f>
        <v>1.57</v>
      </c>
      <c r="K6" s="10">
        <f>CONVERT(Datos!C6,"kg","g")</f>
        <v>79000</v>
      </c>
    </row>
    <row r="7" spans="1:11" x14ac:dyDescent="0.25">
      <c r="A7" s="9" t="s">
        <v>61</v>
      </c>
      <c r="B7" s="10" t="s">
        <v>224</v>
      </c>
      <c r="C7" s="10" t="s">
        <v>254</v>
      </c>
      <c r="D7" s="10" t="s">
        <v>351</v>
      </c>
      <c r="E7" s="10" t="s">
        <v>281</v>
      </c>
      <c r="F7" s="10" t="str">
        <f t="shared" si="0"/>
        <v>JENNY CAROLINA LUGO LOZANO</v>
      </c>
      <c r="G7" s="10" t="str">
        <f t="shared" si="1"/>
        <v>jenny carolina lugo lozano</v>
      </c>
      <c r="H7" s="10" t="str">
        <f t="shared" si="2"/>
        <v>Jenny Carolina Lugo Lozano</v>
      </c>
      <c r="I7" s="10">
        <f t="shared" si="3"/>
        <v>26</v>
      </c>
      <c r="J7" s="10">
        <f>CONVERT(Datos!B7,"cm","m")</f>
        <v>1.9100000000000001</v>
      </c>
      <c r="K7" s="10">
        <f>CONVERT(Datos!C7,"kg","g")</f>
        <v>66000</v>
      </c>
    </row>
    <row r="8" spans="1:11" x14ac:dyDescent="0.25">
      <c r="A8" s="9" t="s">
        <v>64</v>
      </c>
      <c r="B8" s="10" t="s">
        <v>225</v>
      </c>
      <c r="C8" s="10" t="s">
        <v>255</v>
      </c>
      <c r="D8" s="10" t="s">
        <v>331</v>
      </c>
      <c r="E8" s="10" t="s">
        <v>282</v>
      </c>
      <c r="F8" s="10" t="str">
        <f t="shared" si="0"/>
        <v>DANIEL STIVEN MORENO REY</v>
      </c>
      <c r="G8" s="10" t="str">
        <f t="shared" si="1"/>
        <v>daniel stiven moreno rey</v>
      </c>
      <c r="H8" s="10" t="str">
        <f t="shared" si="2"/>
        <v>Daniel Stiven Moreno Rey</v>
      </c>
      <c r="I8" s="10">
        <f t="shared" si="3"/>
        <v>24</v>
      </c>
      <c r="J8" s="10">
        <f>CONVERT(Datos!B8,"cm","m")</f>
        <v>1.71</v>
      </c>
      <c r="K8" s="10">
        <f>CONVERT(Datos!C8,"kg","g")</f>
        <v>72000</v>
      </c>
    </row>
    <row r="9" spans="1:11" x14ac:dyDescent="0.25">
      <c r="A9" s="9" t="s">
        <v>67</v>
      </c>
      <c r="B9" s="10" t="s">
        <v>226</v>
      </c>
      <c r="C9" s="10" t="s">
        <v>256</v>
      </c>
      <c r="D9" s="10" t="s">
        <v>256</v>
      </c>
      <c r="E9" s="10" t="s">
        <v>283</v>
      </c>
      <c r="F9" s="10" t="str">
        <f t="shared" si="0"/>
        <v xml:space="preserve">ANDRÉS BALLÉN PAJARITO </v>
      </c>
      <c r="G9" s="10" t="str">
        <f t="shared" si="1"/>
        <v xml:space="preserve">andrés ballén pajarito </v>
      </c>
      <c r="H9" s="10" t="str">
        <f t="shared" si="2"/>
        <v xml:space="preserve">Andrés Ballén Pajarito </v>
      </c>
      <c r="I9" s="10">
        <f t="shared" si="3"/>
        <v>23</v>
      </c>
      <c r="J9" s="10">
        <f>CONVERT(Datos!B9,"cm","m")</f>
        <v>1.6</v>
      </c>
      <c r="K9" s="10">
        <f>CONVERT(Datos!C9,"kg","g")</f>
        <v>78000</v>
      </c>
    </row>
    <row r="10" spans="1:11" x14ac:dyDescent="0.25">
      <c r="A10" s="9" t="s">
        <v>72</v>
      </c>
      <c r="B10" s="10" t="s">
        <v>227</v>
      </c>
      <c r="C10" s="10" t="s">
        <v>257</v>
      </c>
      <c r="D10" s="10" t="s">
        <v>253</v>
      </c>
      <c r="E10" s="10" t="s">
        <v>284</v>
      </c>
      <c r="F10" s="10" t="str">
        <f t="shared" si="0"/>
        <v>OSCAR ALONSO RAMÍREZ CASTRO</v>
      </c>
      <c r="G10" s="10" t="str">
        <f t="shared" si="1"/>
        <v>oscar alonso ramírez castro</v>
      </c>
      <c r="H10" s="10" t="str">
        <f t="shared" si="2"/>
        <v>Oscar Alonso Ramírez Castro</v>
      </c>
      <c r="I10" s="10">
        <f t="shared" si="3"/>
        <v>27</v>
      </c>
      <c r="J10" s="10">
        <f>CONVERT(Datos!B10,"cm","m")</f>
        <v>1.74</v>
      </c>
      <c r="K10" s="10">
        <f>CONVERT(Datos!C10,"kg","g")</f>
        <v>77000</v>
      </c>
    </row>
    <row r="11" spans="1:11" x14ac:dyDescent="0.25">
      <c r="A11" s="9" t="s">
        <v>73</v>
      </c>
      <c r="B11" s="10" t="s">
        <v>228</v>
      </c>
      <c r="C11" s="10" t="s">
        <v>258</v>
      </c>
      <c r="D11" s="10" t="s">
        <v>301</v>
      </c>
      <c r="E11" s="10" t="s">
        <v>285</v>
      </c>
      <c r="F11" s="10" t="str">
        <f t="shared" si="0"/>
        <v>ÁNGELA ANAYIBE RODRÍGUEZ PÁEZ</v>
      </c>
      <c r="G11" s="10" t="str">
        <f t="shared" si="1"/>
        <v>ángela anayibe rodríguez páez</v>
      </c>
      <c r="H11" s="10" t="str">
        <f t="shared" si="2"/>
        <v>Ángela Anayibe Rodríguez Páez</v>
      </c>
      <c r="I11" s="10">
        <f t="shared" si="3"/>
        <v>29</v>
      </c>
      <c r="J11" s="10">
        <f>CONVERT(Datos!B11,"cm","m")</f>
        <v>1.71</v>
      </c>
      <c r="K11" s="10">
        <f>CONVERT(Datos!C11,"kg","g")</f>
        <v>59000</v>
      </c>
    </row>
    <row r="12" spans="1:11" x14ac:dyDescent="0.25">
      <c r="A12" s="9" t="s">
        <v>11</v>
      </c>
      <c r="B12" s="10" t="s">
        <v>229</v>
      </c>
      <c r="C12" s="10" t="s">
        <v>259</v>
      </c>
      <c r="D12" s="10" t="s">
        <v>352</v>
      </c>
      <c r="E12" s="10" t="s">
        <v>286</v>
      </c>
      <c r="F12" s="10" t="str">
        <f t="shared" si="0"/>
        <v>MARTHA ISABEL ARIAS MALDONADO</v>
      </c>
      <c r="G12" s="10" t="str">
        <f t="shared" si="1"/>
        <v>martha isabel arias maldonado</v>
      </c>
      <c r="H12" s="10" t="str">
        <f t="shared" si="2"/>
        <v>Martha Isabel Arias Maldonado</v>
      </c>
      <c r="I12" s="10">
        <f t="shared" si="3"/>
        <v>29</v>
      </c>
      <c r="J12" s="10">
        <f>CONVERT(Datos!B12,"cm","m")</f>
        <v>1.93</v>
      </c>
      <c r="K12" s="10">
        <f>CONVERT(Datos!C12,"kg","g")</f>
        <v>55000</v>
      </c>
    </row>
    <row r="13" spans="1:11" x14ac:dyDescent="0.25">
      <c r="A13" s="9" t="s">
        <v>22</v>
      </c>
      <c r="B13" s="10" t="s">
        <v>219</v>
      </c>
      <c r="C13" s="10" t="s">
        <v>232</v>
      </c>
      <c r="D13" s="10" t="s">
        <v>353</v>
      </c>
      <c r="E13" s="10" t="s">
        <v>284</v>
      </c>
      <c r="F13" s="10" t="str">
        <f t="shared" si="0"/>
        <v>LADY DIANA PINZÓN CASTRO</v>
      </c>
      <c r="G13" s="10" t="str">
        <f t="shared" si="1"/>
        <v>lady diana pinzón castro</v>
      </c>
      <c r="H13" s="10" t="str">
        <f t="shared" si="2"/>
        <v>Lady Diana Pinzón Castro</v>
      </c>
      <c r="I13" s="10">
        <f t="shared" si="3"/>
        <v>24</v>
      </c>
      <c r="J13" s="10">
        <f>CONVERT(Datos!B13,"cm","m")</f>
        <v>1.85</v>
      </c>
      <c r="K13" s="10">
        <f>CONVERT(Datos!C13,"kg","g")</f>
        <v>76000</v>
      </c>
    </row>
    <row r="14" spans="1:11" x14ac:dyDescent="0.25">
      <c r="A14" s="9" t="s">
        <v>52</v>
      </c>
      <c r="B14" s="10" t="s">
        <v>230</v>
      </c>
      <c r="C14" s="10" t="s">
        <v>260</v>
      </c>
      <c r="D14" s="10" t="s">
        <v>354</v>
      </c>
      <c r="E14" s="10" t="s">
        <v>287</v>
      </c>
      <c r="F14" s="10" t="str">
        <f t="shared" si="0"/>
        <v>CARLOS ALBERTO GUERRA BARRIOS</v>
      </c>
      <c r="G14" s="10" t="str">
        <f t="shared" si="1"/>
        <v>carlos alberto guerra barrios</v>
      </c>
      <c r="H14" s="10" t="str">
        <f t="shared" si="2"/>
        <v>Carlos Alberto Guerra Barrios</v>
      </c>
      <c r="I14" s="10">
        <f t="shared" si="3"/>
        <v>29</v>
      </c>
      <c r="J14" s="10">
        <f>CONVERT(Datos!B14,"cm","m")</f>
        <v>1.8900000000000001</v>
      </c>
      <c r="K14" s="10">
        <f>CONVERT(Datos!C14,"kg","g")</f>
        <v>61000</v>
      </c>
    </row>
    <row r="15" spans="1:11" x14ac:dyDescent="0.25">
      <c r="A15" s="9" t="s">
        <v>58</v>
      </c>
      <c r="B15" s="10" t="s">
        <v>231</v>
      </c>
      <c r="C15" s="10" t="s">
        <v>243</v>
      </c>
      <c r="D15" s="10" t="s">
        <v>355</v>
      </c>
      <c r="E15" s="10" t="s">
        <v>288</v>
      </c>
      <c r="F15" s="10" t="str">
        <f t="shared" si="0"/>
        <v>JOHN JAIRO LAVERDE GUTIÉRREZ</v>
      </c>
      <c r="G15" s="10" t="str">
        <f t="shared" si="1"/>
        <v>john jairo laverde gutiérrez</v>
      </c>
      <c r="H15" s="10" t="str">
        <f t="shared" si="2"/>
        <v>John Jairo Laverde Gutiérrez</v>
      </c>
      <c r="I15" s="10">
        <f t="shared" si="3"/>
        <v>28</v>
      </c>
      <c r="J15" s="10">
        <f>CONVERT(Datos!B15,"cm","m")</f>
        <v>1.7</v>
      </c>
      <c r="K15" s="10">
        <f>CONVERT(Datos!C15,"kg","g")</f>
        <v>57000</v>
      </c>
    </row>
    <row r="16" spans="1:11" x14ac:dyDescent="0.25">
      <c r="A16" s="9" t="s">
        <v>8</v>
      </c>
      <c r="B16" s="10" t="s">
        <v>232</v>
      </c>
      <c r="C16" s="10" t="s">
        <v>254</v>
      </c>
      <c r="D16" s="10" t="s">
        <v>356</v>
      </c>
      <c r="E16" s="10" t="s">
        <v>275</v>
      </c>
      <c r="F16" s="10" t="str">
        <f t="shared" si="0"/>
        <v>DIANA CAROLINA CASTILLEJO LÓPEZ</v>
      </c>
      <c r="G16" s="10" t="str">
        <f t="shared" si="1"/>
        <v>diana carolina castillejo lópez</v>
      </c>
      <c r="H16" s="10" t="str">
        <f t="shared" si="2"/>
        <v>Diana Carolina Castillejo López</v>
      </c>
      <c r="I16" s="10">
        <f t="shared" si="3"/>
        <v>31</v>
      </c>
      <c r="J16" s="10">
        <f>CONVERT(Datos!B16,"cm","m")</f>
        <v>1.94</v>
      </c>
      <c r="K16" s="10">
        <f>CONVERT(Datos!C16,"kg","g")</f>
        <v>57000</v>
      </c>
    </row>
    <row r="17" spans="1:11" x14ac:dyDescent="0.25">
      <c r="A17" s="9" t="s">
        <v>14</v>
      </c>
      <c r="B17" s="10" t="s">
        <v>228</v>
      </c>
      <c r="C17" s="10" t="s">
        <v>261</v>
      </c>
      <c r="D17" s="10" t="s">
        <v>357</v>
      </c>
      <c r="E17" s="10" t="s">
        <v>289</v>
      </c>
      <c r="F17" s="10" t="str">
        <f t="shared" si="0"/>
        <v>ÁNGELA MILENA PRECIADO ALFÉREZ</v>
      </c>
      <c r="G17" s="10" t="str">
        <f t="shared" si="1"/>
        <v>ángela milena preciado alférez</v>
      </c>
      <c r="H17" s="10" t="str">
        <f t="shared" si="2"/>
        <v>Ángela Milena Preciado Alférez</v>
      </c>
      <c r="I17" s="10">
        <f t="shared" si="3"/>
        <v>30</v>
      </c>
      <c r="J17" s="10">
        <f>CONVERT(Datos!B17,"cm","m")</f>
        <v>1.6</v>
      </c>
      <c r="K17" s="10">
        <f>CONVERT(Datos!C17,"kg","g")</f>
        <v>69000</v>
      </c>
    </row>
    <row r="18" spans="1:11" x14ac:dyDescent="0.25">
      <c r="A18" s="9" t="s">
        <v>19</v>
      </c>
      <c r="B18" s="10" t="s">
        <v>233</v>
      </c>
      <c r="C18" s="10" t="s">
        <v>262</v>
      </c>
      <c r="D18" s="10" t="s">
        <v>292</v>
      </c>
      <c r="E18" s="10" t="s">
        <v>290</v>
      </c>
      <c r="F18" s="10" t="str">
        <f t="shared" si="0"/>
        <v>JOHANNA ALEXANDRA GONZÁLEZ LIÉVANO</v>
      </c>
      <c r="G18" s="10" t="str">
        <f t="shared" si="1"/>
        <v>johanna alexandra gonzález liévano</v>
      </c>
      <c r="H18" s="10" t="str">
        <f t="shared" si="2"/>
        <v>Johanna Alexandra González Liévano</v>
      </c>
      <c r="I18" s="10">
        <f t="shared" si="3"/>
        <v>34</v>
      </c>
      <c r="J18" s="10">
        <f>CONVERT(Datos!B18,"cm","m")</f>
        <v>1.6400000000000001</v>
      </c>
      <c r="K18" s="10">
        <f>CONVERT(Datos!C18,"kg","g")</f>
        <v>70000</v>
      </c>
    </row>
    <row r="19" spans="1:11" x14ac:dyDescent="0.25">
      <c r="A19" s="9" t="s">
        <v>28</v>
      </c>
      <c r="B19" s="10" t="s">
        <v>234</v>
      </c>
      <c r="C19" s="10" t="s">
        <v>261</v>
      </c>
      <c r="D19" s="10" t="s">
        <v>358</v>
      </c>
      <c r="E19" s="10" t="s">
        <v>291</v>
      </c>
      <c r="F19" s="10" t="str">
        <f t="shared" si="0"/>
        <v>SANDRA MILENA ROJAS BOHÓRQUEZ</v>
      </c>
      <c r="G19" s="10" t="str">
        <f t="shared" si="1"/>
        <v>sandra milena rojas bohórquez</v>
      </c>
      <c r="H19" s="10" t="str">
        <f t="shared" si="2"/>
        <v>Sandra Milena Rojas Bohórquez</v>
      </c>
      <c r="I19" s="10">
        <f t="shared" si="3"/>
        <v>29</v>
      </c>
      <c r="J19" s="10">
        <f>CONVERT(Datos!B19,"cm","m")</f>
        <v>1.8</v>
      </c>
      <c r="K19" s="10">
        <f>CONVERT(Datos!C19,"kg","g")</f>
        <v>59000</v>
      </c>
    </row>
    <row r="20" spans="1:11" x14ac:dyDescent="0.25">
      <c r="A20" s="9" t="s">
        <v>46</v>
      </c>
      <c r="B20" s="10" t="s">
        <v>235</v>
      </c>
      <c r="C20" s="10" t="s">
        <v>263</v>
      </c>
      <c r="D20" s="10" t="s">
        <v>359</v>
      </c>
      <c r="E20" s="10" t="s">
        <v>292</v>
      </c>
      <c r="F20" s="10" t="str">
        <f t="shared" si="0"/>
        <v>ESTHER ADRIANA RUIZ GONZÁLEZ</v>
      </c>
      <c r="G20" s="10" t="str">
        <f t="shared" si="1"/>
        <v>esther adriana ruiz gonzález</v>
      </c>
      <c r="H20" s="10" t="str">
        <f t="shared" si="2"/>
        <v>Esther Adriana Ruiz González</v>
      </c>
      <c r="I20" s="10">
        <f t="shared" si="3"/>
        <v>28</v>
      </c>
      <c r="J20" s="10">
        <f>CONVERT(Datos!B20,"cm","m")</f>
        <v>1.61</v>
      </c>
      <c r="K20" s="10">
        <f>CONVERT(Datos!C20,"kg","g")</f>
        <v>62000</v>
      </c>
    </row>
    <row r="21" spans="1:11" x14ac:dyDescent="0.25">
      <c r="A21" s="9" t="s">
        <v>51</v>
      </c>
      <c r="B21" s="10" t="s">
        <v>234</v>
      </c>
      <c r="C21" s="10" t="s">
        <v>264</v>
      </c>
      <c r="D21" s="10" t="s">
        <v>360</v>
      </c>
      <c r="E21" s="10" t="s">
        <v>293</v>
      </c>
      <c r="F21" s="10" t="str">
        <f t="shared" si="0"/>
        <v>SANDRA PATRICIA GUARNIZO VALENZUELA</v>
      </c>
      <c r="G21" s="10" t="str">
        <f t="shared" si="1"/>
        <v>sandra patricia guarnizo valenzuela</v>
      </c>
      <c r="H21" s="10" t="str">
        <f t="shared" si="2"/>
        <v>Sandra Patricia Guarnizo Valenzuela</v>
      </c>
      <c r="I21" s="10">
        <f t="shared" si="3"/>
        <v>35</v>
      </c>
      <c r="J21" s="10">
        <f>CONVERT(Datos!B21,"cm","m")</f>
        <v>1.75</v>
      </c>
      <c r="K21" s="10">
        <f>CONVERT(Datos!C21,"kg","g")</f>
        <v>57000</v>
      </c>
    </row>
    <row r="22" spans="1:11" x14ac:dyDescent="0.25">
      <c r="A22" s="9" t="s">
        <v>53</v>
      </c>
      <c r="B22" s="10" t="s">
        <v>236</v>
      </c>
      <c r="C22" s="10" t="s">
        <v>265</v>
      </c>
      <c r="D22" s="10" t="s">
        <v>361</v>
      </c>
      <c r="E22" s="10" t="s">
        <v>294</v>
      </c>
      <c r="F22" s="10" t="str">
        <f t="shared" si="0"/>
        <v>LUIS FERNANDO GUIJO GÓMEZ</v>
      </c>
      <c r="G22" s="10" t="str">
        <f t="shared" si="1"/>
        <v>luis fernando guijo gómez</v>
      </c>
      <c r="H22" s="10" t="str">
        <f t="shared" si="2"/>
        <v>Luis Fernando Guijo Gómez</v>
      </c>
      <c r="I22" s="10">
        <f t="shared" si="3"/>
        <v>25</v>
      </c>
      <c r="J22" s="10">
        <f>CONVERT(Datos!B22,"cm","m")</f>
        <v>1.97</v>
      </c>
      <c r="K22" s="10">
        <f>CONVERT(Datos!C22,"kg","g")</f>
        <v>56000</v>
      </c>
    </row>
    <row r="23" spans="1:11" x14ac:dyDescent="0.25">
      <c r="A23" s="9" t="s">
        <v>56</v>
      </c>
      <c r="B23" s="10" t="s">
        <v>237</v>
      </c>
      <c r="C23" s="10" t="s">
        <v>266</v>
      </c>
      <c r="D23" s="10" t="s">
        <v>362</v>
      </c>
      <c r="E23" s="10" t="s">
        <v>295</v>
      </c>
      <c r="F23" s="10" t="str">
        <f t="shared" si="0"/>
        <v>ALBA RUBY JIMÉNEZ BACCA</v>
      </c>
      <c r="G23" s="10" t="str">
        <f t="shared" si="1"/>
        <v>alba ruby jiménez bacca</v>
      </c>
      <c r="H23" s="10" t="str">
        <f t="shared" si="2"/>
        <v>Alba Ruby Jiménez Bacca</v>
      </c>
      <c r="I23" s="10">
        <f t="shared" si="3"/>
        <v>23</v>
      </c>
      <c r="J23" s="10">
        <f>CONVERT(Datos!B23,"cm","m")</f>
        <v>1.6600000000000001</v>
      </c>
      <c r="K23" s="10">
        <f>CONVERT(Datos!C23,"kg","g")</f>
        <v>74000</v>
      </c>
    </row>
    <row r="24" spans="1:11" x14ac:dyDescent="0.25">
      <c r="A24" s="9" t="s">
        <v>62</v>
      </c>
      <c r="B24" s="10" t="s">
        <v>238</v>
      </c>
      <c r="C24" s="10" t="s">
        <v>267</v>
      </c>
      <c r="D24" s="10" t="s">
        <v>343</v>
      </c>
      <c r="E24" s="10" t="s">
        <v>296</v>
      </c>
      <c r="F24" s="10" t="str">
        <f t="shared" si="0"/>
        <v>GERMAN ANTHONY MARTÍNEZ PÉREZ</v>
      </c>
      <c r="G24" s="10" t="str">
        <f t="shared" si="1"/>
        <v>german anthony martínez pérez</v>
      </c>
      <c r="H24" s="10" t="str">
        <f t="shared" si="2"/>
        <v>German Anthony Martínez Pérez</v>
      </c>
      <c r="I24" s="10">
        <f t="shared" si="3"/>
        <v>29</v>
      </c>
      <c r="J24" s="10">
        <f>CONVERT(Datos!B24,"cm","m")</f>
        <v>1.7</v>
      </c>
      <c r="K24" s="10">
        <f>CONVERT(Datos!C24,"kg","g")</f>
        <v>56000</v>
      </c>
    </row>
    <row r="25" spans="1:11" x14ac:dyDescent="0.25">
      <c r="A25" s="9" t="s">
        <v>77</v>
      </c>
      <c r="B25" s="10" t="s">
        <v>236</v>
      </c>
      <c r="C25" s="10" t="s">
        <v>268</v>
      </c>
      <c r="D25" s="10" t="s">
        <v>359</v>
      </c>
      <c r="E25" s="10" t="s">
        <v>297</v>
      </c>
      <c r="F25" s="10" t="str">
        <f t="shared" si="0"/>
        <v>LUIS HERNANDO RUIZ CORREDOR</v>
      </c>
      <c r="G25" s="10" t="str">
        <f t="shared" si="1"/>
        <v>luis hernando ruiz corredor</v>
      </c>
      <c r="H25" s="10" t="str">
        <f t="shared" si="2"/>
        <v>Luis Hernando Ruiz Corredor</v>
      </c>
      <c r="I25" s="10">
        <f t="shared" si="3"/>
        <v>27</v>
      </c>
      <c r="J25" s="10">
        <f>CONVERT(Datos!B25,"cm","m")</f>
        <v>1.53</v>
      </c>
      <c r="K25" s="10">
        <f>CONVERT(Datos!C25,"kg","g")</f>
        <v>55000</v>
      </c>
    </row>
    <row r="26" spans="1:11" x14ac:dyDescent="0.25">
      <c r="A26" s="9" t="s">
        <v>85</v>
      </c>
      <c r="B26" s="10" t="s">
        <v>239</v>
      </c>
      <c r="C26" s="10" t="s">
        <v>269</v>
      </c>
      <c r="D26" s="10" t="s">
        <v>269</v>
      </c>
      <c r="E26" s="10" t="s">
        <v>298</v>
      </c>
      <c r="F26" s="10" t="str">
        <f t="shared" si="0"/>
        <v xml:space="preserve">MAURICIO NIÑO TORRES </v>
      </c>
      <c r="G26" s="10" t="str">
        <f t="shared" si="1"/>
        <v xml:space="preserve">mauricio niño torres </v>
      </c>
      <c r="H26" s="10" t="str">
        <f t="shared" si="2"/>
        <v xml:space="preserve">Mauricio Niño Torres </v>
      </c>
      <c r="I26" s="10">
        <f t="shared" si="3"/>
        <v>21</v>
      </c>
      <c r="J26" s="10">
        <f>CONVERT(Datos!B26,"cm","m")</f>
        <v>1.67</v>
      </c>
      <c r="K26" s="10">
        <f>CONVERT(Datos!C26,"kg","g")</f>
        <v>55000</v>
      </c>
    </row>
    <row r="27" spans="1:11" x14ac:dyDescent="0.25">
      <c r="A27" s="9" t="s">
        <v>15</v>
      </c>
      <c r="B27" s="10" t="s">
        <v>232</v>
      </c>
      <c r="C27" s="10" t="s">
        <v>261</v>
      </c>
      <c r="D27" s="10" t="s">
        <v>363</v>
      </c>
      <c r="E27" s="10" t="s">
        <v>299</v>
      </c>
      <c r="F27" s="10" t="str">
        <f t="shared" si="0"/>
        <v>DIANA MILENA PARDO GARCÍA</v>
      </c>
      <c r="G27" s="10" t="str">
        <f t="shared" si="1"/>
        <v>diana milena pardo garcía</v>
      </c>
      <c r="H27" s="10" t="str">
        <f t="shared" si="2"/>
        <v>Diana Milena Pardo García</v>
      </c>
      <c r="I27" s="10">
        <f t="shared" si="3"/>
        <v>25</v>
      </c>
      <c r="J27" s="10">
        <f>CONVERT(Datos!B27,"cm","m")</f>
        <v>1.52</v>
      </c>
      <c r="K27" s="10">
        <f>CONVERT(Datos!C27,"kg","g")</f>
        <v>59000</v>
      </c>
    </row>
    <row r="28" spans="1:11" x14ac:dyDescent="0.25">
      <c r="A28" s="9" t="s">
        <v>17</v>
      </c>
      <c r="B28" s="10" t="s">
        <v>240</v>
      </c>
      <c r="C28" s="10" t="s">
        <v>270</v>
      </c>
      <c r="D28" s="10" t="s">
        <v>270</v>
      </c>
      <c r="E28" s="10" t="s">
        <v>253</v>
      </c>
      <c r="F28" s="10" t="str">
        <f t="shared" si="0"/>
        <v>AMALIA CEFERINO RAMÍREZ</v>
      </c>
      <c r="G28" s="10" t="str">
        <f t="shared" si="1"/>
        <v>amalia ceferino ramírez</v>
      </c>
      <c r="H28" s="10" t="str">
        <f t="shared" si="2"/>
        <v>Amalia Ceferino Ramírez</v>
      </c>
      <c r="I28" s="10">
        <f t="shared" si="3"/>
        <v>23</v>
      </c>
      <c r="J28" s="10">
        <f>CONVERT(Datos!B28,"cm","m")</f>
        <v>1.94</v>
      </c>
      <c r="K28" s="10">
        <f>CONVERT(Datos!C28,"kg","g")</f>
        <v>64000</v>
      </c>
    </row>
    <row r="29" spans="1:11" x14ac:dyDescent="0.25">
      <c r="A29" s="9" t="s">
        <v>23</v>
      </c>
      <c r="B29" s="10" t="s">
        <v>241</v>
      </c>
      <c r="C29" s="10" t="s">
        <v>271</v>
      </c>
      <c r="D29" s="10" t="s">
        <v>271</v>
      </c>
      <c r="E29" s="10" t="s">
        <v>300</v>
      </c>
      <c r="F29" s="10" t="str">
        <f t="shared" si="0"/>
        <v>JENNIFER QUIROGA CARRILLO</v>
      </c>
      <c r="G29" s="10" t="str">
        <f t="shared" si="1"/>
        <v>jennifer quiroga carrillo</v>
      </c>
      <c r="H29" s="10" t="str">
        <f t="shared" si="2"/>
        <v>Jennifer Quiroga Carrillo</v>
      </c>
      <c r="I29" s="10">
        <f t="shared" si="3"/>
        <v>25</v>
      </c>
      <c r="J29" s="10">
        <f>CONVERT(Datos!B29,"cm","m")</f>
        <v>1.8900000000000001</v>
      </c>
      <c r="K29" s="10">
        <f>CONVERT(Datos!C29,"kg","g")</f>
        <v>60000</v>
      </c>
    </row>
    <row r="30" spans="1:11" x14ac:dyDescent="0.25">
      <c r="A30" s="9" t="s">
        <v>54</v>
      </c>
      <c r="B30" s="10" t="s">
        <v>242</v>
      </c>
      <c r="C30" s="10" t="s">
        <v>272</v>
      </c>
      <c r="D30" s="10" t="s">
        <v>364</v>
      </c>
      <c r="E30" s="10" t="s">
        <v>301</v>
      </c>
      <c r="F30" s="10" t="str">
        <f t="shared" si="0"/>
        <v>OLGA LUCÍA GUZMÁN RODRÍGUEZ</v>
      </c>
      <c r="G30" s="10" t="str">
        <f t="shared" si="1"/>
        <v>olga lucía guzmán rodríguez</v>
      </c>
      <c r="H30" s="10" t="str">
        <f t="shared" si="2"/>
        <v>Olga Lucía Guzmán Rodríguez</v>
      </c>
      <c r="I30" s="10">
        <f t="shared" si="3"/>
        <v>27</v>
      </c>
      <c r="J30" s="10">
        <f>CONVERT(Datos!B30,"cm","m")</f>
        <v>1.84</v>
      </c>
      <c r="K30" s="10">
        <f>CONVERT(Datos!C30,"kg","g")</f>
        <v>64000</v>
      </c>
    </row>
    <row r="31" spans="1:11" x14ac:dyDescent="0.25">
      <c r="A31" s="9" t="s">
        <v>55</v>
      </c>
      <c r="B31" s="10" t="s">
        <v>243</v>
      </c>
      <c r="C31" s="10" t="s">
        <v>273</v>
      </c>
      <c r="D31" s="10" t="s">
        <v>279</v>
      </c>
      <c r="E31" s="10" t="s">
        <v>296</v>
      </c>
      <c r="F31" s="10" t="str">
        <f t="shared" si="0"/>
        <v>JAIRO HUMBERTO HERNÁNDEZ PÉREZ</v>
      </c>
      <c r="G31" s="10" t="str">
        <f t="shared" si="1"/>
        <v>jairo humberto hernández pérez</v>
      </c>
      <c r="H31" s="10" t="str">
        <f t="shared" si="2"/>
        <v>Jairo Humberto Hernández Pérez</v>
      </c>
      <c r="I31" s="10">
        <f t="shared" si="3"/>
        <v>30</v>
      </c>
      <c r="J31" s="10">
        <f>CONVERT(Datos!B31,"cm","m")</f>
        <v>1.52</v>
      </c>
      <c r="K31" s="10">
        <f>CONVERT(Datos!C31,"kg","g")</f>
        <v>62000</v>
      </c>
    </row>
    <row r="32" spans="1:11" x14ac:dyDescent="0.25">
      <c r="A32" s="9" t="s">
        <v>59</v>
      </c>
      <c r="B32" s="10" t="s">
        <v>244</v>
      </c>
      <c r="C32" s="10" t="s">
        <v>269</v>
      </c>
      <c r="D32" s="10" t="s">
        <v>269</v>
      </c>
      <c r="E32" s="10" t="s">
        <v>302</v>
      </c>
      <c r="F32" s="10" t="str">
        <f t="shared" si="0"/>
        <v xml:space="preserve">ELISEO NIÑO LEDESMA </v>
      </c>
      <c r="G32" s="10" t="str">
        <f t="shared" si="1"/>
        <v xml:space="preserve">eliseo niño ledesma </v>
      </c>
      <c r="H32" s="10" t="str">
        <f t="shared" si="2"/>
        <v xml:space="preserve">Eliseo Niño Ledesma </v>
      </c>
      <c r="I32" s="10">
        <f t="shared" si="3"/>
        <v>20</v>
      </c>
      <c r="J32" s="10">
        <f>CONVERT(Datos!B32,"cm","m")</f>
        <v>1.87</v>
      </c>
      <c r="K32" s="10">
        <f>CONVERT(Datos!C32,"kg","g")</f>
        <v>56000</v>
      </c>
    </row>
    <row r="33" spans="1:11" x14ac:dyDescent="0.25">
      <c r="A33" s="9" t="s">
        <v>43</v>
      </c>
      <c r="B33" s="10" t="s">
        <v>245</v>
      </c>
      <c r="C33" s="10" t="s">
        <v>274</v>
      </c>
      <c r="D33" s="10" t="s">
        <v>365</v>
      </c>
      <c r="E33" s="10" t="s">
        <v>303</v>
      </c>
      <c r="F33" s="10" t="str">
        <f t="shared" si="0"/>
        <v>AURA MARYORI CAÑÓN VARGAS</v>
      </c>
      <c r="G33" s="10" t="str">
        <f t="shared" si="1"/>
        <v>aura maryori cañón vargas</v>
      </c>
      <c r="H33" s="10" t="str">
        <f t="shared" si="2"/>
        <v>Aura Maryori Cañón Vargas</v>
      </c>
      <c r="I33" s="10">
        <f t="shared" si="3"/>
        <v>25</v>
      </c>
      <c r="J33" s="10">
        <f>CONVERT(Datos!B33,"cm","m")</f>
        <v>1.8800000000000001</v>
      </c>
      <c r="K33" s="10">
        <f>CONVERT(Datos!C33,"kg","g")</f>
        <v>62000</v>
      </c>
    </row>
    <row r="34" spans="1:11" x14ac:dyDescent="0.25">
      <c r="A34" s="9" t="s">
        <v>45</v>
      </c>
      <c r="B34" s="10" t="s">
        <v>246</v>
      </c>
      <c r="C34" s="10" t="s">
        <v>221</v>
      </c>
      <c r="D34" s="10" t="s">
        <v>366</v>
      </c>
      <c r="E34" s="10" t="s">
        <v>304</v>
      </c>
      <c r="F34" s="10" t="str">
        <f t="shared" si="0"/>
        <v>MAGDA LILIANA GODOY BARBOSA</v>
      </c>
      <c r="G34" s="10" t="str">
        <f t="shared" si="1"/>
        <v>magda liliana godoy barbosa</v>
      </c>
      <c r="H34" s="10" t="str">
        <f t="shared" si="2"/>
        <v>Magda Liliana Godoy Barbosa</v>
      </c>
      <c r="I34" s="10">
        <f t="shared" si="3"/>
        <v>27</v>
      </c>
      <c r="J34" s="10">
        <f>CONVERT(Datos!B34,"cm","m")</f>
        <v>1.58</v>
      </c>
      <c r="K34" s="10">
        <f>CONVERT(Datos!C34,"kg","g")</f>
        <v>79000</v>
      </c>
    </row>
    <row r="35" spans="1:11" x14ac:dyDescent="0.25">
      <c r="A35" s="9" t="s">
        <v>50</v>
      </c>
      <c r="B35" s="10" t="s">
        <v>247</v>
      </c>
      <c r="C35" s="10" t="s">
        <v>261</v>
      </c>
      <c r="D35" s="10" t="s">
        <v>367</v>
      </c>
      <c r="E35" s="10" t="s">
        <v>305</v>
      </c>
      <c r="F35" s="10" t="str">
        <f t="shared" si="0"/>
        <v>ANA MILENA DELGADO RINCÓN</v>
      </c>
      <c r="G35" s="10" t="str">
        <f t="shared" si="1"/>
        <v>ana milena delgado rincón</v>
      </c>
      <c r="H35" s="10" t="str">
        <f t="shared" si="2"/>
        <v>Ana Milena Delgado Rincón</v>
      </c>
      <c r="I35" s="10">
        <f t="shared" si="3"/>
        <v>25</v>
      </c>
      <c r="J35" s="10">
        <f>CONVERT(Datos!B35,"cm","m")</f>
        <v>1.53</v>
      </c>
      <c r="K35" s="10">
        <f>CONVERT(Datos!C35,"kg","g")</f>
        <v>56000</v>
      </c>
    </row>
    <row r="36" spans="1:11" x14ac:dyDescent="0.25">
      <c r="A36" s="9" t="s">
        <v>75</v>
      </c>
      <c r="B36" s="10" t="s">
        <v>248</v>
      </c>
      <c r="C36" s="10" t="s">
        <v>226</v>
      </c>
      <c r="D36" s="10" t="s">
        <v>368</v>
      </c>
      <c r="E36" s="10" t="s">
        <v>306</v>
      </c>
      <c r="F36" s="10" t="str">
        <f t="shared" si="0"/>
        <v>WILLIAM ANDRÉS ROLDAN BUITRAGO</v>
      </c>
      <c r="G36" s="10" t="str">
        <f t="shared" si="1"/>
        <v>william andrés roldan buitrago</v>
      </c>
      <c r="H36" s="10" t="str">
        <f t="shared" si="2"/>
        <v>William Andrés Roldan Buitrago</v>
      </c>
      <c r="I36" s="10">
        <f t="shared" si="3"/>
        <v>30</v>
      </c>
      <c r="J36" s="10">
        <f>CONVERT(Datos!B36,"cm","m")</f>
        <v>1.84</v>
      </c>
      <c r="K36" s="10">
        <f>CONVERT(Datos!C36,"kg","g")</f>
        <v>77000</v>
      </c>
    </row>
    <row r="37" spans="1:11" x14ac:dyDescent="0.25">
      <c r="A37" s="9" t="s">
        <v>76</v>
      </c>
      <c r="B37" s="10" t="s">
        <v>223</v>
      </c>
      <c r="C37" s="10" t="s">
        <v>233</v>
      </c>
      <c r="D37" s="10" t="s">
        <v>369</v>
      </c>
      <c r="E37" s="10" t="s">
        <v>307</v>
      </c>
      <c r="F37" s="10" t="str">
        <f t="shared" si="0"/>
        <v>ANDREA JOHANNA RUBIO CABEZA</v>
      </c>
      <c r="G37" s="10" t="str">
        <f t="shared" si="1"/>
        <v>andrea johanna rubio cabeza</v>
      </c>
      <c r="H37" s="10" t="str">
        <f t="shared" si="2"/>
        <v>Andrea Johanna Rubio Cabeza</v>
      </c>
      <c r="I37" s="10">
        <f t="shared" si="3"/>
        <v>27</v>
      </c>
      <c r="J37" s="10">
        <f>CONVERT(Datos!B37,"cm","m")</f>
        <v>1.75</v>
      </c>
      <c r="K37" s="10">
        <f>CONVERT(Datos!C37,"kg","g")</f>
        <v>58000</v>
      </c>
    </row>
    <row r="38" spans="1:11" x14ac:dyDescent="0.25">
      <c r="A38" s="9" t="s">
        <v>81</v>
      </c>
      <c r="B38" s="10" t="s">
        <v>249</v>
      </c>
      <c r="C38" s="10" t="s">
        <v>275</v>
      </c>
      <c r="D38" s="10" t="s">
        <v>275</v>
      </c>
      <c r="E38" s="10" t="s">
        <v>308</v>
      </c>
      <c r="F38" s="10" t="str">
        <f t="shared" si="0"/>
        <v xml:space="preserve">VIVIANA LÓPEZ SUÁREZ </v>
      </c>
      <c r="G38" s="10" t="str">
        <f t="shared" si="1"/>
        <v xml:space="preserve">viviana lópez suárez </v>
      </c>
      <c r="H38" s="10" t="str">
        <f t="shared" si="2"/>
        <v xml:space="preserve">Viviana López Suárez </v>
      </c>
      <c r="I38" s="10">
        <f t="shared" si="3"/>
        <v>21</v>
      </c>
      <c r="J38" s="10">
        <f>CONVERT(Datos!B38,"cm","m")</f>
        <v>1.67</v>
      </c>
      <c r="K38" s="10">
        <f>CONVERT(Datos!C38,"kg","g")</f>
        <v>55000</v>
      </c>
    </row>
    <row r="39" spans="1:11" x14ac:dyDescent="0.25">
      <c r="A39" s="9" t="s">
        <v>83</v>
      </c>
      <c r="B39" s="10" t="s">
        <v>309</v>
      </c>
      <c r="C39" s="10" t="s">
        <v>330</v>
      </c>
      <c r="D39" s="10" t="s">
        <v>370</v>
      </c>
      <c r="E39" s="10" t="s">
        <v>301</v>
      </c>
      <c r="F39" s="10" t="str">
        <f t="shared" si="0"/>
        <v>JORGE GUILLERMO TENJO RODRÍGUEZ</v>
      </c>
      <c r="G39" s="10" t="str">
        <f t="shared" si="1"/>
        <v>jorge guillermo tenjo rodríguez</v>
      </c>
      <c r="H39" s="10" t="str">
        <f t="shared" si="2"/>
        <v>Jorge Guillermo Tenjo Rodríguez</v>
      </c>
      <c r="I39" s="10">
        <f t="shared" si="3"/>
        <v>31</v>
      </c>
      <c r="J39" s="10">
        <f>CONVERT(Datos!B39,"cm","m")</f>
        <v>1.9100000000000001</v>
      </c>
      <c r="K39" s="10">
        <f>CONVERT(Datos!C39,"kg","g")</f>
        <v>75000</v>
      </c>
    </row>
    <row r="40" spans="1:11" x14ac:dyDescent="0.25">
      <c r="A40" s="9" t="s">
        <v>84</v>
      </c>
      <c r="B40" s="10" t="s">
        <v>310</v>
      </c>
      <c r="C40" s="10" t="s">
        <v>331</v>
      </c>
      <c r="D40" s="10" t="s">
        <v>331</v>
      </c>
      <c r="E40" s="10" t="s">
        <v>388</v>
      </c>
      <c r="F40" s="10" t="str">
        <f t="shared" si="0"/>
        <v xml:space="preserve">NATALIA MORENO TINOCO </v>
      </c>
      <c r="G40" s="10" t="str">
        <f t="shared" si="1"/>
        <v xml:space="preserve">natalia moreno tinoco </v>
      </c>
      <c r="H40" s="10" t="str">
        <f t="shared" si="2"/>
        <v xml:space="preserve">Natalia Moreno Tinoco </v>
      </c>
      <c r="I40" s="10">
        <f t="shared" si="3"/>
        <v>22</v>
      </c>
      <c r="J40" s="10">
        <f>CONVERT(Datos!B40,"cm","m")</f>
        <v>1.69</v>
      </c>
      <c r="K40" s="10">
        <f>CONVERT(Datos!C40,"kg","g")</f>
        <v>78000</v>
      </c>
    </row>
    <row r="41" spans="1:11" x14ac:dyDescent="0.25">
      <c r="A41" s="9" t="s">
        <v>89</v>
      </c>
      <c r="B41" s="10" t="s">
        <v>311</v>
      </c>
      <c r="C41" s="10" t="s">
        <v>332</v>
      </c>
      <c r="D41" s="10" t="s">
        <v>371</v>
      </c>
      <c r="E41" s="10" t="s">
        <v>389</v>
      </c>
      <c r="F41" s="10" t="str">
        <f t="shared" si="0"/>
        <v>FRANCISCO ORLANDO VERA CASTILLO</v>
      </c>
      <c r="G41" s="10" t="str">
        <f t="shared" si="1"/>
        <v>francisco orlando vera castillo</v>
      </c>
      <c r="H41" s="10" t="str">
        <f t="shared" si="2"/>
        <v>Francisco Orlando Vera Castillo</v>
      </c>
      <c r="I41" s="10">
        <f t="shared" si="3"/>
        <v>31</v>
      </c>
      <c r="J41" s="10">
        <f>CONVERT(Datos!B41,"cm","m")</f>
        <v>1.59</v>
      </c>
      <c r="K41" s="10">
        <f>CONVERT(Datos!C41,"kg","g")</f>
        <v>58000</v>
      </c>
    </row>
    <row r="42" spans="1:11" x14ac:dyDescent="0.25">
      <c r="A42" s="9" t="s">
        <v>36</v>
      </c>
      <c r="B42" s="10" t="s">
        <v>224</v>
      </c>
      <c r="C42" s="10" t="s">
        <v>254</v>
      </c>
      <c r="D42" s="10" t="s">
        <v>372</v>
      </c>
      <c r="E42" s="10" t="s">
        <v>390</v>
      </c>
      <c r="F42" s="10" t="str">
        <f t="shared" si="0"/>
        <v>JENNY CAROLINA PERALTA PIERNAGORDA</v>
      </c>
      <c r="G42" s="10" t="str">
        <f t="shared" si="1"/>
        <v>jenny carolina peralta piernagorda</v>
      </c>
      <c r="H42" s="10" t="str">
        <f t="shared" si="2"/>
        <v>Jenny Carolina Peralta Piernagorda</v>
      </c>
      <c r="I42" s="10">
        <f t="shared" si="3"/>
        <v>34</v>
      </c>
      <c r="J42" s="10">
        <f>CONVERT(Datos!B42,"cm","m")</f>
        <v>1.97</v>
      </c>
      <c r="K42" s="10">
        <f>CONVERT(Datos!C42,"kg","g")</f>
        <v>60000</v>
      </c>
    </row>
    <row r="43" spans="1:11" x14ac:dyDescent="0.25">
      <c r="A43" s="9" t="s">
        <v>38</v>
      </c>
      <c r="B43" s="10" t="s">
        <v>312</v>
      </c>
      <c r="C43" s="10" t="s">
        <v>254</v>
      </c>
      <c r="D43" s="10" t="s">
        <v>373</v>
      </c>
      <c r="E43" s="10" t="s">
        <v>358</v>
      </c>
      <c r="F43" s="10" t="str">
        <f t="shared" si="0"/>
        <v>ESTEFANY CAROLINA GARZÓN ROJAS</v>
      </c>
      <c r="G43" s="10" t="str">
        <f t="shared" si="1"/>
        <v>estefany carolina garzón rojas</v>
      </c>
      <c r="H43" s="10" t="str">
        <f t="shared" si="2"/>
        <v>Estefany Carolina Garzón Rojas</v>
      </c>
      <c r="I43" s="10">
        <f t="shared" si="3"/>
        <v>30</v>
      </c>
      <c r="J43" s="10">
        <f>CONVERT(Datos!B43,"cm","m")</f>
        <v>1.94</v>
      </c>
      <c r="K43" s="10">
        <f>CONVERT(Datos!C43,"kg","g")</f>
        <v>68000</v>
      </c>
    </row>
    <row r="44" spans="1:11" x14ac:dyDescent="0.25">
      <c r="A44" s="9" t="s">
        <v>39</v>
      </c>
      <c r="B44" s="10" t="s">
        <v>313</v>
      </c>
      <c r="C44" s="10" t="s">
        <v>333</v>
      </c>
      <c r="D44" s="10" t="s">
        <v>374</v>
      </c>
      <c r="E44" s="10" t="s">
        <v>391</v>
      </c>
      <c r="F44" s="10" t="str">
        <f t="shared" si="0"/>
        <v>LUZ YANETH VELÁSQUEZ GORDILLO</v>
      </c>
      <c r="G44" s="10" t="str">
        <f t="shared" si="1"/>
        <v>luz yaneth velásquez gordillo</v>
      </c>
      <c r="H44" s="10" t="str">
        <f t="shared" si="2"/>
        <v>Luz Yaneth Velásquez Gordillo</v>
      </c>
      <c r="I44" s="10">
        <f t="shared" si="3"/>
        <v>29</v>
      </c>
      <c r="J44" s="10">
        <f>CONVERT(Datos!B44,"cm","m")</f>
        <v>1.69</v>
      </c>
      <c r="K44" s="10">
        <f>CONVERT(Datos!C44,"kg","g")</f>
        <v>62000</v>
      </c>
    </row>
    <row r="45" spans="1:11" x14ac:dyDescent="0.25">
      <c r="A45" s="9" t="s">
        <v>69</v>
      </c>
      <c r="B45" s="10" t="s">
        <v>314</v>
      </c>
      <c r="C45" s="10" t="s">
        <v>334</v>
      </c>
      <c r="D45" s="10" t="s">
        <v>375</v>
      </c>
      <c r="E45" s="10" t="s">
        <v>392</v>
      </c>
      <c r="F45" s="10" t="str">
        <f t="shared" si="0"/>
        <v>JAVIER PAUL PINTO CASAS</v>
      </c>
      <c r="G45" s="10" t="str">
        <f t="shared" si="1"/>
        <v>javier paul pinto casas</v>
      </c>
      <c r="H45" s="10" t="str">
        <f t="shared" si="2"/>
        <v>Javier Paul Pinto Casas</v>
      </c>
      <c r="I45" s="10">
        <f t="shared" si="3"/>
        <v>23</v>
      </c>
      <c r="J45" s="10">
        <f>CONVERT(Datos!B45,"cm","m")</f>
        <v>1.95</v>
      </c>
      <c r="K45" s="10">
        <f>CONVERT(Datos!C45,"kg","g")</f>
        <v>56000</v>
      </c>
    </row>
    <row r="46" spans="1:11" x14ac:dyDescent="0.25">
      <c r="A46" s="9" t="s">
        <v>70</v>
      </c>
      <c r="B46" s="10" t="s">
        <v>223</v>
      </c>
      <c r="C46" s="10" t="s">
        <v>335</v>
      </c>
      <c r="D46" s="10" t="s">
        <v>335</v>
      </c>
      <c r="E46" s="10" t="s">
        <v>393</v>
      </c>
      <c r="F46" s="10" t="str">
        <f t="shared" si="0"/>
        <v>ANDREA POVEDA MONTAÑO</v>
      </c>
      <c r="G46" s="10" t="str">
        <f t="shared" si="1"/>
        <v>andrea poveda montaño</v>
      </c>
      <c r="H46" s="10" t="str">
        <f t="shared" si="2"/>
        <v>Andrea Poveda Montaño</v>
      </c>
      <c r="I46" s="10">
        <f t="shared" si="3"/>
        <v>21</v>
      </c>
      <c r="J46" s="10">
        <f>CONVERT(Datos!B46,"cm","m")</f>
        <v>1.55</v>
      </c>
      <c r="K46" s="10">
        <f>CONVERT(Datos!C46,"kg","g")</f>
        <v>76000</v>
      </c>
    </row>
    <row r="47" spans="1:11" x14ac:dyDescent="0.25">
      <c r="A47" s="9" t="s">
        <v>71</v>
      </c>
      <c r="B47" s="10" t="s">
        <v>315</v>
      </c>
      <c r="C47" s="10" t="s">
        <v>336</v>
      </c>
      <c r="D47" s="10" t="s">
        <v>253</v>
      </c>
      <c r="E47" s="10" t="s">
        <v>394</v>
      </c>
      <c r="F47" s="10" t="str">
        <f t="shared" si="0"/>
        <v>JULIO CENON RAMÍREZ CHOACHI</v>
      </c>
      <c r="G47" s="10" t="str">
        <f t="shared" si="1"/>
        <v>julio cenon ramírez choachi</v>
      </c>
      <c r="H47" s="10" t="str">
        <f t="shared" si="2"/>
        <v>Julio Cenon Ramírez Choachi</v>
      </c>
      <c r="I47" s="10">
        <f t="shared" si="3"/>
        <v>27</v>
      </c>
      <c r="J47" s="10">
        <f>CONVERT(Datos!B47,"cm","m")</f>
        <v>1.83</v>
      </c>
      <c r="K47" s="10">
        <f>CONVERT(Datos!C47,"kg","g")</f>
        <v>80000</v>
      </c>
    </row>
    <row r="48" spans="1:11" x14ac:dyDescent="0.25">
      <c r="A48" s="9" t="s">
        <v>20</v>
      </c>
      <c r="B48" s="10" t="s">
        <v>316</v>
      </c>
      <c r="C48" s="10" t="s">
        <v>337</v>
      </c>
      <c r="D48" s="10" t="s">
        <v>337</v>
      </c>
      <c r="E48" s="10" t="s">
        <v>395</v>
      </c>
      <c r="F48" s="10" t="str">
        <f t="shared" si="0"/>
        <v>NANCY TORREJANO PALOMARES</v>
      </c>
      <c r="G48" s="10" t="str">
        <f t="shared" si="1"/>
        <v>nancy torrejano palomares</v>
      </c>
      <c r="H48" s="10" t="str">
        <f t="shared" si="2"/>
        <v>Nancy Torrejano Palomares</v>
      </c>
      <c r="I48" s="10">
        <f t="shared" si="3"/>
        <v>25</v>
      </c>
      <c r="J48" s="10">
        <f>CONVERT(Datos!B48,"cm","m")</f>
        <v>1.68</v>
      </c>
      <c r="K48" s="10">
        <f>CONVERT(Datos!C48,"kg","g")</f>
        <v>57000</v>
      </c>
    </row>
    <row r="49" spans="1:11" x14ac:dyDescent="0.25">
      <c r="A49" s="9" t="s">
        <v>33</v>
      </c>
      <c r="B49" s="10" t="s">
        <v>249</v>
      </c>
      <c r="C49" s="10" t="s">
        <v>254</v>
      </c>
      <c r="D49" s="10" t="s">
        <v>294</v>
      </c>
      <c r="E49" s="10" t="s">
        <v>359</v>
      </c>
      <c r="F49" s="10" t="str">
        <f t="shared" si="0"/>
        <v>VIVIANA CAROLINA GÓMEZ RUIZ</v>
      </c>
      <c r="G49" s="10" t="str">
        <f t="shared" si="1"/>
        <v>viviana carolina gómez ruiz</v>
      </c>
      <c r="H49" s="10" t="str">
        <f t="shared" si="2"/>
        <v>Viviana Carolina Gómez Ruiz</v>
      </c>
      <c r="I49" s="10">
        <f t="shared" si="3"/>
        <v>27</v>
      </c>
      <c r="J49" s="10">
        <f>CONVERT(Datos!B49,"cm","m")</f>
        <v>1.95</v>
      </c>
      <c r="K49" s="10">
        <f>CONVERT(Datos!C49,"kg","g")</f>
        <v>69000</v>
      </c>
    </row>
    <row r="50" spans="1:11" x14ac:dyDescent="0.25">
      <c r="A50" s="9" t="s">
        <v>35</v>
      </c>
      <c r="B50" s="10" t="s">
        <v>242</v>
      </c>
      <c r="C50" s="10" t="s">
        <v>316</v>
      </c>
      <c r="D50" s="10" t="s">
        <v>297</v>
      </c>
      <c r="E50" s="10" t="s">
        <v>396</v>
      </c>
      <c r="F50" s="10" t="str">
        <f t="shared" si="0"/>
        <v>OLGA NANCY CORREDOR OJEDA</v>
      </c>
      <c r="G50" s="10" t="str">
        <f t="shared" si="1"/>
        <v>olga nancy corredor ojeda</v>
      </c>
      <c r="H50" s="10" t="str">
        <f t="shared" si="2"/>
        <v>Olga Nancy Corredor Ojeda</v>
      </c>
      <c r="I50" s="10">
        <f t="shared" si="3"/>
        <v>25</v>
      </c>
      <c r="J50" s="10">
        <f>CONVERT(Datos!B50,"cm","m")</f>
        <v>1.67</v>
      </c>
      <c r="K50" s="10">
        <f>CONVERT(Datos!C50,"kg","g")</f>
        <v>72000</v>
      </c>
    </row>
    <row r="51" spans="1:11" x14ac:dyDescent="0.25">
      <c r="A51" s="9" t="s">
        <v>42</v>
      </c>
      <c r="B51" s="10" t="s">
        <v>254</v>
      </c>
      <c r="C51" s="10" t="s">
        <v>223</v>
      </c>
      <c r="D51" s="10" t="s">
        <v>301</v>
      </c>
      <c r="E51" s="10" t="s">
        <v>397</v>
      </c>
      <c r="F51" s="10" t="str">
        <f t="shared" si="0"/>
        <v>CAROLINA ANDREA RODRÍGUEZ PEREIRA</v>
      </c>
      <c r="G51" s="10" t="str">
        <f t="shared" si="1"/>
        <v>carolina andrea rodríguez pereira</v>
      </c>
      <c r="H51" s="10" t="str">
        <f t="shared" si="2"/>
        <v>Carolina Andrea Rodríguez Pereira</v>
      </c>
      <c r="I51" s="10">
        <f t="shared" si="3"/>
        <v>33</v>
      </c>
      <c r="J51" s="10">
        <f>CONVERT(Datos!B51,"cm","m")</f>
        <v>1.85</v>
      </c>
      <c r="K51" s="10">
        <f>CONVERT(Datos!C51,"kg","g")</f>
        <v>71000</v>
      </c>
    </row>
    <row r="52" spans="1:11" x14ac:dyDescent="0.25">
      <c r="A52" s="9" t="s">
        <v>47</v>
      </c>
      <c r="B52" s="10" t="s">
        <v>247</v>
      </c>
      <c r="C52" s="10" t="s">
        <v>338</v>
      </c>
      <c r="D52" s="10" t="s">
        <v>376</v>
      </c>
      <c r="E52" s="10" t="s">
        <v>398</v>
      </c>
      <c r="F52" s="10" t="str">
        <f t="shared" si="0"/>
        <v>ANA CONSUELO MONCADA COLINA</v>
      </c>
      <c r="G52" s="10" t="str">
        <f t="shared" si="1"/>
        <v>ana consuelo moncada colina</v>
      </c>
      <c r="H52" s="10" t="str">
        <f t="shared" si="2"/>
        <v>Ana Consuelo Moncada Colina</v>
      </c>
      <c r="I52" s="10">
        <f t="shared" si="3"/>
        <v>27</v>
      </c>
      <c r="J52" s="10">
        <f>CONVERT(Datos!B52,"cm","m")</f>
        <v>1.61</v>
      </c>
      <c r="K52" s="10">
        <f>CONVERT(Datos!C52,"kg","g")</f>
        <v>54000</v>
      </c>
    </row>
    <row r="53" spans="1:11" x14ac:dyDescent="0.25">
      <c r="A53" s="9" t="s">
        <v>49</v>
      </c>
      <c r="B53" s="10" t="s">
        <v>317</v>
      </c>
      <c r="C53" s="10" t="s">
        <v>221</v>
      </c>
      <c r="D53" s="10" t="s">
        <v>343</v>
      </c>
      <c r="E53" s="10" t="s">
        <v>399</v>
      </c>
      <c r="F53" s="10" t="str">
        <f t="shared" si="0"/>
        <v>YELA LILIANA MARTÍNEZ CEBALLOS</v>
      </c>
      <c r="G53" s="10" t="str">
        <f t="shared" si="1"/>
        <v>yela liliana martínez ceballos</v>
      </c>
      <c r="H53" s="10" t="str">
        <f t="shared" si="2"/>
        <v>Yela Liliana Martínez Ceballos</v>
      </c>
      <c r="I53" s="10">
        <f t="shared" si="3"/>
        <v>30</v>
      </c>
      <c r="J53" s="10">
        <f>CONVERT(Datos!B53,"cm","m")</f>
        <v>1.96</v>
      </c>
      <c r="K53" s="10">
        <f>CONVERT(Datos!C53,"kg","g")</f>
        <v>68000</v>
      </c>
    </row>
    <row r="54" spans="1:11" x14ac:dyDescent="0.25">
      <c r="A54" s="9" t="s">
        <v>57</v>
      </c>
      <c r="B54" s="10" t="s">
        <v>318</v>
      </c>
      <c r="C54" s="10" t="s">
        <v>339</v>
      </c>
      <c r="D54" s="10" t="s">
        <v>377</v>
      </c>
      <c r="E54" s="10" t="s">
        <v>400</v>
      </c>
      <c r="F54" s="10" t="str">
        <f t="shared" si="0"/>
        <v>HARRIS BRANDON LAGUNA LAMILLA</v>
      </c>
      <c r="G54" s="10" t="str">
        <f t="shared" si="1"/>
        <v>harris brandon laguna lamilla</v>
      </c>
      <c r="H54" s="10" t="str">
        <f t="shared" si="2"/>
        <v>Harris Brandon Laguna Lamilla</v>
      </c>
      <c r="I54" s="10">
        <f t="shared" si="3"/>
        <v>29</v>
      </c>
      <c r="J54" s="10">
        <f>CONVERT(Datos!B54,"cm","m")</f>
        <v>1.6400000000000001</v>
      </c>
      <c r="K54" s="10">
        <f>CONVERT(Datos!C54,"kg","g")</f>
        <v>58000</v>
      </c>
    </row>
    <row r="55" spans="1:11" x14ac:dyDescent="0.25">
      <c r="A55" s="9" t="s">
        <v>66</v>
      </c>
      <c r="B55" s="10" t="s">
        <v>231</v>
      </c>
      <c r="C55" s="10" t="s">
        <v>340</v>
      </c>
      <c r="D55" s="10" t="s">
        <v>378</v>
      </c>
      <c r="E55" s="10" t="s">
        <v>401</v>
      </c>
      <c r="F55" s="10" t="str">
        <f t="shared" si="0"/>
        <v>JOHN RAÚL OSORIO MENESES</v>
      </c>
      <c r="G55" s="10" t="str">
        <f t="shared" si="1"/>
        <v>john raúl osorio meneses</v>
      </c>
      <c r="H55" s="10" t="str">
        <f t="shared" si="2"/>
        <v>John Raúl Osorio Meneses</v>
      </c>
      <c r="I55" s="10">
        <f t="shared" si="3"/>
        <v>24</v>
      </c>
      <c r="J55" s="10">
        <f>CONVERT(Datos!B55,"cm","m")</f>
        <v>1.62</v>
      </c>
      <c r="K55" s="10">
        <f>CONVERT(Datos!C55,"kg","g")</f>
        <v>70000</v>
      </c>
    </row>
    <row r="56" spans="1:11" x14ac:dyDescent="0.25">
      <c r="A56" s="9" t="s">
        <v>68</v>
      </c>
      <c r="B56" s="10" t="s">
        <v>319</v>
      </c>
      <c r="C56" s="10" t="s">
        <v>341</v>
      </c>
      <c r="D56" s="10" t="s">
        <v>379</v>
      </c>
      <c r="E56" s="10" t="s">
        <v>379</v>
      </c>
      <c r="F56" s="10" t="str">
        <f t="shared" si="0"/>
        <v>MARCO ANTONIO PINILLA PINILLA</v>
      </c>
      <c r="G56" s="10" t="str">
        <f t="shared" si="1"/>
        <v>marco antonio pinilla pinilla</v>
      </c>
      <c r="H56" s="10" t="str">
        <f t="shared" si="2"/>
        <v>Marco Antonio Pinilla Pinilla</v>
      </c>
      <c r="I56" s="10">
        <f t="shared" si="3"/>
        <v>29</v>
      </c>
      <c r="J56" s="10">
        <f>CONVERT(Datos!B56,"cm","m")</f>
        <v>1.77</v>
      </c>
      <c r="K56" s="10">
        <f>CONVERT(Datos!C56,"kg","g")</f>
        <v>76000</v>
      </c>
    </row>
    <row r="57" spans="1:11" x14ac:dyDescent="0.25">
      <c r="A57" s="9" t="s">
        <v>74</v>
      </c>
      <c r="B57" s="10" t="s">
        <v>234</v>
      </c>
      <c r="C57" s="10" t="s">
        <v>264</v>
      </c>
      <c r="D57" s="10" t="s">
        <v>301</v>
      </c>
      <c r="E57" s="10" t="s">
        <v>364</v>
      </c>
      <c r="F57" s="10" t="str">
        <f t="shared" si="0"/>
        <v>SANDRA PATRICIA RODRÍGUEZ GUZMÁN</v>
      </c>
      <c r="G57" s="10" t="str">
        <f t="shared" si="1"/>
        <v>sandra patricia rodríguez guzmán</v>
      </c>
      <c r="H57" s="10" t="str">
        <f t="shared" si="2"/>
        <v>Sandra Patricia Rodríguez Guzmán</v>
      </c>
      <c r="I57" s="10">
        <f t="shared" si="3"/>
        <v>32</v>
      </c>
      <c r="J57" s="10">
        <f>CONVERT(Datos!B57,"cm","m")</f>
        <v>1.81</v>
      </c>
      <c r="K57" s="10">
        <f>CONVERT(Datos!C57,"kg","g")</f>
        <v>72000</v>
      </c>
    </row>
    <row r="58" spans="1:11" x14ac:dyDescent="0.25">
      <c r="A58" s="9" t="s">
        <v>78</v>
      </c>
      <c r="B58" s="10" t="s">
        <v>320</v>
      </c>
      <c r="C58" s="10" t="s">
        <v>342</v>
      </c>
      <c r="D58" s="10" t="s">
        <v>380</v>
      </c>
      <c r="E58" s="10" t="s">
        <v>331</v>
      </c>
      <c r="F58" s="10" t="str">
        <f t="shared" si="0"/>
        <v>DILIA IVONNE SARMIENTO MORENO</v>
      </c>
      <c r="G58" s="10" t="str">
        <f t="shared" si="1"/>
        <v>dilia ivonne sarmiento moreno</v>
      </c>
      <c r="H58" s="10" t="str">
        <f t="shared" si="2"/>
        <v>Dilia Ivonne Sarmiento Moreno</v>
      </c>
      <c r="I58" s="10">
        <f t="shared" si="3"/>
        <v>29</v>
      </c>
      <c r="J58" s="10">
        <f>CONVERT(Datos!B58,"cm","m")</f>
        <v>1.92</v>
      </c>
      <c r="K58" s="10">
        <f>CONVERT(Datos!C58,"kg","g")</f>
        <v>61000</v>
      </c>
    </row>
    <row r="59" spans="1:11" x14ac:dyDescent="0.25">
      <c r="A59" s="9" t="s">
        <v>80</v>
      </c>
      <c r="B59" s="10" t="s">
        <v>321</v>
      </c>
      <c r="C59" s="10" t="s">
        <v>254</v>
      </c>
      <c r="D59" s="10" t="s">
        <v>308</v>
      </c>
      <c r="E59" s="10" t="s">
        <v>402</v>
      </c>
      <c r="F59" s="10" t="str">
        <f t="shared" si="0"/>
        <v>MARIBEL CAROLINA SUÁREZ RÍOS</v>
      </c>
      <c r="G59" s="10" t="str">
        <f t="shared" si="1"/>
        <v>maribel carolina suárez ríos</v>
      </c>
      <c r="H59" s="10" t="str">
        <f t="shared" si="2"/>
        <v>Maribel Carolina Suárez Ríos</v>
      </c>
      <c r="I59" s="10">
        <f t="shared" si="3"/>
        <v>28</v>
      </c>
      <c r="J59" s="10">
        <f>CONVERT(Datos!B59,"cm","m")</f>
        <v>1.82</v>
      </c>
      <c r="K59" s="10">
        <f>CONVERT(Datos!C59,"kg","g")</f>
        <v>62000</v>
      </c>
    </row>
    <row r="60" spans="1:11" x14ac:dyDescent="0.25">
      <c r="A60" s="9" t="s">
        <v>82</v>
      </c>
      <c r="B60" s="10" t="s">
        <v>322</v>
      </c>
      <c r="C60" s="10" t="s">
        <v>343</v>
      </c>
      <c r="D60" s="10" t="s">
        <v>343</v>
      </c>
      <c r="E60" s="10" t="s">
        <v>403</v>
      </c>
      <c r="F60" s="10" t="str">
        <f t="shared" si="0"/>
        <v xml:space="preserve">CARMENZA MARTÍNEZ SUPELANO </v>
      </c>
      <c r="G60" s="10" t="str">
        <f t="shared" si="1"/>
        <v xml:space="preserve">carmenza martínez supelano </v>
      </c>
      <c r="H60" s="10" t="str">
        <f t="shared" si="2"/>
        <v xml:space="preserve">Carmenza Martínez Supelano </v>
      </c>
      <c r="I60" s="10">
        <f t="shared" si="3"/>
        <v>27</v>
      </c>
      <c r="J60" s="10">
        <f>CONVERT(Datos!B60,"cm","m")</f>
        <v>1.72</v>
      </c>
      <c r="K60" s="10">
        <f>CONVERT(Datos!C60,"kg","g")</f>
        <v>78000</v>
      </c>
    </row>
    <row r="61" spans="1:11" x14ac:dyDescent="0.25">
      <c r="A61" s="9" t="s">
        <v>86</v>
      </c>
      <c r="B61" s="10" t="s">
        <v>323</v>
      </c>
      <c r="C61" s="10" t="s">
        <v>325</v>
      </c>
      <c r="D61" s="10" t="s">
        <v>381</v>
      </c>
      <c r="E61" s="10" t="s">
        <v>358</v>
      </c>
      <c r="F61" s="10" t="str">
        <f t="shared" si="0"/>
        <v>LINA MARÍA TRUJILLO ROJAS</v>
      </c>
      <c r="G61" s="10" t="str">
        <f t="shared" si="1"/>
        <v>lina maría trujillo rojas</v>
      </c>
      <c r="H61" s="10" t="str">
        <f t="shared" si="2"/>
        <v>Lina María Trujillo Rojas</v>
      </c>
      <c r="I61" s="10">
        <f t="shared" si="3"/>
        <v>25</v>
      </c>
      <c r="J61" s="10">
        <f>CONVERT(Datos!B61,"cm","m")</f>
        <v>1.58</v>
      </c>
      <c r="K61" s="10">
        <f>CONVERT(Datos!C61,"kg","g")</f>
        <v>79000</v>
      </c>
    </row>
    <row r="62" spans="1:11" x14ac:dyDescent="0.25">
      <c r="A62" s="9" t="s">
        <v>88</v>
      </c>
      <c r="B62" s="10" t="s">
        <v>324</v>
      </c>
      <c r="C62" s="10" t="s">
        <v>311</v>
      </c>
      <c r="D62" s="10" t="s">
        <v>382</v>
      </c>
      <c r="E62" s="10" t="s">
        <v>305</v>
      </c>
      <c r="F62" s="10" t="str">
        <f t="shared" si="0"/>
        <v>FREDY FRANCISCO VELANDIA RINCÓN</v>
      </c>
      <c r="G62" s="10" t="str">
        <f t="shared" si="1"/>
        <v>fredy francisco velandia rincón</v>
      </c>
      <c r="H62" s="10" t="str">
        <f t="shared" si="2"/>
        <v>Fredy Francisco Velandia Rincón</v>
      </c>
      <c r="I62" s="10">
        <f t="shared" si="3"/>
        <v>31</v>
      </c>
      <c r="J62" s="10">
        <f>CONVERT(Datos!B62,"cm","m")</f>
        <v>1.54</v>
      </c>
      <c r="K62" s="10">
        <f>CONVERT(Datos!C62,"kg","g")</f>
        <v>58000</v>
      </c>
    </row>
    <row r="63" spans="1:11" x14ac:dyDescent="0.25">
      <c r="A63" s="9" t="s">
        <v>24</v>
      </c>
      <c r="B63" s="10" t="s">
        <v>325</v>
      </c>
      <c r="C63" s="10" t="s">
        <v>344</v>
      </c>
      <c r="D63" s="10" t="s">
        <v>383</v>
      </c>
      <c r="E63" s="10" t="s">
        <v>404</v>
      </c>
      <c r="F63" s="10" t="str">
        <f t="shared" si="0"/>
        <v>MARÍA DEL PILAR ZAMUDIO MONROY</v>
      </c>
      <c r="G63" s="10" t="str">
        <f t="shared" si="1"/>
        <v>maría del pilar zamudio monroy</v>
      </c>
      <c r="H63" s="10" t="str">
        <f t="shared" si="2"/>
        <v>María Del Pilar Zamudio Monroy</v>
      </c>
      <c r="I63" s="10">
        <f t="shared" si="3"/>
        <v>30</v>
      </c>
      <c r="J63" s="10">
        <f>CONVERT(Datos!B63,"cm","m")</f>
        <v>1.86</v>
      </c>
      <c r="K63" s="10">
        <f>CONVERT(Datos!C63,"kg","g")</f>
        <v>63000</v>
      </c>
    </row>
    <row r="64" spans="1:11" x14ac:dyDescent="0.25">
      <c r="A64" s="9" t="s">
        <v>60</v>
      </c>
      <c r="B64" s="10" t="s">
        <v>326</v>
      </c>
      <c r="C64" s="10" t="s">
        <v>233</v>
      </c>
      <c r="D64" s="10" t="s">
        <v>384</v>
      </c>
      <c r="E64" s="10" t="s">
        <v>405</v>
      </c>
      <c r="F64" s="10" t="str">
        <f t="shared" si="0"/>
        <v>NAYIBE JOHANNA LENIS OCHOA</v>
      </c>
      <c r="G64" s="10" t="str">
        <f t="shared" si="1"/>
        <v>nayibe johanna lenis ochoa</v>
      </c>
      <c r="H64" s="10" t="str">
        <f t="shared" si="2"/>
        <v>Nayibe Johanna Lenis Ochoa</v>
      </c>
      <c r="I64" s="10">
        <f t="shared" si="3"/>
        <v>26</v>
      </c>
      <c r="J64" s="10">
        <f>CONVERT(Datos!B64,"cm","m")</f>
        <v>1.55</v>
      </c>
      <c r="K64" s="10">
        <f>CONVERT(Datos!C64,"kg","g")</f>
        <v>64000</v>
      </c>
    </row>
    <row r="65" spans="1:11" x14ac:dyDescent="0.25">
      <c r="A65" s="9" t="s">
        <v>29</v>
      </c>
      <c r="B65" s="10" t="s">
        <v>327</v>
      </c>
      <c r="C65" s="10" t="s">
        <v>249</v>
      </c>
      <c r="D65" s="10" t="s">
        <v>385</v>
      </c>
      <c r="E65" s="10" t="s">
        <v>406</v>
      </c>
      <c r="F65" s="10" t="str">
        <f t="shared" si="0"/>
        <v>LEYDY VIVIANA CAMACHO GAMBA</v>
      </c>
      <c r="G65" s="10" t="str">
        <f t="shared" si="1"/>
        <v>leydy viviana camacho gamba</v>
      </c>
      <c r="H65" s="10" t="str">
        <f t="shared" si="2"/>
        <v>Leydy Viviana Camacho Gamba</v>
      </c>
      <c r="I65" s="10">
        <f t="shared" si="3"/>
        <v>27</v>
      </c>
      <c r="J65" s="10">
        <f>CONVERT(Datos!B65,"cm","m")</f>
        <v>1.71</v>
      </c>
      <c r="K65" s="10">
        <f>CONVERT(Datos!C65,"kg","g")</f>
        <v>66000</v>
      </c>
    </row>
    <row r="66" spans="1:11" x14ac:dyDescent="0.25">
      <c r="A66" s="9" t="s">
        <v>32</v>
      </c>
      <c r="B66" s="10" t="s">
        <v>325</v>
      </c>
      <c r="C66" s="10" t="s">
        <v>345</v>
      </c>
      <c r="D66" s="10" t="s">
        <v>298</v>
      </c>
      <c r="E66" s="10" t="s">
        <v>407</v>
      </c>
      <c r="F66" s="10" t="str">
        <f t="shared" si="0"/>
        <v>MARÍA MARGARITA TORRES CAMPOS</v>
      </c>
      <c r="G66" s="10" t="str">
        <f t="shared" si="1"/>
        <v>maría margarita torres campos</v>
      </c>
      <c r="H66" s="10" t="str">
        <f t="shared" si="2"/>
        <v>María Margarita Torres Campos</v>
      </c>
      <c r="I66" s="10">
        <f t="shared" si="3"/>
        <v>29</v>
      </c>
      <c r="J66" s="10">
        <f>CONVERT(Datos!B66,"cm","m")</f>
        <v>1.72</v>
      </c>
      <c r="K66" s="10">
        <f>CONVERT(Datos!C66,"kg","g")</f>
        <v>78000</v>
      </c>
    </row>
    <row r="67" spans="1:11" x14ac:dyDescent="0.25">
      <c r="A67" s="9" t="s">
        <v>48</v>
      </c>
      <c r="B67" s="10" t="s">
        <v>328</v>
      </c>
      <c r="C67" s="10" t="s">
        <v>346</v>
      </c>
      <c r="D67" s="10" t="s">
        <v>365</v>
      </c>
      <c r="E67" s="10" t="s">
        <v>279</v>
      </c>
      <c r="F67" s="10" t="str">
        <f t="shared" ref="F67:F71" si="4">UPPER(A67)</f>
        <v>DEISY ROCÍO CAÑÓN HERNÁNDEZ</v>
      </c>
      <c r="G67" s="10" t="str">
        <f t="shared" ref="G67:G71" si="5">LOWER(A67)</f>
        <v>deisy rocío cañón hernández</v>
      </c>
      <c r="H67" s="10" t="str">
        <f t="shared" ref="H67:H71" si="6">PROPER(A67)</f>
        <v>Deisy Rocío Cañón Hernández</v>
      </c>
      <c r="I67" s="10">
        <f t="shared" ref="I67:I71" si="7">LEN(A67)</f>
        <v>27</v>
      </c>
      <c r="J67" s="10">
        <f>CONVERT(Datos!B67,"cm","m")</f>
        <v>1.93</v>
      </c>
      <c r="K67" s="10">
        <f>CONVERT(Datos!C67,"kg","g")</f>
        <v>76000</v>
      </c>
    </row>
    <row r="68" spans="1:11" x14ac:dyDescent="0.25">
      <c r="A68" s="9" t="s">
        <v>63</v>
      </c>
      <c r="B68" s="10" t="s">
        <v>247</v>
      </c>
      <c r="C68" s="10" t="s">
        <v>347</v>
      </c>
      <c r="D68" s="10" t="s">
        <v>386</v>
      </c>
      <c r="E68" s="10" t="s">
        <v>408</v>
      </c>
      <c r="F68" s="10" t="str">
        <f t="shared" si="4"/>
        <v>ANA SILVIA MONTOYA SALAZAR</v>
      </c>
      <c r="G68" s="10" t="str">
        <f t="shared" si="5"/>
        <v>ana silvia montoya salazar</v>
      </c>
      <c r="H68" s="10" t="str">
        <f t="shared" si="6"/>
        <v>Ana Silvia Montoya Salazar</v>
      </c>
      <c r="I68" s="10">
        <f t="shared" si="7"/>
        <v>26</v>
      </c>
      <c r="J68" s="10">
        <f>CONVERT(Datos!B68,"cm","m")</f>
        <v>1.6</v>
      </c>
      <c r="K68" s="10">
        <f>CONVERT(Datos!C68,"kg","g")</f>
        <v>73000</v>
      </c>
    </row>
    <row r="69" spans="1:11" x14ac:dyDescent="0.25">
      <c r="A69" s="9" t="s">
        <v>65</v>
      </c>
      <c r="B69" s="10" t="s">
        <v>329</v>
      </c>
      <c r="C69" s="10" t="s">
        <v>313</v>
      </c>
      <c r="D69" s="10" t="s">
        <v>387</v>
      </c>
      <c r="E69" s="10" t="s">
        <v>409</v>
      </c>
      <c r="F69" s="10" t="str">
        <f t="shared" si="4"/>
        <v>MARY LUZ OCAMPO ESPINOZA</v>
      </c>
      <c r="G69" s="10" t="str">
        <f t="shared" si="5"/>
        <v>mary luz ocampo espinoza</v>
      </c>
      <c r="H69" s="10" t="str">
        <f t="shared" si="6"/>
        <v>Mary Luz Ocampo Espinoza</v>
      </c>
      <c r="I69" s="10">
        <f t="shared" si="7"/>
        <v>24</v>
      </c>
      <c r="J69" s="10">
        <f>CONVERT(Datos!B69,"cm","m")</f>
        <v>1.95</v>
      </c>
      <c r="K69" s="10">
        <f>CONVERT(Datos!C69,"kg","g")</f>
        <v>78000</v>
      </c>
    </row>
    <row r="70" spans="1:11" x14ac:dyDescent="0.25">
      <c r="A70" s="9" t="s">
        <v>79</v>
      </c>
      <c r="B70" s="10" t="s">
        <v>251</v>
      </c>
      <c r="C70" s="10" t="s">
        <v>348</v>
      </c>
      <c r="D70" s="10" t="s">
        <v>348</v>
      </c>
      <c r="E70" s="10" t="s">
        <v>410</v>
      </c>
      <c r="F70" s="10" t="str">
        <f t="shared" si="4"/>
        <v xml:space="preserve">JOHANA CRUZ SUAREZ </v>
      </c>
      <c r="G70" s="10" t="str">
        <f t="shared" si="5"/>
        <v xml:space="preserve">johana cruz suarez </v>
      </c>
      <c r="H70" s="10" t="str">
        <f t="shared" si="6"/>
        <v xml:space="preserve">Johana Cruz Suarez </v>
      </c>
      <c r="I70" s="10">
        <f t="shared" si="7"/>
        <v>19</v>
      </c>
      <c r="J70" s="10">
        <f>CONVERT(Datos!B70,"cm","m")</f>
        <v>1.85</v>
      </c>
      <c r="K70" s="10">
        <f>CONVERT(Datos!C70,"kg","g")</f>
        <v>62000</v>
      </c>
    </row>
    <row r="71" spans="1:11" x14ac:dyDescent="0.25">
      <c r="A71" s="9" t="s">
        <v>87</v>
      </c>
      <c r="B71" s="10" t="s">
        <v>234</v>
      </c>
      <c r="C71" s="10" t="s">
        <v>261</v>
      </c>
      <c r="D71" s="10" t="s">
        <v>303</v>
      </c>
      <c r="E71" s="10" t="s">
        <v>411</v>
      </c>
      <c r="F71" s="10" t="str">
        <f t="shared" si="4"/>
        <v>SANDRA MILENA VARGAS LEYVA</v>
      </c>
      <c r="G71" s="10" t="str">
        <f t="shared" si="5"/>
        <v>sandra milena vargas leyva</v>
      </c>
      <c r="H71" s="10" t="str">
        <f t="shared" si="6"/>
        <v>Sandra Milena Vargas Leyva</v>
      </c>
      <c r="I71" s="10">
        <f t="shared" si="7"/>
        <v>26</v>
      </c>
      <c r="J71" s="10">
        <f>CONVERT(Datos!B71,"cm","m")</f>
        <v>1.78</v>
      </c>
      <c r="K71" s="10">
        <f>CONVERT(Datos!C71,"kg","g")</f>
        <v>69000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E7C-CA10-4D21-94F5-B9191A3B1DB5}">
  <dimension ref="A1:C6"/>
  <sheetViews>
    <sheetView workbookViewId="0">
      <selection activeCell="A6" sqref="A6"/>
    </sheetView>
  </sheetViews>
  <sheetFormatPr baseColWidth="10" defaultRowHeight="15" x14ac:dyDescent="0.25"/>
  <cols>
    <col min="1" max="1" width="14.7109375" bestFit="1" customWidth="1"/>
    <col min="2" max="2" width="13.85546875" bestFit="1" customWidth="1"/>
    <col min="3" max="3" width="15.28515625" bestFit="1" customWidth="1"/>
  </cols>
  <sheetData>
    <row r="1" spans="1:3" x14ac:dyDescent="0.25">
      <c r="A1" t="s">
        <v>194</v>
      </c>
    </row>
    <row r="2" spans="1:3" x14ac:dyDescent="0.25">
      <c r="A2" t="s">
        <v>195</v>
      </c>
      <c r="B2" t="s">
        <v>199</v>
      </c>
      <c r="C2" t="s">
        <v>202</v>
      </c>
    </row>
    <row r="3" spans="1:3" x14ac:dyDescent="0.25">
      <c r="A3" t="s">
        <v>196</v>
      </c>
      <c r="B3" t="s">
        <v>200</v>
      </c>
      <c r="C3" t="s">
        <v>203</v>
      </c>
    </row>
    <row r="4" spans="1:3" x14ac:dyDescent="0.25">
      <c r="A4" t="s">
        <v>197</v>
      </c>
      <c r="B4" t="s">
        <v>201</v>
      </c>
      <c r="C4" t="s">
        <v>204</v>
      </c>
    </row>
    <row r="5" spans="1:3" x14ac:dyDescent="0.25">
      <c r="A5" t="s">
        <v>209</v>
      </c>
      <c r="B5" t="s">
        <v>205</v>
      </c>
      <c r="C5" t="s">
        <v>206</v>
      </c>
    </row>
    <row r="6" spans="1:3" x14ac:dyDescent="0.25">
      <c r="A6" t="s">
        <v>207</v>
      </c>
      <c r="B6" t="s">
        <v>208</v>
      </c>
      <c r="C6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Lista Empleados promedios sub</vt:lpstr>
      <vt:lpstr>Lista Empleados suma subtotales</vt:lpstr>
      <vt:lpstr>Lista Empleados</vt:lpstr>
      <vt:lpstr>Relación Empleados</vt:lpstr>
      <vt:lpstr>Analisis</vt:lpstr>
      <vt:lpstr>Datos</vt:lpstr>
      <vt:lpstr>Separar Datos</vt:lpstr>
      <vt:lpstr>Actividad 5</vt:lpstr>
      <vt:lpstr>AREA</vt:lpstr>
      <vt:lpstr>CANDIDATO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S1-14</dc:creator>
  <cp:lastModifiedBy>bosa31</cp:lastModifiedBy>
  <dcterms:created xsi:type="dcterms:W3CDTF">2019-10-10T23:29:53Z</dcterms:created>
  <dcterms:modified xsi:type="dcterms:W3CDTF">2025-09-13T17:57:52Z</dcterms:modified>
</cp:coreProperties>
</file>