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00"/>
  </bookViews>
  <sheets>
    <sheet name="Cronograma" sheetId="1" r:id="rId1"/>
    <sheet name="Informe" sheetId="2" r:id="rId2"/>
    <sheet name="Solicitud Mantenimiento" sheetId="3" r:id="rId3"/>
    <sheet name="Descuento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<sst xmlns="http://schemas.openxmlformats.org/spreadsheetml/2006/main" count="64" uniqueCount="58">
  <si>
    <t>CRONOGRAMA MANTENIMIENTO DE EQUIPOS DE COMPUTO - SALAS DE SISTEMAS</t>
  </si>
  <si>
    <t>ACTIVIDAD A REALIZAR</t>
  </si>
  <si>
    <t>FECHA DE INICIO</t>
  </si>
  <si>
    <t>HORA DE INICIO</t>
  </si>
  <si>
    <t>DIAS DE LA SEMANA</t>
  </si>
  <si>
    <t>DURACION DE LA REVISION EN DIAS</t>
  </si>
  <si>
    <t>FECHA DE FINALIZACION Y ENTREGA DE REPORTE</t>
  </si>
  <si>
    <t>PERIODICIDAD EN DIAS PARA LA SIGUIENTE REVISION</t>
  </si>
  <si>
    <t>PROXIMA REALIZACION SUGERIDA</t>
  </si>
  <si>
    <t>Limpieza de CPU</t>
  </si>
  <si>
    <t>Limpieza de Monitores</t>
  </si>
  <si>
    <t>Limpieza de Teclados</t>
  </si>
  <si>
    <t>Limpieza de Mouses</t>
  </si>
  <si>
    <t>Configuracion de Red</t>
  </si>
  <si>
    <t>TIEMPOS TRNSCURRIDOS DESDE EL ULTIMO MANTENIMIENTO REALIZADO</t>
  </si>
  <si>
    <t>RELACION EQUIPOS</t>
  </si>
  <si>
    <t>FECHA ULTIMO MANTENIMIENTO</t>
  </si>
  <si>
    <t>FECHA PROXIMA REALIZACION DE REVISION</t>
  </si>
  <si>
    <t>TOTAL DIAS CALENDARIO</t>
  </si>
  <si>
    <t>TOTAL DIAS LABORALES</t>
  </si>
  <si>
    <t>TOTAL MESES</t>
  </si>
  <si>
    <t>TOTAL AÑOS</t>
  </si>
  <si>
    <t>Torres (CPU)</t>
  </si>
  <si>
    <t>Monitores</t>
  </si>
  <si>
    <t>Teclados</t>
  </si>
  <si>
    <t>Mouses</t>
  </si>
  <si>
    <t>Red Internet</t>
  </si>
  <si>
    <t>fecha y hora del reporte</t>
  </si>
  <si>
    <t>DIA EN LETRAS 1</t>
  </si>
  <si>
    <t>DIA EN LETRAS 2</t>
  </si>
  <si>
    <t>DIA EN LETRAS 3</t>
  </si>
  <si>
    <t>FECHA REALIZACION SUGERIDA</t>
  </si>
  <si>
    <t>NUMERO DE DIAS TRANSCURRIDOS</t>
  </si>
  <si>
    <t>ANTICIPACION PARA LA SOLICITUD DE DIAS</t>
  </si>
  <si>
    <t>FECHA PARA REALIZAR LA SOLICITUD</t>
  </si>
  <si>
    <t>DIA</t>
  </si>
  <si>
    <t>MES</t>
  </si>
  <si>
    <t>AÑO</t>
  </si>
  <si>
    <t>CALENDARIO</t>
  </si>
  <si>
    <t>LABORALES</t>
  </si>
  <si>
    <t>CONCEPTO</t>
  </si>
  <si>
    <t>INGRESO</t>
  </si>
  <si>
    <t>EGRESO</t>
  </si>
  <si>
    <t>SALDO</t>
  </si>
  <si>
    <t>Saldo mes anterior</t>
  </si>
  <si>
    <t>Saldo Basico</t>
  </si>
  <si>
    <t>Cuota apartamento</t>
  </si>
  <si>
    <t>Servicio de energia</t>
  </si>
  <si>
    <t>Servicio  de acueducto</t>
  </si>
  <si>
    <t>Servicio de gas natural</t>
  </si>
  <si>
    <t>Pension Colegios</t>
  </si>
  <si>
    <t>Comisiones por ventas</t>
  </si>
  <si>
    <t>Telefonia Celular</t>
  </si>
  <si>
    <t>Servicio de Internet y Tv</t>
  </si>
  <si>
    <t>Mercado Mensual</t>
  </si>
  <si>
    <t>Transporte</t>
  </si>
  <si>
    <t>Tarjeta de credito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</si>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</sst>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-&quot;$&quot;\ * #,##0_-;\-&quot;$&quot;\ * #,##0_-;_-&quot;$&quot;\ * &quot;-&quot;??_-;_-@_-"/>
    <numFmt numFmtId="179" formatCode="[$-240A]dddd\,\ d\ &quot;de&quot;\ mmmm\ &quot;de&quot;\ yyyy"/>
    <numFmt numFmtId="180" formatCode="[$-F400]h:mm:ss\ AM/PM"/>
  </numFmts>
  <fonts count="22">
    <font>
      <sz val="11"/>
      <color theme="1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6" borderId="8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1" xfId="0" applyFont="1" applyBorder="1"/>
    <xf numFmtId="0" fontId="0" fillId="0" borderId="1" xfId="0" applyBorder="1"/>
    <xf numFmtId="178" fontId="0" fillId="0" borderId="1" xfId="0" applyNumberFormat="1" applyBorder="1"/>
    <xf numFmtId="178" fontId="1" fillId="0" borderId="1" xfId="0" applyNumberFormat="1" applyFont="1" applyBorder="1"/>
    <xf numFmtId="22" fontId="0" fillId="0" borderId="0" xfId="0" applyNumberFormat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79" fontId="0" fillId="0" borderId="1" xfId="0" applyNumberFormat="1" applyBorder="1"/>
    <xf numFmtId="0" fontId="0" fillId="0" borderId="1" xfId="0" applyBorder="1" applyAlignment="1">
      <alignment horizontal="center"/>
    </xf>
    <xf numFmtId="58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5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/>
    <xf numFmtId="180" fontId="0" fillId="0" borderId="1" xfId="0" applyNumberFormat="1" applyBorder="1"/>
    <xf numFmtId="0" fontId="0" fillId="0" borderId="0" xfId="0" applyAlignment="1">
      <alignment horizontal="center" vertical="center" wrapText="1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tabSelected="1" workbookViewId="0">
      <selection activeCell="A3" sqref="A3:A7"/>
    </sheetView>
  </sheetViews>
  <sheetFormatPr defaultColWidth="11" defaultRowHeight="13.5" outlineLevelRow="6"/>
  <cols>
    <col min="1" max="1" width="24.7083333333333" customWidth="1"/>
    <col min="3" max="3" width="12" customWidth="1"/>
    <col min="5" max="5" width="16" customWidth="1"/>
    <col min="6" max="6" width="19.425" customWidth="1"/>
    <col min="7" max="7" width="18" customWidth="1"/>
    <col min="8" max="8" width="15.2833333333333" customWidth="1"/>
  </cols>
  <sheetData>
    <row r="1" spans="1:8">
      <c r="A1" s="13" t="s">
        <v>0</v>
      </c>
      <c r="B1" s="13"/>
      <c r="C1" s="13"/>
      <c r="D1" s="13"/>
      <c r="E1" s="13"/>
      <c r="F1" s="13"/>
      <c r="G1" s="13"/>
      <c r="H1" s="13"/>
    </row>
    <row r="2" ht="54" spans="1:9">
      <c r="A2" s="14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19"/>
    </row>
    <row r="3" spans="1:8">
      <c r="A3" s="2" t="s">
        <v>9</v>
      </c>
      <c r="B3" s="17">
        <v>45723</v>
      </c>
      <c r="C3" s="18">
        <v>0.33333</v>
      </c>
      <c r="D3" s="10">
        <f>WEEKDAY(B3)</f>
        <v>6</v>
      </c>
      <c r="E3" s="10">
        <v>5</v>
      </c>
      <c r="F3" s="15">
        <f>B3+E3</f>
        <v>45728</v>
      </c>
      <c r="G3" s="10">
        <v>120</v>
      </c>
      <c r="H3" s="15">
        <f>F3+G3</f>
        <v>45848</v>
      </c>
    </row>
    <row r="4" spans="1:8">
      <c r="A4" s="2" t="s">
        <v>10</v>
      </c>
      <c r="B4" s="17">
        <v>45729</v>
      </c>
      <c r="C4" s="18">
        <v>0.41666</v>
      </c>
      <c r="D4" s="10">
        <f t="shared" ref="D4:D7" si="0">WEEKDAY(B4)</f>
        <v>5</v>
      </c>
      <c r="E4" s="10">
        <v>3</v>
      </c>
      <c r="F4" s="15">
        <f t="shared" ref="F4:F7" si="1">B4+E4</f>
        <v>45732</v>
      </c>
      <c r="G4" s="10">
        <v>170</v>
      </c>
      <c r="H4" s="15">
        <f t="shared" ref="H4:H7" si="2">F4+G4</f>
        <v>45902</v>
      </c>
    </row>
    <row r="5" spans="1:8">
      <c r="A5" s="2" t="s">
        <v>11</v>
      </c>
      <c r="B5" s="17">
        <v>45730</v>
      </c>
      <c r="C5" s="18">
        <v>0.58333</v>
      </c>
      <c r="D5" s="10">
        <f t="shared" si="0"/>
        <v>6</v>
      </c>
      <c r="E5" s="10">
        <v>7</v>
      </c>
      <c r="F5" s="15">
        <f t="shared" si="1"/>
        <v>45737</v>
      </c>
      <c r="G5" s="10">
        <v>90</v>
      </c>
      <c r="H5" s="15">
        <f t="shared" si="2"/>
        <v>45827</v>
      </c>
    </row>
    <row r="6" spans="1:8">
      <c r="A6" s="2" t="s">
        <v>12</v>
      </c>
      <c r="B6" s="17">
        <v>45735</v>
      </c>
      <c r="C6" s="18">
        <v>0.64583</v>
      </c>
      <c r="D6" s="10">
        <f t="shared" si="0"/>
        <v>4</v>
      </c>
      <c r="E6" s="10">
        <v>2</v>
      </c>
      <c r="F6" s="15">
        <f t="shared" si="1"/>
        <v>45737</v>
      </c>
      <c r="G6" s="10">
        <v>90</v>
      </c>
      <c r="H6" s="15">
        <f t="shared" si="2"/>
        <v>45827</v>
      </c>
    </row>
    <row r="7" spans="1:8">
      <c r="A7" s="2" t="s">
        <v>13</v>
      </c>
      <c r="B7" s="17">
        <v>45737</v>
      </c>
      <c r="C7" s="18">
        <v>0.31251</v>
      </c>
      <c r="D7" s="10">
        <f t="shared" si="0"/>
        <v>6</v>
      </c>
      <c r="E7" s="10">
        <v>3</v>
      </c>
      <c r="F7" s="15">
        <f t="shared" si="1"/>
        <v>45740</v>
      </c>
      <c r="G7" s="10">
        <v>70</v>
      </c>
      <c r="H7" s="15">
        <f t="shared" si="2"/>
        <v>45810</v>
      </c>
    </row>
  </sheetData>
  <mergeCells count="1">
    <mergeCell ref="A1:H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G3" sqref="G3"/>
    </sheetView>
  </sheetViews>
  <sheetFormatPr defaultColWidth="11" defaultRowHeight="13.5" outlineLevelRow="6" outlineLevelCol="6"/>
  <cols>
    <col min="1" max="1" width="12" customWidth="1"/>
    <col min="2" max="2" width="20.1416666666667" customWidth="1"/>
    <col min="3" max="3" width="21.5666666666667" customWidth="1"/>
    <col min="4" max="4" width="14.425" customWidth="1"/>
  </cols>
  <sheetData>
    <row r="1" spans="1:7">
      <c r="A1" s="13" t="s">
        <v>14</v>
      </c>
      <c r="B1" s="13"/>
      <c r="C1" s="13"/>
      <c r="D1" s="13"/>
      <c r="E1" s="13"/>
      <c r="F1" s="13"/>
      <c r="G1" s="13"/>
    </row>
    <row r="2" ht="40.5" spans="1:7">
      <c r="A2" s="14" t="s">
        <v>15</v>
      </c>
      <c r="B2" s="14" t="s">
        <v>16</v>
      </c>
      <c r="C2" s="14" t="s">
        <v>17</v>
      </c>
      <c r="D2" s="14" t="s">
        <v>18</v>
      </c>
      <c r="E2" s="14" t="s">
        <v>19</v>
      </c>
      <c r="F2" s="14" t="s">
        <v>20</v>
      </c>
      <c r="G2" s="14" t="s">
        <v>21</v>
      </c>
    </row>
    <row r="3" spans="1:7">
      <c r="A3" s="2" t="s">
        <v>22</v>
      </c>
      <c r="B3" s="15">
        <f>Cronograma!F3</f>
        <v>45728</v>
      </c>
      <c r="C3" s="15">
        <f>Cronograma!H3</f>
        <v>45848</v>
      </c>
      <c r="D3" s="16">
        <f>C3-B3</f>
        <v>120</v>
      </c>
      <c r="E3" s="10">
        <f>_xlfn.NETWORKDAYS.INTL(B3,C3,11)</f>
        <v>104</v>
      </c>
      <c r="F3" s="16">
        <f>DATEDIF(B3,C3,"m")</f>
        <v>3</v>
      </c>
      <c r="G3" s="16">
        <f>DATEDIF(B3,C3,"Y")</f>
        <v>0</v>
      </c>
    </row>
    <row r="4" spans="1:7">
      <c r="A4" s="2" t="s">
        <v>23</v>
      </c>
      <c r="B4" s="15">
        <f>Cronograma!F4</f>
        <v>45732</v>
      </c>
      <c r="C4" s="15">
        <f>Cronograma!H4</f>
        <v>45902</v>
      </c>
      <c r="D4" s="16">
        <f t="shared" ref="D4:D7" si="0">C4-B4</f>
        <v>170</v>
      </c>
      <c r="E4" s="10">
        <f t="shared" ref="E4:E7" si="1">_xlfn.NETWORKDAYS.INTL(B4,C4,11)</f>
        <v>146</v>
      </c>
      <c r="F4" s="16">
        <f t="shared" ref="F4:F7" si="2">DATEDIF(B4,C4,"m")</f>
        <v>5</v>
      </c>
      <c r="G4" s="16">
        <f t="shared" ref="G4:G7" si="3">DATEDIF(B4,C4,"Y")</f>
        <v>0</v>
      </c>
    </row>
    <row r="5" spans="1:7">
      <c r="A5" s="2" t="s">
        <v>24</v>
      </c>
      <c r="B5" s="15">
        <f>Cronograma!F5</f>
        <v>45737</v>
      </c>
      <c r="C5" s="15">
        <f>Cronograma!H5</f>
        <v>45827</v>
      </c>
      <c r="D5" s="16">
        <f t="shared" si="0"/>
        <v>90</v>
      </c>
      <c r="E5" s="10">
        <f t="shared" si="1"/>
        <v>78</v>
      </c>
      <c r="F5" s="16">
        <f t="shared" si="2"/>
        <v>2</v>
      </c>
      <c r="G5" s="16">
        <f t="shared" si="3"/>
        <v>0</v>
      </c>
    </row>
    <row r="6" spans="1:7">
      <c r="A6" s="2" t="s">
        <v>25</v>
      </c>
      <c r="B6" s="15">
        <f>Cronograma!F6</f>
        <v>45737</v>
      </c>
      <c r="C6" s="15">
        <f>Cronograma!H6</f>
        <v>45827</v>
      </c>
      <c r="D6" s="16">
        <f t="shared" si="0"/>
        <v>90</v>
      </c>
      <c r="E6" s="10">
        <f t="shared" si="1"/>
        <v>78</v>
      </c>
      <c r="F6" s="16">
        <f t="shared" si="2"/>
        <v>2</v>
      </c>
      <c r="G6" s="16">
        <f t="shared" si="3"/>
        <v>0</v>
      </c>
    </row>
    <row r="7" spans="1:7">
      <c r="A7" s="2" t="s">
        <v>26</v>
      </c>
      <c r="B7" s="15">
        <f>Cronograma!F7</f>
        <v>45740</v>
      </c>
      <c r="C7" s="15">
        <f>Cronograma!H7</f>
        <v>45810</v>
      </c>
      <c r="D7" s="16">
        <f t="shared" si="0"/>
        <v>70</v>
      </c>
      <c r="E7" s="10">
        <f t="shared" si="1"/>
        <v>61</v>
      </c>
      <c r="F7" s="16">
        <f t="shared" si="2"/>
        <v>2</v>
      </c>
      <c r="G7" s="16">
        <f t="shared" si="3"/>
        <v>0</v>
      </c>
    </row>
  </sheetData>
  <mergeCells count="1">
    <mergeCell ref="A1:G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workbookViewId="0">
      <selection activeCell="K6" sqref="K6:L6"/>
    </sheetView>
  </sheetViews>
  <sheetFormatPr defaultColWidth="11" defaultRowHeight="13.5"/>
  <cols>
    <col min="1" max="1" width="21.8583333333333" customWidth="1"/>
    <col min="2" max="2" width="34.875" customWidth="1"/>
    <col min="3" max="3" width="15.8583333333333" customWidth="1"/>
    <col min="4" max="4" width="15.425" customWidth="1"/>
    <col min="8" max="8" width="16" customWidth="1"/>
    <col min="9" max="9" width="18.2833333333333" customWidth="1"/>
    <col min="10" max="10" width="23.8583333333333" customWidth="1"/>
  </cols>
  <sheetData>
    <row r="1" spans="1:4">
      <c r="A1" t="s">
        <v>27</v>
      </c>
      <c r="C1" s="5">
        <f ca="1">NOW()</f>
        <v>45913.4801388889</v>
      </c>
      <c r="D1" s="5"/>
    </row>
    <row r="2" spans="3:4">
      <c r="C2" s="5"/>
      <c r="D2" s="5"/>
    </row>
    <row r="3" ht="15" customHeight="1" spans="1:12">
      <c r="A3" s="6" t="s">
        <v>1</v>
      </c>
      <c r="B3" s="6" t="s">
        <v>28</v>
      </c>
      <c r="C3" s="6" t="s">
        <v>29</v>
      </c>
      <c r="D3" s="6" t="s">
        <v>30</v>
      </c>
      <c r="E3" s="7" t="s">
        <v>31</v>
      </c>
      <c r="F3" s="7"/>
      <c r="G3" s="7"/>
      <c r="H3" s="7" t="s">
        <v>32</v>
      </c>
      <c r="I3" s="7"/>
      <c r="J3" s="6" t="s">
        <v>33</v>
      </c>
      <c r="K3" s="6" t="s">
        <v>34</v>
      </c>
      <c r="L3" s="6"/>
    </row>
    <row r="4" ht="60" customHeight="1" spans="1:12">
      <c r="A4" s="6"/>
      <c r="B4" s="6"/>
      <c r="C4" s="6"/>
      <c r="D4" s="6"/>
      <c r="E4" s="8" t="s">
        <v>35</v>
      </c>
      <c r="F4" s="8" t="s">
        <v>36</v>
      </c>
      <c r="G4" s="8" t="s">
        <v>37</v>
      </c>
      <c r="H4" s="8" t="s">
        <v>38</v>
      </c>
      <c r="I4" s="8" t="s">
        <v>39</v>
      </c>
      <c r="J4" s="6"/>
      <c r="K4" s="6"/>
      <c r="L4" s="6"/>
    </row>
    <row r="5" spans="1:12">
      <c r="A5" s="2" t="s">
        <v>9</v>
      </c>
      <c r="B5" s="9">
        <f>Cronograma!H3</f>
        <v>45848</v>
      </c>
      <c r="C5" s="10" t="str">
        <f>TEXT(Cronograma!D3,"DDDD")</f>
        <v>viernes</v>
      </c>
      <c r="D5" s="10" t="str">
        <f>IF(Cronograma!D3=1,"Domingo",IF(Cronograma!D3=2,"Lunes",IF(Cronograma!D3=3,"Martes",IF(Cronograma!D3=4,"Miercoles",IF(Cronograma!D3=5,"Jueves",IF(Cronograma!D3=6,"Viernes",IF(Cronograma!D3=7,"Sabado","Dia Errado")))))))</f>
        <v>Viernes</v>
      </c>
      <c r="E5" s="10">
        <f>DAY(Cronograma!H3)</f>
        <v>10</v>
      </c>
      <c r="F5" s="10">
        <f>MONTH(Cronograma!H3)</f>
        <v>7</v>
      </c>
      <c r="G5" s="10">
        <f>YEAR(Cronograma!H3)</f>
        <v>2025</v>
      </c>
      <c r="H5" s="10">
        <f ca="1">DATEDIF(DATE(G5,F5,E5),TODAY(),"D")</f>
        <v>65</v>
      </c>
      <c r="I5" s="10">
        <f ca="1">_xlfn.NETWORKDAYS.INTL(DATE(G5,F5,E5),TODAY(),11)</f>
        <v>57</v>
      </c>
      <c r="J5" s="10">
        <v>15</v>
      </c>
      <c r="K5" s="11">
        <f>Cronograma!H3-J5</f>
        <v>45833</v>
      </c>
      <c r="L5" s="12"/>
    </row>
    <row r="6" spans="1:12">
      <c r="A6" s="2" t="s">
        <v>10</v>
      </c>
      <c r="B6" s="9">
        <f>Cronograma!H4</f>
        <v>45902</v>
      </c>
      <c r="C6" s="10" t="str">
        <f>TEXT(Cronograma!D4,"DDDD")</f>
        <v>jueves</v>
      </c>
      <c r="D6" s="10" t="str">
        <f>IF(Cronograma!D4=1,"Domingo",IF(Cronograma!D4=2,"Lunes",IF(Cronograma!D4=3,"Martes",IF(Cronograma!D4=4,"Miercoles",IF(Cronograma!D4=5,"Jueves",IF(Cronograma!D4=6,"Viernes",IF(Cronograma!D4=7,"Sabado","Dia Errado")))))))</f>
        <v>Jueves</v>
      </c>
      <c r="E6" s="10">
        <f>DAY(Cronograma!H4)</f>
        <v>2</v>
      </c>
      <c r="F6" s="10">
        <f>MONTH(Cronograma!H4)</f>
        <v>9</v>
      </c>
      <c r="G6" s="10">
        <f>YEAR(Cronograma!H4)</f>
        <v>2025</v>
      </c>
      <c r="H6" s="10">
        <f ca="1" t="shared" ref="H6:H9" si="0">DATEDIF(DATE(G6,F6,E6),TODAY(),"D")</f>
        <v>11</v>
      </c>
      <c r="I6" s="10">
        <f ca="1" t="shared" ref="I6:I9" si="1">_xlfn.NETWORKDAYS.INTL(DATE(G6,F6,E6),TODAY(),11)</f>
        <v>11</v>
      </c>
      <c r="J6" s="10">
        <v>20</v>
      </c>
      <c r="K6" s="11">
        <f>Cronograma!H4-J6</f>
        <v>45882</v>
      </c>
      <c r="L6" s="12"/>
    </row>
    <row r="7" spans="1:12">
      <c r="A7" s="2" t="s">
        <v>11</v>
      </c>
      <c r="B7" s="9">
        <f>Cronograma!H5</f>
        <v>45827</v>
      </c>
      <c r="C7" s="10" t="str">
        <f>TEXT(Cronograma!D5,"DDDD")</f>
        <v>viernes</v>
      </c>
      <c r="D7" s="10" t="str">
        <f>IF(Cronograma!D5=1,"Domingo",IF(Cronograma!D5=2,"Lunes",IF(Cronograma!D5=3,"Martes",IF(Cronograma!D5=4,"Miercoles",IF(Cronograma!D5=5,"Jueves",IF(Cronograma!D5=6,"Viernes",IF(Cronograma!D5=7,"Sabado","Dia Errado")))))))</f>
        <v>Viernes</v>
      </c>
      <c r="E7" s="10">
        <f>DAY(Cronograma!H5)</f>
        <v>19</v>
      </c>
      <c r="F7" s="10">
        <f>MONTH(Cronograma!H5)</f>
        <v>6</v>
      </c>
      <c r="G7" s="10">
        <f>YEAR(Cronograma!H5)</f>
        <v>2025</v>
      </c>
      <c r="H7" s="10">
        <f ca="1" t="shared" si="0"/>
        <v>86</v>
      </c>
      <c r="I7" s="10">
        <f ca="1" t="shared" si="1"/>
        <v>75</v>
      </c>
      <c r="J7" s="10">
        <v>30</v>
      </c>
      <c r="K7" s="11">
        <f>Cronograma!H5-J7</f>
        <v>45797</v>
      </c>
      <c r="L7" s="12"/>
    </row>
    <row r="8" spans="1:12">
      <c r="A8" s="2" t="s">
        <v>12</v>
      </c>
      <c r="B8" s="9">
        <f>Cronograma!H6</f>
        <v>45827</v>
      </c>
      <c r="C8" s="10" t="str">
        <f>TEXT(Cronograma!D6,"DDDD")</f>
        <v>miércoles</v>
      </c>
      <c r="D8" s="10" t="str">
        <f>IF(Cronograma!D6=1,"Domingo",IF(Cronograma!D6=2,"Lunes",IF(Cronograma!D6=3,"Martes",IF(Cronograma!D6=4,"Miercoles",IF(Cronograma!D6=5,"Jueves",IF(Cronograma!D6=6,"Viernes",IF(Cronograma!D6=7,"Sabado","Dia Errado")))))))</f>
        <v>Miercoles</v>
      </c>
      <c r="E8" s="10">
        <f>DAY(Cronograma!H6)</f>
        <v>19</v>
      </c>
      <c r="F8" s="10">
        <f>MONTH(Cronograma!H6)</f>
        <v>6</v>
      </c>
      <c r="G8" s="10">
        <f>YEAR(Cronograma!H6)</f>
        <v>2025</v>
      </c>
      <c r="H8" s="10">
        <f ca="1" t="shared" si="0"/>
        <v>86</v>
      </c>
      <c r="I8" s="10">
        <f ca="1" t="shared" si="1"/>
        <v>75</v>
      </c>
      <c r="J8" s="10">
        <v>15</v>
      </c>
      <c r="K8" s="11">
        <f>Cronograma!H6-J8</f>
        <v>45812</v>
      </c>
      <c r="L8" s="12"/>
    </row>
    <row r="9" spans="1:12">
      <c r="A9" s="2" t="s">
        <v>13</v>
      </c>
      <c r="B9" s="9">
        <f>Cronograma!H7</f>
        <v>45810</v>
      </c>
      <c r="C9" s="10" t="str">
        <f>TEXT(Cronograma!D7,"DDDD")</f>
        <v>viernes</v>
      </c>
      <c r="D9" s="10" t="str">
        <f>IF(Cronograma!D7=1,"Domingo",IF(Cronograma!D7=2,"Lunes",IF(Cronograma!D7=3,"Martes",IF(Cronograma!D7=4,"Miercoles",IF(Cronograma!D7=5,"Jueves",IF(Cronograma!D7=6,"Viernes",IF(Cronograma!D7=7,"Sabado","Dia Errado")))))))</f>
        <v>Viernes</v>
      </c>
      <c r="E9" s="10">
        <f>DAY(Cronograma!H7)</f>
        <v>2</v>
      </c>
      <c r="F9" s="10">
        <f>MONTH(Cronograma!H7)</f>
        <v>6</v>
      </c>
      <c r="G9" s="10">
        <f>YEAR(Cronograma!H7)</f>
        <v>2025</v>
      </c>
      <c r="H9" s="10">
        <f ca="1" t="shared" si="0"/>
        <v>103</v>
      </c>
      <c r="I9" s="10">
        <f ca="1" t="shared" si="1"/>
        <v>90</v>
      </c>
      <c r="J9" s="10">
        <v>90</v>
      </c>
      <c r="K9" s="11">
        <f>Cronograma!H7-J9</f>
        <v>45720</v>
      </c>
      <c r="L9" s="12"/>
    </row>
  </sheetData>
  <mergeCells count="13">
    <mergeCell ref="E3:G3"/>
    <mergeCell ref="H3:I3"/>
    <mergeCell ref="K5:L5"/>
    <mergeCell ref="K6:L6"/>
    <mergeCell ref="K7:L7"/>
    <mergeCell ref="K8:L8"/>
    <mergeCell ref="K9:L9"/>
    <mergeCell ref="A3:A4"/>
    <mergeCell ref="B3:B4"/>
    <mergeCell ref="C3:C4"/>
    <mergeCell ref="D3:D4"/>
    <mergeCell ref="J3:J4"/>
    <mergeCell ref="K3:L4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D4" sqref="D4"/>
    </sheetView>
  </sheetViews>
  <sheetFormatPr defaultColWidth="11" defaultRowHeight="13.5" outlineLevelCol="3"/>
  <cols>
    <col min="1" max="1" width="21.425" customWidth="1"/>
    <col min="2" max="3" width="16.625" customWidth="1"/>
    <col min="4" max="4" width="14.875" customWidth="1"/>
  </cols>
  <sheetData>
    <row r="1" spans="1:4">
      <c r="A1" s="1" t="s">
        <v>40</v>
      </c>
      <c r="B1" s="1" t="s">
        <v>41</v>
      </c>
      <c r="C1" s="1" t="s">
        <v>42</v>
      </c>
      <c r="D1" s="1" t="s">
        <v>43</v>
      </c>
    </row>
    <row r="2" spans="1:4">
      <c r="A2" s="2" t="s">
        <v>44</v>
      </c>
      <c r="B2" s="3"/>
      <c r="C2" s="3"/>
      <c r="D2" s="3">
        <v>155000</v>
      </c>
    </row>
    <row r="3" spans="1:4">
      <c r="A3" s="2" t="s">
        <v>45</v>
      </c>
      <c r="B3" s="3">
        <v>1500000</v>
      </c>
      <c r="C3" s="3"/>
      <c r="D3" s="3">
        <f>D2+B3-C3</f>
        <v>1655000</v>
      </c>
    </row>
    <row r="4" spans="1:4">
      <c r="A4" s="2" t="s">
        <v>46</v>
      </c>
      <c r="B4" s="3"/>
      <c r="C4" s="3">
        <v>350000</v>
      </c>
      <c r="D4" s="3">
        <f t="shared" ref="D4:D14" si="0">D3+B4-C4</f>
        <v>1305000</v>
      </c>
    </row>
    <row r="5" spans="1:4">
      <c r="A5" s="2" t="s">
        <v>47</v>
      </c>
      <c r="B5" s="3"/>
      <c r="C5" s="3">
        <v>98000</v>
      </c>
      <c r="D5" s="3">
        <f t="shared" si="0"/>
        <v>1207000</v>
      </c>
    </row>
    <row r="6" spans="1:4">
      <c r="A6" s="2" t="s">
        <v>48</v>
      </c>
      <c r="B6" s="3"/>
      <c r="C6" s="3">
        <v>183000</v>
      </c>
      <c r="D6" s="3">
        <f t="shared" si="0"/>
        <v>1024000</v>
      </c>
    </row>
    <row r="7" spans="1:4">
      <c r="A7" s="2" t="s">
        <v>49</v>
      </c>
      <c r="B7" s="3"/>
      <c r="C7" s="3">
        <v>45000</v>
      </c>
      <c r="D7" s="3">
        <f t="shared" si="0"/>
        <v>979000</v>
      </c>
    </row>
    <row r="8" spans="1:4">
      <c r="A8" s="2" t="s">
        <v>50</v>
      </c>
      <c r="B8" s="3"/>
      <c r="C8" s="3">
        <v>468000</v>
      </c>
      <c r="D8" s="3">
        <f t="shared" si="0"/>
        <v>511000</v>
      </c>
    </row>
    <row r="9" spans="1:4">
      <c r="A9" s="2" t="s">
        <v>51</v>
      </c>
      <c r="B9" s="3">
        <v>1200000</v>
      </c>
      <c r="C9" s="3"/>
      <c r="D9" s="3">
        <f t="shared" si="0"/>
        <v>1711000</v>
      </c>
    </row>
    <row r="10" spans="1:4">
      <c r="A10" s="2" t="s">
        <v>52</v>
      </c>
      <c r="B10" s="3"/>
      <c r="C10" s="3">
        <v>89000</v>
      </c>
      <c r="D10" s="3">
        <f t="shared" si="0"/>
        <v>1622000</v>
      </c>
    </row>
    <row r="11" spans="1:4">
      <c r="A11" s="2" t="s">
        <v>53</v>
      </c>
      <c r="B11" s="3"/>
      <c r="C11" s="3">
        <v>125000</v>
      </c>
      <c r="D11" s="3">
        <f t="shared" si="0"/>
        <v>1497000</v>
      </c>
    </row>
    <row r="12" spans="1:4">
      <c r="A12" s="2" t="s">
        <v>54</v>
      </c>
      <c r="B12" s="3"/>
      <c r="C12" s="3">
        <v>850000</v>
      </c>
      <c r="D12" s="3">
        <f t="shared" si="0"/>
        <v>647000</v>
      </c>
    </row>
    <row r="13" spans="1:4">
      <c r="A13" s="2" t="s">
        <v>55</v>
      </c>
      <c r="B13" s="3"/>
      <c r="C13" s="3">
        <v>350000</v>
      </c>
      <c r="D13" s="3">
        <f t="shared" si="0"/>
        <v>297000</v>
      </c>
    </row>
    <row r="14" spans="1:4">
      <c r="A14" s="2" t="s">
        <v>56</v>
      </c>
      <c r="B14" s="3"/>
      <c r="C14" s="3">
        <v>130000</v>
      </c>
      <c r="D14" s="3">
        <f t="shared" si="0"/>
        <v>167000</v>
      </c>
    </row>
    <row r="16" spans="1:4">
      <c r="A16" s="1" t="s">
        <v>57</v>
      </c>
      <c r="B16" s="4">
        <f>SUM(B2:B14)</f>
        <v>2700000</v>
      </c>
      <c r="C16" s="4">
        <f>SUM(C2:C14)</f>
        <v>2688000</v>
      </c>
      <c r="D16" s="4">
        <f>B16-C16</f>
        <v>12000</v>
      </c>
    </row>
  </sheetData>
  <conditionalFormatting sqref="D2:D14">
    <cfRule type="cellIs" dxfId="0" priority="2" operator="lessThan">
      <formula>250000</formula>
    </cfRule>
    <cfRule type="cellIs" dxfId="1" priority="1" operator="greaterThan">
      <formula>800000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Cronograma</vt:lpstr>
      <vt:lpstr>Informe</vt:lpstr>
      <vt:lpstr>Solicitud Mantenimiento</vt:lpstr>
      <vt:lpstr>Descuentos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bosa31</dc:creator>
  <cp:lastModifiedBy>USUARIO</cp:lastModifiedBy>
  <dcterms:created xsi:type="dcterms:W3CDTF">2025-09-13T15:08:00Z</dcterms:created>
  <dcterms:modified xsi:type="dcterms:W3CDTF">2025-09-13T16:32:19Z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81BCAA0D9284463195F3DBFFE05D1377_12</vt:lpwstr>
  </property>
  <property fmtid="{D5CDD505-2E9C-101B-9397-08002B2CF9AE}" pid="3" name="KSOProductBuildVer">
    <vt:lpwstr>3082-12.2.0.22549</vt:lpwstr>
  </property>
</Properties>
</file>