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\Projects\Faulty_Recongition_BinClass_IM\data\"/>
    </mc:Choice>
  </mc:AlternateContent>
  <xr:revisionPtr revIDLastSave="0" documentId="13_ncr:1_{68CFF479-0CC4-4FD4-A3AC-62F313361B28}" xr6:coauthVersionLast="47" xr6:coauthVersionMax="47" xr10:uidLastSave="{00000000-0000-0000-0000-000000000000}"/>
  <bookViews>
    <workbookView xWindow="-110" yWindow="-110" windowWidth="25820" windowHeight="15500" activeTab="2" xr2:uid="{40365C47-4A9D-47A4-91B6-87794BBE4B71}"/>
  </bookViews>
  <sheets>
    <sheet name="filtered_labeled_data_seg_modif" sheetId="3" r:id="rId1"/>
    <sheet name="filtered_labeled_data_seg_trial" sheetId="6" r:id="rId2"/>
    <sheet name="Data_For_CSV_Full" sheetId="8" r:id="rId3"/>
    <sheet name="Data_For_CSV_NoMeasurments" sheetId="7" r:id="rId4"/>
    <sheet name="Data Features Analysis" sheetId="1" r:id="rId5"/>
  </sheets>
  <definedNames>
    <definedName name="ExternalData_1" localSheetId="3" hidden="1">Data_For_CSV_NoMeasurments!$A$1:$S$463</definedName>
    <definedName name="ExternalData_1" localSheetId="0" hidden="1">filtered_labeled_data_seg_modif!$A$1:$CG$463</definedName>
    <definedName name="ExternalData_1" localSheetId="1" hidden="1">filtered_labeled_data_seg_trial!$A$1:$AO$463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29" i="6" l="1"/>
  <c r="AO379" i="6"/>
  <c r="AO366" i="6"/>
  <c r="AO357" i="6"/>
  <c r="AO285" i="6"/>
  <c r="AO276" i="6"/>
  <c r="AO250" i="6"/>
  <c r="AO235" i="6"/>
  <c r="AO234" i="6"/>
  <c r="AO199" i="6"/>
  <c r="AO186" i="6"/>
  <c r="AO160" i="6"/>
  <c r="AO159" i="6"/>
  <c r="AO142" i="6"/>
  <c r="AO141" i="6"/>
  <c r="AO140" i="6"/>
  <c r="AO106" i="6"/>
  <c r="AO69" i="6"/>
  <c r="AO55" i="6"/>
  <c r="AO51" i="6"/>
  <c r="AO50" i="6"/>
  <c r="AO42" i="6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160" i="6"/>
  <c r="AW161" i="6"/>
  <c r="AW162" i="6"/>
  <c r="AW163" i="6"/>
  <c r="AW164" i="6"/>
  <c r="AW165" i="6"/>
  <c r="AW166" i="6"/>
  <c r="AW167" i="6"/>
  <c r="AW168" i="6"/>
  <c r="AW169" i="6"/>
  <c r="AW170" i="6"/>
  <c r="AW171" i="6"/>
  <c r="AW172" i="6"/>
  <c r="AW173" i="6"/>
  <c r="AW174" i="6"/>
  <c r="AW175" i="6"/>
  <c r="AW176" i="6"/>
  <c r="AW177" i="6"/>
  <c r="AW178" i="6"/>
  <c r="AW179" i="6"/>
  <c r="AW180" i="6"/>
  <c r="AW181" i="6"/>
  <c r="AW182" i="6"/>
  <c r="AW183" i="6"/>
  <c r="AW184" i="6"/>
  <c r="AW185" i="6"/>
  <c r="AW186" i="6"/>
  <c r="AW187" i="6"/>
  <c r="AW188" i="6"/>
  <c r="AW189" i="6"/>
  <c r="AW190" i="6"/>
  <c r="AW191" i="6"/>
  <c r="AW192" i="6"/>
  <c r="AW193" i="6"/>
  <c r="AW194" i="6"/>
  <c r="AW195" i="6"/>
  <c r="AW196" i="6"/>
  <c r="AW197" i="6"/>
  <c r="AW198" i="6"/>
  <c r="AW199" i="6"/>
  <c r="AW200" i="6"/>
  <c r="AW201" i="6"/>
  <c r="AW202" i="6"/>
  <c r="AW203" i="6"/>
  <c r="AW204" i="6"/>
  <c r="AW205" i="6"/>
  <c r="AW206" i="6"/>
  <c r="AW207" i="6"/>
  <c r="AW208" i="6"/>
  <c r="AW209" i="6"/>
  <c r="AW210" i="6"/>
  <c r="AW211" i="6"/>
  <c r="AW212" i="6"/>
  <c r="AW213" i="6"/>
  <c r="AW214" i="6"/>
  <c r="AW215" i="6"/>
  <c r="AW216" i="6"/>
  <c r="AW217" i="6"/>
  <c r="AW218" i="6"/>
  <c r="AW219" i="6"/>
  <c r="AW220" i="6"/>
  <c r="AW221" i="6"/>
  <c r="AW222" i="6"/>
  <c r="AW223" i="6"/>
  <c r="AW224" i="6"/>
  <c r="AW225" i="6"/>
  <c r="AW226" i="6"/>
  <c r="AW227" i="6"/>
  <c r="AW228" i="6"/>
  <c r="AW229" i="6"/>
  <c r="AW230" i="6"/>
  <c r="AW231" i="6"/>
  <c r="AW232" i="6"/>
  <c r="AW233" i="6"/>
  <c r="AW234" i="6"/>
  <c r="AW235" i="6"/>
  <c r="AW236" i="6"/>
  <c r="AW237" i="6"/>
  <c r="AW238" i="6"/>
  <c r="AW239" i="6"/>
  <c r="AW240" i="6"/>
  <c r="AW241" i="6"/>
  <c r="AW242" i="6"/>
  <c r="AW243" i="6"/>
  <c r="AW244" i="6"/>
  <c r="AW245" i="6"/>
  <c r="AW246" i="6"/>
  <c r="AW247" i="6"/>
  <c r="AW248" i="6"/>
  <c r="AW249" i="6"/>
  <c r="AW250" i="6"/>
  <c r="AW251" i="6"/>
  <c r="AW252" i="6"/>
  <c r="AW253" i="6"/>
  <c r="AW254" i="6"/>
  <c r="AW255" i="6"/>
  <c r="AW256" i="6"/>
  <c r="AW257" i="6"/>
  <c r="AW258" i="6"/>
  <c r="AW259" i="6"/>
  <c r="AW260" i="6"/>
  <c r="AW261" i="6"/>
  <c r="AW262" i="6"/>
  <c r="AW263" i="6"/>
  <c r="AW264" i="6"/>
  <c r="AW265" i="6"/>
  <c r="AW266" i="6"/>
  <c r="AW267" i="6"/>
  <c r="AW268" i="6"/>
  <c r="AW269" i="6"/>
  <c r="AW270" i="6"/>
  <c r="AW271" i="6"/>
  <c r="AW272" i="6"/>
  <c r="AW273" i="6"/>
  <c r="AW274" i="6"/>
  <c r="AW275" i="6"/>
  <c r="AW276" i="6"/>
  <c r="AW277" i="6"/>
  <c r="AW278" i="6"/>
  <c r="AW279" i="6"/>
  <c r="AW280" i="6"/>
  <c r="AW281" i="6"/>
  <c r="AW282" i="6"/>
  <c r="AW283" i="6"/>
  <c r="AW284" i="6"/>
  <c r="AW285" i="6"/>
  <c r="AW286" i="6"/>
  <c r="AW287" i="6"/>
  <c r="AW288" i="6"/>
  <c r="AW289" i="6"/>
  <c r="AW290" i="6"/>
  <c r="AW291" i="6"/>
  <c r="AW292" i="6"/>
  <c r="AW293" i="6"/>
  <c r="AW294" i="6"/>
  <c r="AW295" i="6"/>
  <c r="AW296" i="6"/>
  <c r="AW297" i="6"/>
  <c r="AW298" i="6"/>
  <c r="AW299" i="6"/>
  <c r="AW300" i="6"/>
  <c r="AW301" i="6"/>
  <c r="AW302" i="6"/>
  <c r="AW303" i="6"/>
  <c r="AW304" i="6"/>
  <c r="AW305" i="6"/>
  <c r="AW306" i="6"/>
  <c r="AW307" i="6"/>
  <c r="AW308" i="6"/>
  <c r="AW309" i="6"/>
  <c r="AW310" i="6"/>
  <c r="AW311" i="6"/>
  <c r="AW312" i="6"/>
  <c r="AW313" i="6"/>
  <c r="AW314" i="6"/>
  <c r="AW315" i="6"/>
  <c r="AW316" i="6"/>
  <c r="AW317" i="6"/>
  <c r="AW318" i="6"/>
  <c r="AW319" i="6"/>
  <c r="AW320" i="6"/>
  <c r="AW321" i="6"/>
  <c r="AW322" i="6"/>
  <c r="AW323" i="6"/>
  <c r="AW324" i="6"/>
  <c r="AW325" i="6"/>
  <c r="AW326" i="6"/>
  <c r="AW327" i="6"/>
  <c r="AW328" i="6"/>
  <c r="AW329" i="6"/>
  <c r="AW330" i="6"/>
  <c r="AW331" i="6"/>
  <c r="AW332" i="6"/>
  <c r="AW333" i="6"/>
  <c r="AW334" i="6"/>
  <c r="AW335" i="6"/>
  <c r="AW336" i="6"/>
  <c r="AW337" i="6"/>
  <c r="AW338" i="6"/>
  <c r="AW339" i="6"/>
  <c r="AW340" i="6"/>
  <c r="AW341" i="6"/>
  <c r="AW342" i="6"/>
  <c r="AW343" i="6"/>
  <c r="AW344" i="6"/>
  <c r="AW345" i="6"/>
  <c r="AW346" i="6"/>
  <c r="AW347" i="6"/>
  <c r="AW348" i="6"/>
  <c r="AW349" i="6"/>
  <c r="AW350" i="6"/>
  <c r="AW351" i="6"/>
  <c r="AW352" i="6"/>
  <c r="AW353" i="6"/>
  <c r="AW354" i="6"/>
  <c r="AW355" i="6"/>
  <c r="AW356" i="6"/>
  <c r="AW357" i="6"/>
  <c r="AW358" i="6"/>
  <c r="AW359" i="6"/>
  <c r="AW360" i="6"/>
  <c r="AW361" i="6"/>
  <c r="AW362" i="6"/>
  <c r="AW363" i="6"/>
  <c r="AW364" i="6"/>
  <c r="AW365" i="6"/>
  <c r="AW366" i="6"/>
  <c r="AW367" i="6"/>
  <c r="AW368" i="6"/>
  <c r="AW369" i="6"/>
  <c r="AW370" i="6"/>
  <c r="AW371" i="6"/>
  <c r="AW372" i="6"/>
  <c r="AW373" i="6"/>
  <c r="AW374" i="6"/>
  <c r="AW375" i="6"/>
  <c r="AW376" i="6"/>
  <c r="AW377" i="6"/>
  <c r="AW378" i="6"/>
  <c r="AW379" i="6"/>
  <c r="AW380" i="6"/>
  <c r="AW381" i="6"/>
  <c r="AW382" i="6"/>
  <c r="AW383" i="6"/>
  <c r="AW384" i="6"/>
  <c r="AW385" i="6"/>
  <c r="AW386" i="6"/>
  <c r="AW387" i="6"/>
  <c r="AW388" i="6"/>
  <c r="AW389" i="6"/>
  <c r="AW390" i="6"/>
  <c r="AW391" i="6"/>
  <c r="AW392" i="6"/>
  <c r="AW393" i="6"/>
  <c r="AW394" i="6"/>
  <c r="AW395" i="6"/>
  <c r="AW396" i="6"/>
  <c r="AW397" i="6"/>
  <c r="AW398" i="6"/>
  <c r="AW399" i="6"/>
  <c r="AW400" i="6"/>
  <c r="AW401" i="6"/>
  <c r="AW402" i="6"/>
  <c r="AW403" i="6"/>
  <c r="AW404" i="6"/>
  <c r="AW405" i="6"/>
  <c r="AW406" i="6"/>
  <c r="AW407" i="6"/>
  <c r="AW408" i="6"/>
  <c r="AW409" i="6"/>
  <c r="AW410" i="6"/>
  <c r="AW411" i="6"/>
  <c r="AW412" i="6"/>
  <c r="AW413" i="6"/>
  <c r="AW414" i="6"/>
  <c r="AW415" i="6"/>
  <c r="AW416" i="6"/>
  <c r="AW417" i="6"/>
  <c r="AW418" i="6"/>
  <c r="AW419" i="6"/>
  <c r="AW420" i="6"/>
  <c r="AW421" i="6"/>
  <c r="AW422" i="6"/>
  <c r="AW423" i="6"/>
  <c r="AW424" i="6"/>
  <c r="AW425" i="6"/>
  <c r="AW426" i="6"/>
  <c r="AW427" i="6"/>
  <c r="AW428" i="6"/>
  <c r="AW429" i="6"/>
  <c r="AW430" i="6"/>
  <c r="AW431" i="6"/>
  <c r="AW432" i="6"/>
  <c r="AW433" i="6"/>
  <c r="AW434" i="6"/>
  <c r="AW435" i="6"/>
  <c r="AW436" i="6"/>
  <c r="AW437" i="6"/>
  <c r="AW438" i="6"/>
  <c r="AW439" i="6"/>
  <c r="AW440" i="6"/>
  <c r="AW441" i="6"/>
  <c r="AW442" i="6"/>
  <c r="AW443" i="6"/>
  <c r="AW444" i="6"/>
  <c r="AW445" i="6"/>
  <c r="AW446" i="6"/>
  <c r="AW447" i="6"/>
  <c r="AW448" i="6"/>
  <c r="AW449" i="6"/>
  <c r="AW450" i="6"/>
  <c r="AW451" i="6"/>
  <c r="AW452" i="6"/>
  <c r="AW453" i="6"/>
  <c r="AW454" i="6"/>
  <c r="AW455" i="6"/>
  <c r="AW456" i="6"/>
  <c r="AW457" i="6"/>
  <c r="AW458" i="6"/>
  <c r="AW459" i="6"/>
  <c r="AW460" i="6"/>
  <c r="AW461" i="6"/>
  <c r="AW462" i="6"/>
  <c r="AW463" i="6"/>
  <c r="AW2" i="6"/>
  <c r="AN463" i="6"/>
  <c r="AO463" i="6" s="1"/>
  <c r="AN462" i="6"/>
  <c r="AO462" i="6" s="1"/>
  <c r="AN461" i="6"/>
  <c r="AO461" i="6" s="1"/>
  <c r="AN460" i="6"/>
  <c r="AO460" i="6" s="1"/>
  <c r="AN459" i="6"/>
  <c r="AO459" i="6" s="1"/>
  <c r="AN458" i="6"/>
  <c r="AO458" i="6" s="1"/>
  <c r="AN457" i="6"/>
  <c r="AO457" i="6" s="1"/>
  <c r="AN456" i="6"/>
  <c r="AO456" i="6" s="1"/>
  <c r="AN455" i="6"/>
  <c r="AO455" i="6" s="1"/>
  <c r="AN454" i="6"/>
  <c r="AO454" i="6" s="1"/>
  <c r="AN453" i="6"/>
  <c r="AO453" i="6" s="1"/>
  <c r="AN452" i="6"/>
  <c r="AO452" i="6" s="1"/>
  <c r="AN451" i="6"/>
  <c r="AO451" i="6" s="1"/>
  <c r="AN450" i="6"/>
  <c r="AO450" i="6" s="1"/>
  <c r="AN449" i="6"/>
  <c r="AO449" i="6" s="1"/>
  <c r="AN448" i="6"/>
  <c r="AO448" i="6" s="1"/>
  <c r="AN447" i="6"/>
  <c r="AO447" i="6" s="1"/>
  <c r="AN446" i="6"/>
  <c r="AO446" i="6" s="1"/>
  <c r="AN445" i="6"/>
  <c r="AO445" i="6" s="1"/>
  <c r="AN444" i="6"/>
  <c r="AO444" i="6" s="1"/>
  <c r="AN443" i="6"/>
  <c r="AO443" i="6" s="1"/>
  <c r="AN442" i="6"/>
  <c r="AO442" i="6" s="1"/>
  <c r="AN441" i="6"/>
  <c r="AO441" i="6" s="1"/>
  <c r="AN440" i="6"/>
  <c r="AO440" i="6" s="1"/>
  <c r="AN439" i="6"/>
  <c r="AO439" i="6" s="1"/>
  <c r="AN438" i="6"/>
  <c r="AO438" i="6" s="1"/>
  <c r="AN437" i="6"/>
  <c r="AO437" i="6" s="1"/>
  <c r="AN436" i="6"/>
  <c r="AO436" i="6" s="1"/>
  <c r="AN435" i="6"/>
  <c r="AO435" i="6" s="1"/>
  <c r="AN434" i="6"/>
  <c r="AO434" i="6" s="1"/>
  <c r="AN433" i="6"/>
  <c r="AO433" i="6" s="1"/>
  <c r="AN432" i="6"/>
  <c r="AO432" i="6" s="1"/>
  <c r="AN431" i="6"/>
  <c r="AO431" i="6" s="1"/>
  <c r="AN430" i="6"/>
  <c r="AO430" i="6" s="1"/>
  <c r="AN429" i="6"/>
  <c r="AN428" i="6"/>
  <c r="AO428" i="6" s="1"/>
  <c r="AN427" i="6"/>
  <c r="AO427" i="6" s="1"/>
  <c r="AN426" i="6"/>
  <c r="AO426" i="6" s="1"/>
  <c r="AN425" i="6"/>
  <c r="AO425" i="6" s="1"/>
  <c r="AN424" i="6"/>
  <c r="AO424" i="6" s="1"/>
  <c r="AN423" i="6"/>
  <c r="AO423" i="6" s="1"/>
  <c r="AN422" i="6"/>
  <c r="AO422" i="6" s="1"/>
  <c r="AN421" i="6"/>
  <c r="AO421" i="6" s="1"/>
  <c r="AN420" i="6"/>
  <c r="AO420" i="6" s="1"/>
  <c r="AN419" i="6"/>
  <c r="AO419" i="6" s="1"/>
  <c r="AN418" i="6"/>
  <c r="AO418" i="6" s="1"/>
  <c r="AN417" i="6"/>
  <c r="AO417" i="6" s="1"/>
  <c r="AN416" i="6"/>
  <c r="AO416" i="6" s="1"/>
  <c r="AN415" i="6"/>
  <c r="AO415" i="6" s="1"/>
  <c r="AN414" i="6"/>
  <c r="AO414" i="6" s="1"/>
  <c r="AN413" i="6"/>
  <c r="AO413" i="6" s="1"/>
  <c r="AN412" i="6"/>
  <c r="AO412" i="6" s="1"/>
  <c r="AN411" i="6"/>
  <c r="AO411" i="6" s="1"/>
  <c r="AN410" i="6"/>
  <c r="AO410" i="6" s="1"/>
  <c r="AN409" i="6"/>
  <c r="AO409" i="6" s="1"/>
  <c r="AN408" i="6"/>
  <c r="AO408" i="6" s="1"/>
  <c r="AN407" i="6"/>
  <c r="AO407" i="6" s="1"/>
  <c r="AN406" i="6"/>
  <c r="AO406" i="6" s="1"/>
  <c r="AN405" i="6"/>
  <c r="AO405" i="6" s="1"/>
  <c r="AN404" i="6"/>
  <c r="AO404" i="6" s="1"/>
  <c r="AN403" i="6"/>
  <c r="AO403" i="6" s="1"/>
  <c r="AN402" i="6"/>
  <c r="AO402" i="6" s="1"/>
  <c r="AN401" i="6"/>
  <c r="AO401" i="6" s="1"/>
  <c r="AN400" i="6"/>
  <c r="AO400" i="6" s="1"/>
  <c r="AN399" i="6"/>
  <c r="AO399" i="6" s="1"/>
  <c r="AN398" i="6"/>
  <c r="AO398" i="6" s="1"/>
  <c r="AN397" i="6"/>
  <c r="AO397" i="6" s="1"/>
  <c r="AN396" i="6"/>
  <c r="AO396" i="6" s="1"/>
  <c r="AN395" i="6"/>
  <c r="AO395" i="6" s="1"/>
  <c r="AN394" i="6"/>
  <c r="AO394" i="6" s="1"/>
  <c r="AN393" i="6"/>
  <c r="AO393" i="6" s="1"/>
  <c r="AN392" i="6"/>
  <c r="AO392" i="6" s="1"/>
  <c r="AN391" i="6"/>
  <c r="AO391" i="6" s="1"/>
  <c r="AN390" i="6"/>
  <c r="AO390" i="6" s="1"/>
  <c r="AN389" i="6"/>
  <c r="AO389" i="6" s="1"/>
  <c r="AN388" i="6"/>
  <c r="AO388" i="6" s="1"/>
  <c r="AN387" i="6"/>
  <c r="AO387" i="6" s="1"/>
  <c r="AN386" i="6"/>
  <c r="AO386" i="6" s="1"/>
  <c r="AN385" i="6"/>
  <c r="AO385" i="6" s="1"/>
  <c r="AN384" i="6"/>
  <c r="AO384" i="6" s="1"/>
  <c r="AN383" i="6"/>
  <c r="AO383" i="6" s="1"/>
  <c r="AN382" i="6"/>
  <c r="AO382" i="6" s="1"/>
  <c r="AN381" i="6"/>
  <c r="AO381" i="6" s="1"/>
  <c r="AN380" i="6"/>
  <c r="AO380" i="6" s="1"/>
  <c r="AN379" i="6"/>
  <c r="AN378" i="6"/>
  <c r="AO378" i="6" s="1"/>
  <c r="AN377" i="6"/>
  <c r="AO377" i="6" s="1"/>
  <c r="AN376" i="6"/>
  <c r="AO376" i="6" s="1"/>
  <c r="AN375" i="6"/>
  <c r="AO375" i="6" s="1"/>
  <c r="AN374" i="6"/>
  <c r="AO374" i="6" s="1"/>
  <c r="AN373" i="6"/>
  <c r="AO373" i="6" s="1"/>
  <c r="AN372" i="6"/>
  <c r="AO372" i="6" s="1"/>
  <c r="AN371" i="6"/>
  <c r="AO371" i="6" s="1"/>
  <c r="AN370" i="6"/>
  <c r="AO370" i="6" s="1"/>
  <c r="AN369" i="6"/>
  <c r="AO369" i="6" s="1"/>
  <c r="AN368" i="6"/>
  <c r="AO368" i="6" s="1"/>
  <c r="AN367" i="6"/>
  <c r="AO367" i="6" s="1"/>
  <c r="AN366" i="6"/>
  <c r="AN365" i="6"/>
  <c r="AO365" i="6" s="1"/>
  <c r="AN364" i="6"/>
  <c r="AO364" i="6" s="1"/>
  <c r="AN363" i="6"/>
  <c r="AO363" i="6" s="1"/>
  <c r="AN362" i="6"/>
  <c r="AO362" i="6" s="1"/>
  <c r="AN361" i="6"/>
  <c r="AO361" i="6" s="1"/>
  <c r="AN360" i="6"/>
  <c r="AO360" i="6" s="1"/>
  <c r="AN359" i="6"/>
  <c r="AO359" i="6" s="1"/>
  <c r="AN358" i="6"/>
  <c r="AO358" i="6" s="1"/>
  <c r="AN357" i="6"/>
  <c r="AN356" i="6"/>
  <c r="AO356" i="6" s="1"/>
  <c r="AN355" i="6"/>
  <c r="AO355" i="6" s="1"/>
  <c r="AN354" i="6"/>
  <c r="AO354" i="6" s="1"/>
  <c r="AN353" i="6"/>
  <c r="AO353" i="6" s="1"/>
  <c r="AN352" i="6"/>
  <c r="AO352" i="6" s="1"/>
  <c r="AN351" i="6"/>
  <c r="AO351" i="6" s="1"/>
  <c r="AN350" i="6"/>
  <c r="AO350" i="6" s="1"/>
  <c r="AN349" i="6"/>
  <c r="AO349" i="6" s="1"/>
  <c r="AN348" i="6"/>
  <c r="AO348" i="6" s="1"/>
  <c r="AN347" i="6"/>
  <c r="AO347" i="6" s="1"/>
  <c r="AN346" i="6"/>
  <c r="AO346" i="6" s="1"/>
  <c r="AN345" i="6"/>
  <c r="AO345" i="6" s="1"/>
  <c r="AN344" i="6"/>
  <c r="AO344" i="6" s="1"/>
  <c r="AN343" i="6"/>
  <c r="AO343" i="6" s="1"/>
  <c r="AN342" i="6"/>
  <c r="AO342" i="6" s="1"/>
  <c r="AN341" i="6"/>
  <c r="AO341" i="6" s="1"/>
  <c r="AN340" i="6"/>
  <c r="AO340" i="6" s="1"/>
  <c r="AN339" i="6"/>
  <c r="AO339" i="6" s="1"/>
  <c r="AN338" i="6"/>
  <c r="AO338" i="6" s="1"/>
  <c r="AN337" i="6"/>
  <c r="AO337" i="6" s="1"/>
  <c r="AN336" i="6"/>
  <c r="AO336" i="6" s="1"/>
  <c r="AN335" i="6"/>
  <c r="AO335" i="6" s="1"/>
  <c r="AN334" i="6"/>
  <c r="AO334" i="6" s="1"/>
  <c r="AN333" i="6"/>
  <c r="AO333" i="6" s="1"/>
  <c r="AN332" i="6"/>
  <c r="AO332" i="6" s="1"/>
  <c r="AN331" i="6"/>
  <c r="AO331" i="6" s="1"/>
  <c r="AN330" i="6"/>
  <c r="AO330" i="6" s="1"/>
  <c r="AN329" i="6"/>
  <c r="AO329" i="6" s="1"/>
  <c r="AN328" i="6"/>
  <c r="AO328" i="6" s="1"/>
  <c r="AN327" i="6"/>
  <c r="AO327" i="6" s="1"/>
  <c r="AN326" i="6"/>
  <c r="AO326" i="6" s="1"/>
  <c r="AN325" i="6"/>
  <c r="AO325" i="6" s="1"/>
  <c r="AN324" i="6"/>
  <c r="AO324" i="6" s="1"/>
  <c r="AN323" i="6"/>
  <c r="AO323" i="6" s="1"/>
  <c r="AN322" i="6"/>
  <c r="AO322" i="6" s="1"/>
  <c r="AN321" i="6"/>
  <c r="AO321" i="6" s="1"/>
  <c r="AN320" i="6"/>
  <c r="AO320" i="6" s="1"/>
  <c r="AN319" i="6"/>
  <c r="AO319" i="6" s="1"/>
  <c r="AN318" i="6"/>
  <c r="AO318" i="6" s="1"/>
  <c r="AN317" i="6"/>
  <c r="AO317" i="6" s="1"/>
  <c r="AN316" i="6"/>
  <c r="AO316" i="6" s="1"/>
  <c r="AN315" i="6"/>
  <c r="AO315" i="6" s="1"/>
  <c r="AN314" i="6"/>
  <c r="AO314" i="6" s="1"/>
  <c r="AN313" i="6"/>
  <c r="AO313" i="6" s="1"/>
  <c r="AN312" i="6"/>
  <c r="AO312" i="6" s="1"/>
  <c r="AN311" i="6"/>
  <c r="AO311" i="6" s="1"/>
  <c r="AN310" i="6"/>
  <c r="AO310" i="6" s="1"/>
  <c r="AN309" i="6"/>
  <c r="AO309" i="6" s="1"/>
  <c r="AN308" i="6"/>
  <c r="AO308" i="6" s="1"/>
  <c r="AN307" i="6"/>
  <c r="AO307" i="6" s="1"/>
  <c r="AN306" i="6"/>
  <c r="AO306" i="6" s="1"/>
  <c r="AN305" i="6"/>
  <c r="AO305" i="6" s="1"/>
  <c r="AN304" i="6"/>
  <c r="AO304" i="6" s="1"/>
  <c r="AN303" i="6"/>
  <c r="AO303" i="6" s="1"/>
  <c r="AN302" i="6"/>
  <c r="AO302" i="6" s="1"/>
  <c r="AN301" i="6"/>
  <c r="AO301" i="6" s="1"/>
  <c r="AN300" i="6"/>
  <c r="AO300" i="6" s="1"/>
  <c r="AN299" i="6"/>
  <c r="AO299" i="6" s="1"/>
  <c r="AN298" i="6"/>
  <c r="AO298" i="6" s="1"/>
  <c r="AN297" i="6"/>
  <c r="AO297" i="6" s="1"/>
  <c r="AN296" i="6"/>
  <c r="AO296" i="6" s="1"/>
  <c r="AN295" i="6"/>
  <c r="AO295" i="6" s="1"/>
  <c r="AN294" i="6"/>
  <c r="AO294" i="6" s="1"/>
  <c r="AN293" i="6"/>
  <c r="AO293" i="6" s="1"/>
  <c r="AN292" i="6"/>
  <c r="AO292" i="6" s="1"/>
  <c r="AN291" i="6"/>
  <c r="AO291" i="6" s="1"/>
  <c r="AN290" i="6"/>
  <c r="AO290" i="6" s="1"/>
  <c r="AN289" i="6"/>
  <c r="AO289" i="6" s="1"/>
  <c r="AN288" i="6"/>
  <c r="AO288" i="6" s="1"/>
  <c r="AN287" i="6"/>
  <c r="AO287" i="6" s="1"/>
  <c r="AN286" i="6"/>
  <c r="AO286" i="6" s="1"/>
  <c r="AN285" i="6"/>
  <c r="AN284" i="6"/>
  <c r="AO284" i="6" s="1"/>
  <c r="AN283" i="6"/>
  <c r="AO283" i="6" s="1"/>
  <c r="AN282" i="6"/>
  <c r="AO282" i="6" s="1"/>
  <c r="AN281" i="6"/>
  <c r="AO281" i="6" s="1"/>
  <c r="AN280" i="6"/>
  <c r="AO280" i="6" s="1"/>
  <c r="AN279" i="6"/>
  <c r="AO279" i="6" s="1"/>
  <c r="AN278" i="6"/>
  <c r="AO278" i="6" s="1"/>
  <c r="AN277" i="6"/>
  <c r="AO277" i="6" s="1"/>
  <c r="AN276" i="6"/>
  <c r="AN275" i="6"/>
  <c r="AO275" i="6" s="1"/>
  <c r="AN274" i="6"/>
  <c r="AO274" i="6" s="1"/>
  <c r="AN273" i="6"/>
  <c r="AO273" i="6" s="1"/>
  <c r="AN272" i="6"/>
  <c r="AO272" i="6" s="1"/>
  <c r="AN271" i="6"/>
  <c r="AO271" i="6" s="1"/>
  <c r="AN270" i="6"/>
  <c r="AO270" i="6" s="1"/>
  <c r="AN269" i="6"/>
  <c r="AO269" i="6" s="1"/>
  <c r="AN268" i="6"/>
  <c r="AO268" i="6" s="1"/>
  <c r="AN267" i="6"/>
  <c r="AO267" i="6" s="1"/>
  <c r="AN266" i="6"/>
  <c r="AO266" i="6" s="1"/>
  <c r="AN265" i="6"/>
  <c r="AO265" i="6" s="1"/>
  <c r="AN264" i="6"/>
  <c r="AO264" i="6" s="1"/>
  <c r="AN263" i="6"/>
  <c r="AO263" i="6" s="1"/>
  <c r="AN262" i="6"/>
  <c r="AO262" i="6" s="1"/>
  <c r="AN261" i="6"/>
  <c r="AO261" i="6" s="1"/>
  <c r="AN260" i="6"/>
  <c r="AO260" i="6" s="1"/>
  <c r="AN259" i="6"/>
  <c r="AO259" i="6" s="1"/>
  <c r="AN258" i="6"/>
  <c r="AO258" i="6" s="1"/>
  <c r="AN257" i="6"/>
  <c r="AO257" i="6" s="1"/>
  <c r="AN256" i="6"/>
  <c r="AO256" i="6" s="1"/>
  <c r="AN255" i="6"/>
  <c r="AO255" i="6" s="1"/>
  <c r="AN254" i="6"/>
  <c r="AO254" i="6" s="1"/>
  <c r="AN253" i="6"/>
  <c r="AO253" i="6" s="1"/>
  <c r="AN252" i="6"/>
  <c r="AO252" i="6" s="1"/>
  <c r="AN251" i="6"/>
  <c r="AO251" i="6" s="1"/>
  <c r="AN250" i="6"/>
  <c r="AN249" i="6"/>
  <c r="AO249" i="6" s="1"/>
  <c r="AN248" i="6"/>
  <c r="AO248" i="6" s="1"/>
  <c r="AN247" i="6"/>
  <c r="AO247" i="6" s="1"/>
  <c r="AN246" i="6"/>
  <c r="AO246" i="6" s="1"/>
  <c r="AN245" i="6"/>
  <c r="AO245" i="6" s="1"/>
  <c r="AN244" i="6"/>
  <c r="AO244" i="6" s="1"/>
  <c r="AN243" i="6"/>
  <c r="AO243" i="6" s="1"/>
  <c r="AN242" i="6"/>
  <c r="AO242" i="6" s="1"/>
  <c r="AN241" i="6"/>
  <c r="AO241" i="6" s="1"/>
  <c r="AN240" i="6"/>
  <c r="AO240" i="6" s="1"/>
  <c r="AN239" i="6"/>
  <c r="AO239" i="6" s="1"/>
  <c r="AN238" i="6"/>
  <c r="AO238" i="6" s="1"/>
  <c r="AN237" i="6"/>
  <c r="AO237" i="6" s="1"/>
  <c r="AN236" i="6"/>
  <c r="AO236" i="6" s="1"/>
  <c r="AN235" i="6"/>
  <c r="AN234" i="6"/>
  <c r="AN233" i="6"/>
  <c r="AO233" i="6" s="1"/>
  <c r="AN232" i="6"/>
  <c r="AO232" i="6" s="1"/>
  <c r="AN231" i="6"/>
  <c r="AO231" i="6" s="1"/>
  <c r="AN230" i="6"/>
  <c r="AO230" i="6" s="1"/>
  <c r="AN229" i="6"/>
  <c r="AO229" i="6" s="1"/>
  <c r="AN228" i="6"/>
  <c r="AO228" i="6" s="1"/>
  <c r="AN227" i="6"/>
  <c r="AO227" i="6" s="1"/>
  <c r="AN226" i="6"/>
  <c r="AO226" i="6" s="1"/>
  <c r="AN225" i="6"/>
  <c r="AO225" i="6" s="1"/>
  <c r="AN224" i="6"/>
  <c r="AO224" i="6" s="1"/>
  <c r="AN223" i="6"/>
  <c r="AO223" i="6" s="1"/>
  <c r="AN222" i="6"/>
  <c r="AO222" i="6" s="1"/>
  <c r="AN221" i="6"/>
  <c r="AO221" i="6" s="1"/>
  <c r="AN220" i="6"/>
  <c r="AO220" i="6" s="1"/>
  <c r="AN219" i="6"/>
  <c r="AO219" i="6" s="1"/>
  <c r="AN218" i="6"/>
  <c r="AO218" i="6" s="1"/>
  <c r="AN217" i="6"/>
  <c r="AO217" i="6" s="1"/>
  <c r="AN216" i="6"/>
  <c r="AO216" i="6" s="1"/>
  <c r="AN215" i="6"/>
  <c r="AO215" i="6" s="1"/>
  <c r="AN214" i="6"/>
  <c r="AO214" i="6" s="1"/>
  <c r="AN213" i="6"/>
  <c r="AO213" i="6" s="1"/>
  <c r="AN212" i="6"/>
  <c r="AO212" i="6" s="1"/>
  <c r="AN211" i="6"/>
  <c r="AO211" i="6" s="1"/>
  <c r="AN210" i="6"/>
  <c r="AO210" i="6" s="1"/>
  <c r="AN209" i="6"/>
  <c r="AO209" i="6" s="1"/>
  <c r="AN208" i="6"/>
  <c r="AO208" i="6" s="1"/>
  <c r="AN207" i="6"/>
  <c r="AO207" i="6" s="1"/>
  <c r="AN206" i="6"/>
  <c r="AO206" i="6" s="1"/>
  <c r="AN205" i="6"/>
  <c r="AO205" i="6" s="1"/>
  <c r="AN204" i="6"/>
  <c r="AO204" i="6" s="1"/>
  <c r="AN203" i="6"/>
  <c r="AO203" i="6" s="1"/>
  <c r="AN202" i="6"/>
  <c r="AO202" i="6" s="1"/>
  <c r="AN201" i="6"/>
  <c r="AO201" i="6" s="1"/>
  <c r="AN200" i="6"/>
  <c r="AO200" i="6" s="1"/>
  <c r="AN199" i="6"/>
  <c r="AN198" i="6"/>
  <c r="AO198" i="6" s="1"/>
  <c r="AN197" i="6"/>
  <c r="AO197" i="6" s="1"/>
  <c r="AN196" i="6"/>
  <c r="AO196" i="6" s="1"/>
  <c r="AN195" i="6"/>
  <c r="AO195" i="6" s="1"/>
  <c r="AN194" i="6"/>
  <c r="AO194" i="6" s="1"/>
  <c r="AN193" i="6"/>
  <c r="AO193" i="6" s="1"/>
  <c r="AN192" i="6"/>
  <c r="AO192" i="6" s="1"/>
  <c r="AN191" i="6"/>
  <c r="AO191" i="6" s="1"/>
  <c r="AN190" i="6"/>
  <c r="AO190" i="6" s="1"/>
  <c r="AN189" i="6"/>
  <c r="AO189" i="6" s="1"/>
  <c r="AN188" i="6"/>
  <c r="AO188" i="6" s="1"/>
  <c r="AN187" i="6"/>
  <c r="AO187" i="6" s="1"/>
  <c r="AN186" i="6"/>
  <c r="AN185" i="6"/>
  <c r="AO185" i="6" s="1"/>
  <c r="AN184" i="6"/>
  <c r="AO184" i="6" s="1"/>
  <c r="AN183" i="6"/>
  <c r="AO183" i="6" s="1"/>
  <c r="AN182" i="6"/>
  <c r="AO182" i="6" s="1"/>
  <c r="AN181" i="6"/>
  <c r="AO181" i="6" s="1"/>
  <c r="AN180" i="6"/>
  <c r="AO180" i="6" s="1"/>
  <c r="AN179" i="6"/>
  <c r="AO179" i="6" s="1"/>
  <c r="AN178" i="6"/>
  <c r="AO178" i="6" s="1"/>
  <c r="AN177" i="6"/>
  <c r="AO177" i="6" s="1"/>
  <c r="AN176" i="6"/>
  <c r="AO176" i="6" s="1"/>
  <c r="AN175" i="6"/>
  <c r="AO175" i="6" s="1"/>
  <c r="AN174" i="6"/>
  <c r="AO174" i="6" s="1"/>
  <c r="AN173" i="6"/>
  <c r="AO173" i="6" s="1"/>
  <c r="AN172" i="6"/>
  <c r="AO172" i="6" s="1"/>
  <c r="AN171" i="6"/>
  <c r="AO171" i="6" s="1"/>
  <c r="AN170" i="6"/>
  <c r="AO170" i="6" s="1"/>
  <c r="AN169" i="6"/>
  <c r="AO169" i="6" s="1"/>
  <c r="AN168" i="6"/>
  <c r="AO168" i="6" s="1"/>
  <c r="AN167" i="6"/>
  <c r="AO167" i="6" s="1"/>
  <c r="AN166" i="6"/>
  <c r="AO166" i="6" s="1"/>
  <c r="AN165" i="6"/>
  <c r="AO165" i="6" s="1"/>
  <c r="AN164" i="6"/>
  <c r="AO164" i="6" s="1"/>
  <c r="AN163" i="6"/>
  <c r="AO163" i="6" s="1"/>
  <c r="AN162" i="6"/>
  <c r="AO162" i="6" s="1"/>
  <c r="AN161" i="6"/>
  <c r="AO161" i="6" s="1"/>
  <c r="AN160" i="6"/>
  <c r="AN159" i="6"/>
  <c r="AN158" i="6"/>
  <c r="AO158" i="6" s="1"/>
  <c r="AN157" i="6"/>
  <c r="AO157" i="6" s="1"/>
  <c r="AN156" i="6"/>
  <c r="AO156" i="6" s="1"/>
  <c r="AN155" i="6"/>
  <c r="AO155" i="6" s="1"/>
  <c r="AN154" i="6"/>
  <c r="AO154" i="6" s="1"/>
  <c r="AN153" i="6"/>
  <c r="AO153" i="6" s="1"/>
  <c r="AN152" i="6"/>
  <c r="AO152" i="6" s="1"/>
  <c r="AN151" i="6"/>
  <c r="AO151" i="6" s="1"/>
  <c r="AN150" i="6"/>
  <c r="AO150" i="6" s="1"/>
  <c r="AN149" i="6"/>
  <c r="AO149" i="6" s="1"/>
  <c r="AN148" i="6"/>
  <c r="AO148" i="6" s="1"/>
  <c r="AN147" i="6"/>
  <c r="AO147" i="6" s="1"/>
  <c r="AN146" i="6"/>
  <c r="AO146" i="6" s="1"/>
  <c r="AN145" i="6"/>
  <c r="AO145" i="6" s="1"/>
  <c r="AN144" i="6"/>
  <c r="AO144" i="6" s="1"/>
  <c r="AN143" i="6"/>
  <c r="AO143" i="6" s="1"/>
  <c r="AN142" i="6"/>
  <c r="AN141" i="6"/>
  <c r="AN140" i="6"/>
  <c r="AN139" i="6"/>
  <c r="AO139" i="6" s="1"/>
  <c r="AN138" i="6"/>
  <c r="AO138" i="6" s="1"/>
  <c r="AN137" i="6"/>
  <c r="AO137" i="6" s="1"/>
  <c r="AN136" i="6"/>
  <c r="AO136" i="6" s="1"/>
  <c r="AN135" i="6"/>
  <c r="AO135" i="6" s="1"/>
  <c r="AN134" i="6"/>
  <c r="AO134" i="6" s="1"/>
  <c r="AN133" i="6"/>
  <c r="AO133" i="6" s="1"/>
  <c r="AN132" i="6"/>
  <c r="AO132" i="6" s="1"/>
  <c r="AN131" i="6"/>
  <c r="AO131" i="6" s="1"/>
  <c r="AN130" i="6"/>
  <c r="AO130" i="6" s="1"/>
  <c r="AN129" i="6"/>
  <c r="AO129" i="6" s="1"/>
  <c r="AN128" i="6"/>
  <c r="AO128" i="6" s="1"/>
  <c r="AN127" i="6"/>
  <c r="AO127" i="6" s="1"/>
  <c r="AN126" i="6"/>
  <c r="AO126" i="6" s="1"/>
  <c r="AN125" i="6"/>
  <c r="AO125" i="6" s="1"/>
  <c r="AN124" i="6"/>
  <c r="AO124" i="6" s="1"/>
  <c r="AN123" i="6"/>
  <c r="AO123" i="6" s="1"/>
  <c r="AN122" i="6"/>
  <c r="AO122" i="6" s="1"/>
  <c r="AN121" i="6"/>
  <c r="AO121" i="6" s="1"/>
  <c r="AN120" i="6"/>
  <c r="AO120" i="6" s="1"/>
  <c r="AN119" i="6"/>
  <c r="AO119" i="6" s="1"/>
  <c r="AN118" i="6"/>
  <c r="AO118" i="6" s="1"/>
  <c r="AN117" i="6"/>
  <c r="AO117" i="6" s="1"/>
  <c r="AN116" i="6"/>
  <c r="AO116" i="6" s="1"/>
  <c r="AN115" i="6"/>
  <c r="AO115" i="6" s="1"/>
  <c r="AN114" i="6"/>
  <c r="AO114" i="6" s="1"/>
  <c r="AN113" i="6"/>
  <c r="AO113" i="6" s="1"/>
  <c r="AN112" i="6"/>
  <c r="AO112" i="6" s="1"/>
  <c r="AN111" i="6"/>
  <c r="AO111" i="6" s="1"/>
  <c r="AN110" i="6"/>
  <c r="AO110" i="6" s="1"/>
  <c r="AN109" i="6"/>
  <c r="AO109" i="6" s="1"/>
  <c r="AN108" i="6"/>
  <c r="AO108" i="6" s="1"/>
  <c r="AN107" i="6"/>
  <c r="AO107" i="6" s="1"/>
  <c r="AN106" i="6"/>
  <c r="AN105" i="6"/>
  <c r="AO105" i="6" s="1"/>
  <c r="AN104" i="6"/>
  <c r="AO104" i="6" s="1"/>
  <c r="AN103" i="6"/>
  <c r="AO103" i="6" s="1"/>
  <c r="AN102" i="6"/>
  <c r="AO102" i="6" s="1"/>
  <c r="AN101" i="6"/>
  <c r="AO101" i="6" s="1"/>
  <c r="AN100" i="6"/>
  <c r="AO100" i="6" s="1"/>
  <c r="AN99" i="6"/>
  <c r="AO99" i="6" s="1"/>
  <c r="AN98" i="6"/>
  <c r="AO98" i="6" s="1"/>
  <c r="AN97" i="6"/>
  <c r="AO97" i="6" s="1"/>
  <c r="AN96" i="6"/>
  <c r="AO96" i="6" s="1"/>
  <c r="AN95" i="6"/>
  <c r="AO95" i="6" s="1"/>
  <c r="AN94" i="6"/>
  <c r="AO94" i="6" s="1"/>
  <c r="AN93" i="6"/>
  <c r="AO93" i="6" s="1"/>
  <c r="AN92" i="6"/>
  <c r="AO92" i="6" s="1"/>
  <c r="AN91" i="6"/>
  <c r="AO91" i="6" s="1"/>
  <c r="AN90" i="6"/>
  <c r="AO90" i="6" s="1"/>
  <c r="AN89" i="6"/>
  <c r="AO89" i="6" s="1"/>
  <c r="AN88" i="6"/>
  <c r="AO88" i="6" s="1"/>
  <c r="AN87" i="6"/>
  <c r="AO87" i="6" s="1"/>
  <c r="AN86" i="6"/>
  <c r="AO86" i="6" s="1"/>
  <c r="AN85" i="6"/>
  <c r="AO85" i="6" s="1"/>
  <c r="AN84" i="6"/>
  <c r="AO84" i="6" s="1"/>
  <c r="AN83" i="6"/>
  <c r="AO83" i="6" s="1"/>
  <c r="AN82" i="6"/>
  <c r="AO82" i="6" s="1"/>
  <c r="AN81" i="6"/>
  <c r="AO81" i="6" s="1"/>
  <c r="AN80" i="6"/>
  <c r="AO80" i="6" s="1"/>
  <c r="AN79" i="6"/>
  <c r="AO79" i="6" s="1"/>
  <c r="AN78" i="6"/>
  <c r="AO78" i="6" s="1"/>
  <c r="AN77" i="6"/>
  <c r="AO77" i="6" s="1"/>
  <c r="AN76" i="6"/>
  <c r="AO76" i="6" s="1"/>
  <c r="AN75" i="6"/>
  <c r="AO75" i="6" s="1"/>
  <c r="AN74" i="6"/>
  <c r="AO74" i="6" s="1"/>
  <c r="AN73" i="6"/>
  <c r="AO73" i="6" s="1"/>
  <c r="AN72" i="6"/>
  <c r="AO72" i="6" s="1"/>
  <c r="AN71" i="6"/>
  <c r="AO71" i="6" s="1"/>
  <c r="AN70" i="6"/>
  <c r="AO70" i="6" s="1"/>
  <c r="AN69" i="6"/>
  <c r="AN68" i="6"/>
  <c r="AO68" i="6" s="1"/>
  <c r="AN67" i="6"/>
  <c r="AO67" i="6" s="1"/>
  <c r="AN66" i="6"/>
  <c r="AO66" i="6" s="1"/>
  <c r="AN65" i="6"/>
  <c r="AO65" i="6" s="1"/>
  <c r="AN64" i="6"/>
  <c r="AO64" i="6" s="1"/>
  <c r="AN63" i="6"/>
  <c r="AO63" i="6" s="1"/>
  <c r="AN62" i="6"/>
  <c r="AO62" i="6" s="1"/>
  <c r="AN61" i="6"/>
  <c r="AO61" i="6" s="1"/>
  <c r="AN60" i="6"/>
  <c r="AO60" i="6" s="1"/>
  <c r="AN59" i="6"/>
  <c r="AO59" i="6" s="1"/>
  <c r="AN58" i="6"/>
  <c r="AO58" i="6" s="1"/>
  <c r="AN57" i="6"/>
  <c r="AO57" i="6" s="1"/>
  <c r="AN56" i="6"/>
  <c r="AO56" i="6" s="1"/>
  <c r="AN55" i="6"/>
  <c r="AN54" i="6"/>
  <c r="AO54" i="6" s="1"/>
  <c r="AN53" i="6"/>
  <c r="AO53" i="6" s="1"/>
  <c r="AN52" i="6"/>
  <c r="AO52" i="6" s="1"/>
  <c r="AN51" i="6"/>
  <c r="AN50" i="6"/>
  <c r="AN49" i="6"/>
  <c r="AO49" i="6" s="1"/>
  <c r="AN48" i="6"/>
  <c r="AO48" i="6" s="1"/>
  <c r="AN47" i="6"/>
  <c r="AO47" i="6" s="1"/>
  <c r="AN46" i="6"/>
  <c r="AO46" i="6" s="1"/>
  <c r="AN45" i="6"/>
  <c r="AO45" i="6" s="1"/>
  <c r="AN44" i="6"/>
  <c r="AO44" i="6" s="1"/>
  <c r="AN43" i="6"/>
  <c r="AO43" i="6" s="1"/>
  <c r="AN42" i="6"/>
  <c r="AN41" i="6"/>
  <c r="AO41" i="6" s="1"/>
  <c r="AN40" i="6"/>
  <c r="AO40" i="6" s="1"/>
  <c r="AN39" i="6"/>
  <c r="AO39" i="6" s="1"/>
  <c r="AN38" i="6"/>
  <c r="AO38" i="6" s="1"/>
  <c r="AN37" i="6"/>
  <c r="AO37" i="6" s="1"/>
  <c r="AN36" i="6"/>
  <c r="AO36" i="6" s="1"/>
  <c r="AN35" i="6"/>
  <c r="AO35" i="6" s="1"/>
  <c r="AN34" i="6"/>
  <c r="AO34" i="6" s="1"/>
  <c r="AN33" i="6"/>
  <c r="AO33" i="6" s="1"/>
  <c r="AN32" i="6"/>
  <c r="AO32" i="6" s="1"/>
  <c r="AN31" i="6"/>
  <c r="AO31" i="6" s="1"/>
  <c r="AN30" i="6"/>
  <c r="AO30" i="6" s="1"/>
  <c r="AN29" i="6"/>
  <c r="AO29" i="6" s="1"/>
  <c r="AN28" i="6"/>
  <c r="AO28" i="6" s="1"/>
  <c r="AN27" i="6"/>
  <c r="AO27" i="6" s="1"/>
  <c r="AN26" i="6"/>
  <c r="AO26" i="6" s="1"/>
  <c r="AN25" i="6"/>
  <c r="AO25" i="6" s="1"/>
  <c r="AN24" i="6"/>
  <c r="AO24" i="6" s="1"/>
  <c r="AN23" i="6"/>
  <c r="AO23" i="6" s="1"/>
  <c r="AN22" i="6"/>
  <c r="AO22" i="6" s="1"/>
  <c r="AN21" i="6"/>
  <c r="AO21" i="6" s="1"/>
  <c r="AN20" i="6"/>
  <c r="AO20" i="6" s="1"/>
  <c r="AN19" i="6"/>
  <c r="AO19" i="6" s="1"/>
  <c r="AN18" i="6"/>
  <c r="AO18" i="6" s="1"/>
  <c r="AN17" i="6"/>
  <c r="AO17" i="6" s="1"/>
  <c r="AN16" i="6"/>
  <c r="AO16" i="6" s="1"/>
  <c r="AN15" i="6"/>
  <c r="AO15" i="6" s="1"/>
  <c r="AN14" i="6"/>
  <c r="AO14" i="6" s="1"/>
  <c r="AN13" i="6"/>
  <c r="AO13" i="6" s="1"/>
  <c r="AN12" i="6"/>
  <c r="AO12" i="6" s="1"/>
  <c r="AN11" i="6"/>
  <c r="AO11" i="6" s="1"/>
  <c r="AN10" i="6"/>
  <c r="AO10" i="6" s="1"/>
  <c r="AN9" i="6"/>
  <c r="AO9" i="6" s="1"/>
  <c r="AN8" i="6"/>
  <c r="AO8" i="6" s="1"/>
  <c r="AN7" i="6"/>
  <c r="AO7" i="6" s="1"/>
  <c r="AN6" i="6"/>
  <c r="AO6" i="6" s="1"/>
  <c r="AN5" i="6"/>
  <c r="AO5" i="6" s="1"/>
  <c r="AN4" i="6"/>
  <c r="AO4" i="6" s="1"/>
  <c r="AN3" i="6"/>
  <c r="AO3" i="6" s="1"/>
  <c r="AN2" i="6"/>
  <c r="AO2" i="6" s="1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" i="6"/>
  <c r="AR2" i="6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X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BQ466" i="3"/>
  <c r="BR466" i="3"/>
  <c r="BS466" i="3"/>
  <c r="BT466" i="3"/>
  <c r="BU466" i="3"/>
  <c r="BV466" i="3"/>
  <c r="BW466" i="3"/>
  <c r="BX466" i="3"/>
  <c r="BY466" i="3"/>
  <c r="BZ466" i="3"/>
  <c r="CA466" i="3"/>
  <c r="CB466" i="3"/>
  <c r="CC466" i="3"/>
  <c r="CD466" i="3"/>
  <c r="CE466" i="3"/>
  <c r="CF466" i="3"/>
  <c r="CG466" i="3"/>
  <c r="A466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W465" i="3"/>
  <c r="AZ465" i="3"/>
  <c r="BA465" i="3"/>
  <c r="BB465" i="3"/>
  <c r="BC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BQ465" i="3"/>
  <c r="BR465" i="3"/>
  <c r="BS465" i="3"/>
  <c r="BT465" i="3"/>
  <c r="BU465" i="3"/>
  <c r="BV465" i="3"/>
  <c r="BW465" i="3"/>
  <c r="BX465" i="3"/>
  <c r="BY465" i="3"/>
  <c r="BZ465" i="3"/>
  <c r="CA465" i="3"/>
  <c r="CB465" i="3"/>
  <c r="CC465" i="3"/>
  <c r="CD465" i="3"/>
  <c r="CE465" i="3"/>
  <c r="CF465" i="3"/>
  <c r="CG465" i="3"/>
  <c r="A465" i="3"/>
  <c r="CI3" i="3"/>
  <c r="CI4" i="3"/>
  <c r="CI5" i="3"/>
  <c r="CI6" i="3"/>
  <c r="CI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I23" i="3"/>
  <c r="CI24" i="3"/>
  <c r="CI25" i="3"/>
  <c r="CI26" i="3"/>
  <c r="CI27" i="3"/>
  <c r="CI28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I48" i="3"/>
  <c r="CI49" i="3"/>
  <c r="CI50" i="3"/>
  <c r="CI51" i="3"/>
  <c r="CI52" i="3"/>
  <c r="CI53" i="3"/>
  <c r="CI54" i="3"/>
  <c r="CI55" i="3"/>
  <c r="CI56" i="3"/>
  <c r="CI57" i="3"/>
  <c r="CI58" i="3"/>
  <c r="CI59" i="3"/>
  <c r="CI60" i="3"/>
  <c r="CI61" i="3"/>
  <c r="CI62" i="3"/>
  <c r="CI63" i="3"/>
  <c r="CI64" i="3"/>
  <c r="CI65" i="3"/>
  <c r="CI66" i="3"/>
  <c r="CI67" i="3"/>
  <c r="CI68" i="3"/>
  <c r="CI69" i="3"/>
  <c r="CI70" i="3"/>
  <c r="CI71" i="3"/>
  <c r="CI72" i="3"/>
  <c r="CI73" i="3"/>
  <c r="CI74" i="3"/>
  <c r="CI75" i="3"/>
  <c r="CI76" i="3"/>
  <c r="CI77" i="3"/>
  <c r="CI78" i="3"/>
  <c r="CI79" i="3"/>
  <c r="CI80" i="3"/>
  <c r="CI81" i="3"/>
  <c r="CI82" i="3"/>
  <c r="CI83" i="3"/>
  <c r="CI84" i="3"/>
  <c r="CI85" i="3"/>
  <c r="CI86" i="3"/>
  <c r="CI87" i="3"/>
  <c r="CI88" i="3"/>
  <c r="CI89" i="3"/>
  <c r="CI90" i="3"/>
  <c r="CI91" i="3"/>
  <c r="CI92" i="3"/>
  <c r="CI93" i="3"/>
  <c r="CI94" i="3"/>
  <c r="CI95" i="3"/>
  <c r="CI96" i="3"/>
  <c r="CI97" i="3"/>
  <c r="CI98" i="3"/>
  <c r="CI99" i="3"/>
  <c r="CI100" i="3"/>
  <c r="CI101" i="3"/>
  <c r="CI102" i="3"/>
  <c r="CI103" i="3"/>
  <c r="CI104" i="3"/>
  <c r="CI105" i="3"/>
  <c r="CI106" i="3"/>
  <c r="CI107" i="3"/>
  <c r="CI108" i="3"/>
  <c r="CI109" i="3"/>
  <c r="CI110" i="3"/>
  <c r="CI111" i="3"/>
  <c r="CI112" i="3"/>
  <c r="CI113" i="3"/>
  <c r="CI114" i="3"/>
  <c r="CI115" i="3"/>
  <c r="CI116" i="3"/>
  <c r="CI117" i="3"/>
  <c r="CI118" i="3"/>
  <c r="CI119" i="3"/>
  <c r="CI120" i="3"/>
  <c r="CI121" i="3"/>
  <c r="CI122" i="3"/>
  <c r="CI123" i="3"/>
  <c r="CI124" i="3"/>
  <c r="CI125" i="3"/>
  <c r="CI126" i="3"/>
  <c r="CI127" i="3"/>
  <c r="CI128" i="3"/>
  <c r="CI129" i="3"/>
  <c r="CI130" i="3"/>
  <c r="CI131" i="3"/>
  <c r="CI132" i="3"/>
  <c r="CI133" i="3"/>
  <c r="CI134" i="3"/>
  <c r="CI135" i="3"/>
  <c r="CI136" i="3"/>
  <c r="CI137" i="3"/>
  <c r="CI138" i="3"/>
  <c r="CI139" i="3"/>
  <c r="CI140" i="3"/>
  <c r="CI141" i="3"/>
  <c r="CI142" i="3"/>
  <c r="CI143" i="3"/>
  <c r="CI144" i="3"/>
  <c r="CI145" i="3"/>
  <c r="CI146" i="3"/>
  <c r="CI147" i="3"/>
  <c r="CI148" i="3"/>
  <c r="CI149" i="3"/>
  <c r="CI150" i="3"/>
  <c r="CI151" i="3"/>
  <c r="CI152" i="3"/>
  <c r="CI153" i="3"/>
  <c r="CI154" i="3"/>
  <c r="CI155" i="3"/>
  <c r="CI156" i="3"/>
  <c r="CI157" i="3"/>
  <c r="CI158" i="3"/>
  <c r="CI159" i="3"/>
  <c r="CI160" i="3"/>
  <c r="CI161" i="3"/>
  <c r="CI162" i="3"/>
  <c r="CI163" i="3"/>
  <c r="CI164" i="3"/>
  <c r="CI165" i="3"/>
  <c r="CI166" i="3"/>
  <c r="CI167" i="3"/>
  <c r="CI168" i="3"/>
  <c r="CI169" i="3"/>
  <c r="CI170" i="3"/>
  <c r="CI171" i="3"/>
  <c r="CI172" i="3"/>
  <c r="CI173" i="3"/>
  <c r="CI174" i="3"/>
  <c r="CI175" i="3"/>
  <c r="CI176" i="3"/>
  <c r="CI177" i="3"/>
  <c r="CI178" i="3"/>
  <c r="CI179" i="3"/>
  <c r="CI180" i="3"/>
  <c r="CI181" i="3"/>
  <c r="CI182" i="3"/>
  <c r="CI183" i="3"/>
  <c r="CI184" i="3"/>
  <c r="CI185" i="3"/>
  <c r="CI186" i="3"/>
  <c r="CI187" i="3"/>
  <c r="CI188" i="3"/>
  <c r="CI189" i="3"/>
  <c r="CI190" i="3"/>
  <c r="CI191" i="3"/>
  <c r="CI192" i="3"/>
  <c r="CI193" i="3"/>
  <c r="CI194" i="3"/>
  <c r="CI195" i="3"/>
  <c r="CI196" i="3"/>
  <c r="CI197" i="3"/>
  <c r="CI198" i="3"/>
  <c r="CI199" i="3"/>
  <c r="CI200" i="3"/>
  <c r="CI201" i="3"/>
  <c r="CI202" i="3"/>
  <c r="CI203" i="3"/>
  <c r="CI204" i="3"/>
  <c r="CI205" i="3"/>
  <c r="CI206" i="3"/>
  <c r="CI207" i="3"/>
  <c r="CI208" i="3"/>
  <c r="CI209" i="3"/>
  <c r="CI210" i="3"/>
  <c r="CI211" i="3"/>
  <c r="CI212" i="3"/>
  <c r="CI213" i="3"/>
  <c r="CI214" i="3"/>
  <c r="CI215" i="3"/>
  <c r="CI216" i="3"/>
  <c r="CI217" i="3"/>
  <c r="CI218" i="3"/>
  <c r="CI219" i="3"/>
  <c r="CI220" i="3"/>
  <c r="CI221" i="3"/>
  <c r="CI222" i="3"/>
  <c r="CI223" i="3"/>
  <c r="CI224" i="3"/>
  <c r="CI225" i="3"/>
  <c r="CI226" i="3"/>
  <c r="CI227" i="3"/>
  <c r="CI228" i="3"/>
  <c r="CI229" i="3"/>
  <c r="CI230" i="3"/>
  <c r="CI231" i="3"/>
  <c r="CI232" i="3"/>
  <c r="CI233" i="3"/>
  <c r="CI234" i="3"/>
  <c r="CI235" i="3"/>
  <c r="CI236" i="3"/>
  <c r="CI237" i="3"/>
  <c r="CI238" i="3"/>
  <c r="CI239" i="3"/>
  <c r="CI240" i="3"/>
  <c r="CI241" i="3"/>
  <c r="CI242" i="3"/>
  <c r="CI243" i="3"/>
  <c r="CI244" i="3"/>
  <c r="CI245" i="3"/>
  <c r="CI246" i="3"/>
  <c r="CI247" i="3"/>
  <c r="CI248" i="3"/>
  <c r="CI249" i="3"/>
  <c r="CI250" i="3"/>
  <c r="CI251" i="3"/>
  <c r="CI252" i="3"/>
  <c r="CI253" i="3"/>
  <c r="CI254" i="3"/>
  <c r="CI255" i="3"/>
  <c r="CI256" i="3"/>
  <c r="CI257" i="3"/>
  <c r="CI258" i="3"/>
  <c r="CI259" i="3"/>
  <c r="CI260" i="3"/>
  <c r="CI261" i="3"/>
  <c r="CI262" i="3"/>
  <c r="CI263" i="3"/>
  <c r="CI264" i="3"/>
  <c r="CI265" i="3"/>
  <c r="CI266" i="3"/>
  <c r="CI267" i="3"/>
  <c r="CI268" i="3"/>
  <c r="CI269" i="3"/>
  <c r="CI270" i="3"/>
  <c r="CI271" i="3"/>
  <c r="CI272" i="3"/>
  <c r="CI273" i="3"/>
  <c r="CI274" i="3"/>
  <c r="CI275" i="3"/>
  <c r="CI276" i="3"/>
  <c r="CI277" i="3"/>
  <c r="CI278" i="3"/>
  <c r="CI279" i="3"/>
  <c r="CI280" i="3"/>
  <c r="CI281" i="3"/>
  <c r="CI282" i="3"/>
  <c r="CI283" i="3"/>
  <c r="CI284" i="3"/>
  <c r="CI285" i="3"/>
  <c r="CI286" i="3"/>
  <c r="CI287" i="3"/>
  <c r="CI288" i="3"/>
  <c r="CI289" i="3"/>
  <c r="CI290" i="3"/>
  <c r="CI291" i="3"/>
  <c r="CI292" i="3"/>
  <c r="CI293" i="3"/>
  <c r="CI294" i="3"/>
  <c r="CI295" i="3"/>
  <c r="CI296" i="3"/>
  <c r="CI297" i="3"/>
  <c r="CI298" i="3"/>
  <c r="CI299" i="3"/>
  <c r="CI300" i="3"/>
  <c r="CI301" i="3"/>
  <c r="CI302" i="3"/>
  <c r="CI303" i="3"/>
  <c r="CI304" i="3"/>
  <c r="CI305" i="3"/>
  <c r="CI306" i="3"/>
  <c r="CI307" i="3"/>
  <c r="CI308" i="3"/>
  <c r="CI309" i="3"/>
  <c r="CI310" i="3"/>
  <c r="CI311" i="3"/>
  <c r="CI312" i="3"/>
  <c r="CI313" i="3"/>
  <c r="CI314" i="3"/>
  <c r="CI315" i="3"/>
  <c r="CI316" i="3"/>
  <c r="CI317" i="3"/>
  <c r="CI318" i="3"/>
  <c r="CI319" i="3"/>
  <c r="CI320" i="3"/>
  <c r="CI321" i="3"/>
  <c r="CI322" i="3"/>
  <c r="CI323" i="3"/>
  <c r="CI324" i="3"/>
  <c r="CI325" i="3"/>
  <c r="CI326" i="3"/>
  <c r="CI327" i="3"/>
  <c r="CI328" i="3"/>
  <c r="CI329" i="3"/>
  <c r="CI330" i="3"/>
  <c r="CI331" i="3"/>
  <c r="CI332" i="3"/>
  <c r="CI333" i="3"/>
  <c r="CI334" i="3"/>
  <c r="CI335" i="3"/>
  <c r="CI336" i="3"/>
  <c r="CI337" i="3"/>
  <c r="CI338" i="3"/>
  <c r="CI339" i="3"/>
  <c r="CI340" i="3"/>
  <c r="CI341" i="3"/>
  <c r="CI342" i="3"/>
  <c r="CI343" i="3"/>
  <c r="CI344" i="3"/>
  <c r="CI345" i="3"/>
  <c r="CI346" i="3"/>
  <c r="CI347" i="3"/>
  <c r="CI348" i="3"/>
  <c r="CI349" i="3"/>
  <c r="CI350" i="3"/>
  <c r="CI351" i="3"/>
  <c r="CI352" i="3"/>
  <c r="CI353" i="3"/>
  <c r="CI354" i="3"/>
  <c r="CI355" i="3"/>
  <c r="CI356" i="3"/>
  <c r="CI357" i="3"/>
  <c r="CI358" i="3"/>
  <c r="CI359" i="3"/>
  <c r="CI360" i="3"/>
  <c r="CI361" i="3"/>
  <c r="CI362" i="3"/>
  <c r="CI363" i="3"/>
  <c r="CI364" i="3"/>
  <c r="CI365" i="3"/>
  <c r="CI366" i="3"/>
  <c r="CI367" i="3"/>
  <c r="CI368" i="3"/>
  <c r="CI369" i="3"/>
  <c r="CI370" i="3"/>
  <c r="CI371" i="3"/>
  <c r="CI372" i="3"/>
  <c r="CI373" i="3"/>
  <c r="CI374" i="3"/>
  <c r="CI375" i="3"/>
  <c r="CI376" i="3"/>
  <c r="CI377" i="3"/>
  <c r="CI378" i="3"/>
  <c r="CI379" i="3"/>
  <c r="CI380" i="3"/>
  <c r="CI381" i="3"/>
  <c r="CI382" i="3"/>
  <c r="CI383" i="3"/>
  <c r="CI384" i="3"/>
  <c r="CI385" i="3"/>
  <c r="CI386" i="3"/>
  <c r="CI387" i="3"/>
  <c r="CI388" i="3"/>
  <c r="CI389" i="3"/>
  <c r="CI390" i="3"/>
  <c r="CI391" i="3"/>
  <c r="CI392" i="3"/>
  <c r="CI393" i="3"/>
  <c r="CI394" i="3"/>
  <c r="CI395" i="3"/>
  <c r="CI396" i="3"/>
  <c r="CI397" i="3"/>
  <c r="CI398" i="3"/>
  <c r="CI399" i="3"/>
  <c r="CI400" i="3"/>
  <c r="CI401" i="3"/>
  <c r="CI402" i="3"/>
  <c r="CI403" i="3"/>
  <c r="CI404" i="3"/>
  <c r="CI405" i="3"/>
  <c r="CI406" i="3"/>
  <c r="CI407" i="3"/>
  <c r="CI408" i="3"/>
  <c r="CI409" i="3"/>
  <c r="CI410" i="3"/>
  <c r="CI411" i="3"/>
  <c r="CI412" i="3"/>
  <c r="CI413" i="3"/>
  <c r="CI414" i="3"/>
  <c r="CI415" i="3"/>
  <c r="CI416" i="3"/>
  <c r="CI417" i="3"/>
  <c r="CI418" i="3"/>
  <c r="CI419" i="3"/>
  <c r="CI420" i="3"/>
  <c r="CI421" i="3"/>
  <c r="CI422" i="3"/>
  <c r="CI423" i="3"/>
  <c r="CI424" i="3"/>
  <c r="CI425" i="3"/>
  <c r="CI426" i="3"/>
  <c r="CI427" i="3"/>
  <c r="CI428" i="3"/>
  <c r="CI429" i="3"/>
  <c r="CI430" i="3"/>
  <c r="CI431" i="3"/>
  <c r="CI432" i="3"/>
  <c r="CI433" i="3"/>
  <c r="CI434" i="3"/>
  <c r="CI435" i="3"/>
  <c r="CI436" i="3"/>
  <c r="CI437" i="3"/>
  <c r="CI438" i="3"/>
  <c r="CI439" i="3"/>
  <c r="CI440" i="3"/>
  <c r="CI441" i="3"/>
  <c r="CI442" i="3"/>
  <c r="CI443" i="3"/>
  <c r="CI444" i="3"/>
  <c r="CI445" i="3"/>
  <c r="CI446" i="3"/>
  <c r="CI447" i="3"/>
  <c r="CI448" i="3"/>
  <c r="CI449" i="3"/>
  <c r="CI450" i="3"/>
  <c r="CI451" i="3"/>
  <c r="CI452" i="3"/>
  <c r="CI453" i="3"/>
  <c r="CI454" i="3"/>
  <c r="CI455" i="3"/>
  <c r="CI456" i="3"/>
  <c r="CI457" i="3"/>
  <c r="CI458" i="3"/>
  <c r="CI459" i="3"/>
  <c r="CI460" i="3"/>
  <c r="CI461" i="3"/>
  <c r="CI462" i="3"/>
  <c r="CI463" i="3"/>
  <c r="C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A75DF-B12D-46A4-A130-66AA7D23230E}" keepAlive="1" name="Query - filtered_labeled_data" description="Connection to the 'filtered_labeled_data' query in the workbook." type="5" refreshedVersion="8" background="1" saveData="1">
    <dbPr connection="Provider=Microsoft.Mashup.OleDb.1;Data Source=$Workbook$;Location=filtered_labeled_data;Extended Properties=&quot;&quot;" command="SELECT * FROM [filtered_labeled_data]"/>
  </connection>
  <connection id="2" xr16:uid="{A03412BF-5E91-4A70-AE94-F2EB16002951}" keepAlive="1" name="Query - filtered_labeled_data_seghesio" description="Connection to the 'filtered_labeled_data_seghesio' query in the workbook." type="5" refreshedVersion="0" background="1" saveData="1">
    <dbPr connection="Provider=Microsoft.Mashup.OleDb.1;Data Source=$Workbook$;Location=filtered_labeled_data_seghesio;Extended Properties=&quot;&quot;" command="SELECT * FROM [filtered_labeled_data_seghesio]"/>
  </connection>
  <connection id="3" xr16:uid="{D9D923D5-AAA7-4592-9903-56F7C022D3F0}" keepAlive="1" name="Query - filtered_labeled_data_seghesio (2)" description="Connection to the 'filtered_labeled_data_seghesio (2)' query in the workbook." type="5" refreshedVersion="8" background="1" saveData="1">
    <dbPr connection="Provider=Microsoft.Mashup.OleDb.1;Data Source=$Workbook$;Location=&quot;filtered_labeled_data_seghesio (2)&quot;;Extended Properties=&quot;&quot;" command="SELECT * FROM [filtered_labeled_data_seghesio (2)]"/>
  </connection>
  <connection id="4" xr16:uid="{7A44AFEF-D48F-422E-A75C-C513FB565F9F}" keepAlive="1" name="Query - filtered_labeled_data_seghesio (3)" description="Connection to the 'filtered_labeled_data_seghesio (3)' query in the workbook." type="5" refreshedVersion="8" background="1" saveData="1">
    <dbPr connection="Provider=Microsoft.Mashup.OleDb.1;Data Source=$Workbook$;Location=&quot;filtered_labeled_data_seghesio (3)&quot;;Extended Properties=&quot;&quot;" command="SELECT * FROM [filtered_labeled_data_seghesio (3)]"/>
  </connection>
  <connection id="5" xr16:uid="{8780CBAF-9B14-4ABF-BA8B-F7EA23DE690D}" keepAlive="1" name="Query - filtered_labeled_data_seghesio (4)" description="Connection to the 'filtered_labeled_data_seghesio (4)' query in the workbook." type="5" refreshedVersion="8" background="1" saveData="1">
    <dbPr connection="Provider=Microsoft.Mashup.OleDb.1;Data Source=$Workbook$;Location=&quot;filtered_labeled_data_seghesio (4)&quot;;Extended Properties=&quot;&quot;" command="SELECT * FROM [filtered_labeled_data_seghesio (4)]"/>
  </connection>
</connections>
</file>

<file path=xl/sharedStrings.xml><?xml version="1.0" encoding="utf-8"?>
<sst xmlns="http://schemas.openxmlformats.org/spreadsheetml/2006/main" count="4607" uniqueCount="1234">
  <si>
    <t>Cylinder heating zone 1. actual value</t>
  </si>
  <si>
    <t>Cylinder heating zone 2. actual value</t>
  </si>
  <si>
    <t>Cylinder heating zone 3. actual value</t>
  </si>
  <si>
    <t>Cylinder heating zone 4. actual value</t>
  </si>
  <si>
    <t>Maximum injection pressure . actual value</t>
  </si>
  <si>
    <t>Switch-over pressure . actual value</t>
  </si>
  <si>
    <t>Peak value of mould. actual value</t>
  </si>
  <si>
    <t>Peak value of ejector. actual value</t>
  </si>
  <si>
    <t>Cycle time. actual value</t>
  </si>
  <si>
    <t>Dosing time . actual value</t>
  </si>
  <si>
    <t>Injection time . actual value</t>
  </si>
  <si>
    <t>Mould protection time. actual value</t>
  </si>
  <si>
    <t>Temperature of feed yoke. actual value</t>
  </si>
  <si>
    <t>Material cushion . actual value</t>
  </si>
  <si>
    <t>Switch-over volume. actual value</t>
  </si>
  <si>
    <t>Cylinder heating zone 5. actual value</t>
  </si>
  <si>
    <t>tempActualValue</t>
  </si>
  <si>
    <t>tempMainLine</t>
  </si>
  <si>
    <t>tempReturnLine</t>
  </si>
  <si>
    <t>SLPThresholdPostGate</t>
  </si>
  <si>
    <t>SLPThresholdEndOfFill</t>
  </si>
  <si>
    <t>Temperature_MeasureStartEndOfFill</t>
  </si>
  <si>
    <t>Temperature_OverallMaximumEndOfFill</t>
  </si>
  <si>
    <t>Temperature_OverallMaximumTimeEndOfFill</t>
  </si>
  <si>
    <t>MaximumPressurePostGate</t>
  </si>
  <si>
    <t>MaximumPressureEndOfFill</t>
  </si>
  <si>
    <t>MaximumPressureTimePostGate</t>
  </si>
  <si>
    <t>MaximumPressureTimeEndOfFill</t>
  </si>
  <si>
    <t>Integral_CycleStartCycleEndPostGate</t>
  </si>
  <si>
    <t>Integral_CycleStartCycleEndEndOfFill</t>
  </si>
  <si>
    <t>Integral_CycleStartMaxValuePostGate</t>
  </si>
  <si>
    <t>Integral_CycleStartMaxValueEndOfFill</t>
  </si>
  <si>
    <t>Integral_MaxValueCycleEndPostGate</t>
  </si>
  <si>
    <t>Integral_MaxValueCycleEndEndOfFill</t>
  </si>
  <si>
    <t>CALC_Delta_time (s)</t>
  </si>
  <si>
    <t>Pattern_Scale</t>
  </si>
  <si>
    <t>Width</t>
  </si>
  <si>
    <t>Length</t>
  </si>
  <si>
    <t>Anomaly_Score_Texture</t>
  </si>
  <si>
    <t>Anomaly_Score_Shape</t>
  </si>
  <si>
    <t>Anomaly_Texture_Judgment</t>
  </si>
  <si>
    <t>Anomaly_Shape_Judgment</t>
  </si>
  <si>
    <t>ground_truth</t>
  </si>
  <si>
    <t>Comments.1_ground_truth</t>
  </si>
  <si>
    <t>leave blank</t>
  </si>
  <si>
    <t>Column3</t>
  </si>
  <si>
    <t>Comments</t>
  </si>
  <si>
    <t>Column2</t>
  </si>
  <si>
    <t>Column1</t>
  </si>
  <si>
    <t>product_id</t>
  </si>
  <si>
    <t>Protocol cycle counter</t>
  </si>
  <si>
    <t>shot_position</t>
  </si>
  <si>
    <t>timestamp</t>
  </si>
  <si>
    <t>weight</t>
  </si>
  <si>
    <t>batch</t>
  </si>
  <si>
    <t>Machine cycle counter</t>
  </si>
  <si>
    <t>Good parts</t>
  </si>
  <si>
    <t>Bad parts</t>
  </si>
  <si>
    <t>Part identification. finished part</t>
  </si>
  <si>
    <t>Time</t>
  </si>
  <si>
    <t>Day.month</t>
  </si>
  <si>
    <t>Threshold value of screw. actual value</t>
  </si>
  <si>
    <t>Peak value of screw. actual value</t>
  </si>
  <si>
    <t>Variable injection time. actual value</t>
  </si>
  <si>
    <t>tempSetValue</t>
  </si>
  <si>
    <t>DeltaTimePostGate</t>
  </si>
  <si>
    <t>DeltaTimeEndOfFill</t>
  </si>
  <si>
    <t>QR_data</t>
  </si>
  <si>
    <t>QR_Product_ID</t>
  </si>
  <si>
    <t>Anomaly_Shape_Threshold</t>
  </si>
  <si>
    <t>Anomaly_Texture_Threshold</t>
  </si>
  <si>
    <t>QR_Read_Data_Length</t>
  </si>
  <si>
    <t>QR_Position_X</t>
  </si>
  <si>
    <t>QR_Position_Y</t>
  </si>
  <si>
    <t>QR_Detected_Angle</t>
  </si>
  <si>
    <t>QR_Detected_Code_Resolution</t>
  </si>
  <si>
    <t>Code_Angle</t>
  </si>
  <si>
    <t>Edge_Width</t>
  </si>
  <si>
    <t>Position_X</t>
  </si>
  <si>
    <t>Position_Y</t>
  </si>
  <si>
    <t>Angle</t>
  </si>
  <si>
    <t>Match_%</t>
  </si>
  <si>
    <t>Circ section</t>
  </si>
  <si>
    <t/>
  </si>
  <si>
    <t>0</t>
  </si>
  <si>
    <t>kWrzrFJz-A</t>
  </si>
  <si>
    <t>A</t>
  </si>
  <si>
    <t>prod_run_1</t>
  </si>
  <si>
    <t>ARBURG-264227-14462-14</t>
  </si>
  <si>
    <t>http://192.168.0.116:4200/products/kWrzrFJz-A</t>
  </si>
  <si>
    <t>7apAqLV7-B</t>
  </si>
  <si>
    <t>B</t>
  </si>
  <si>
    <t>Burnt</t>
  </si>
  <si>
    <t>O1Mb91q8-A</t>
  </si>
  <si>
    <t>ARBURG-264227-14463-15</t>
  </si>
  <si>
    <t>http://192.168.0.116:4200/products/O1Mb91q8-A</t>
  </si>
  <si>
    <t>wLvkBZGx-B</t>
  </si>
  <si>
    <t>http://192.168.0.116:4200/products/wLvkBZGx-B</t>
  </si>
  <si>
    <t>ObzdpL7t-A</t>
  </si>
  <si>
    <t>ARBURG-264227-14464-16</t>
  </si>
  <si>
    <t>Qw6SO4H8-B</t>
  </si>
  <si>
    <t>Yh5AlWLl-A</t>
  </si>
  <si>
    <t>ARBURG-264227-14465-17</t>
  </si>
  <si>
    <t>http://192.168.0.116:4200/products/Yh5AlWLl-A</t>
  </si>
  <si>
    <t>ayNgRCih-B</t>
  </si>
  <si>
    <t>http://192.168.0.116:4200/products/ayNgRCih-B</t>
  </si>
  <si>
    <t>GWKTW5zE-A</t>
  </si>
  <si>
    <t>ARBURG-264227-14466-18</t>
  </si>
  <si>
    <t>EVw7ZtuB-B</t>
  </si>
  <si>
    <t>http://192.168.0.116:4200/products/EVw7ZtuB-B</t>
  </si>
  <si>
    <t>9EYPkOnv-A</t>
  </si>
  <si>
    <t>ARBURG-264227-14467-19</t>
  </si>
  <si>
    <t>http://192.168.0.116:4200/products/9EYPkOnv-A</t>
  </si>
  <si>
    <t>anomaly due to conveyor belt error in detection ROI</t>
  </si>
  <si>
    <t>sMqX2HDs-B</t>
  </si>
  <si>
    <t>http://192.168.0.116:4200/products/sMqX2HDs-B</t>
  </si>
  <si>
    <t>KW7t3AND-A</t>
  </si>
  <si>
    <t>ARBURG-264227-14468-20</t>
  </si>
  <si>
    <t>http://192.168.0.116:4200/products/KW7t3AND-A</t>
  </si>
  <si>
    <t>anomaly due to position against the edge of the FOV</t>
  </si>
  <si>
    <t>qUrvNkGa-B</t>
  </si>
  <si>
    <t>http://192.168.0.116:4200/products/qUrvNkGa-B</t>
  </si>
  <si>
    <t>fieoysL0-A</t>
  </si>
  <si>
    <t>ARBURG-264227-14469-21</t>
  </si>
  <si>
    <t>U9caxqqo-B</t>
  </si>
  <si>
    <t>http://192.168.0.116:4200/products/U9caxqqo-B</t>
  </si>
  <si>
    <t>CBCOGox7-A</t>
  </si>
  <si>
    <t>ARBURG-264227-14470-22</t>
  </si>
  <si>
    <t>http://192.168.0.116:4200/products/CBCOGox7-A</t>
  </si>
  <si>
    <t>PzDZs6QK-B</t>
  </si>
  <si>
    <t>http://192.168.0.116:4200/products/PzDZs6QK-B</t>
  </si>
  <si>
    <t>Gbd7Sbi0-A</t>
  </si>
  <si>
    <t>ARBURG-264227-14471-23</t>
  </si>
  <si>
    <t>http://192.168.0.116:4200/products/Gbd7Sbi0-A</t>
  </si>
  <si>
    <t>2fcADIav-B</t>
  </si>
  <si>
    <t>http://192.168.0.116:4200/products/2fcADIav-B</t>
  </si>
  <si>
    <t>Bbh4Y1h1-A</t>
  </si>
  <si>
    <t>ARBURG-264227-14472-24</t>
  </si>
  <si>
    <t>http://192.168.0.116:4200/products/Bbh4Y1h1-A</t>
  </si>
  <si>
    <t>V3BuSxiH-B</t>
  </si>
  <si>
    <t>http://192.168.0.116:4200/products/V3BuSxiH-B</t>
  </si>
  <si>
    <t>4cbIJX8x-A</t>
  </si>
  <si>
    <t>ARBURG-264227-14473-25</t>
  </si>
  <si>
    <t>nlHJqt1w-B</t>
  </si>
  <si>
    <t>http://192.168.0.116:4200/products/nlHJqt1w-B</t>
  </si>
  <si>
    <t>KFwm7SuI-A</t>
  </si>
  <si>
    <t>ARBURG-264227-14474-26</t>
  </si>
  <si>
    <t>http://192.168.0.116:4200/products/KFwm7SuI-A</t>
  </si>
  <si>
    <t>bIyKIaHB-B</t>
  </si>
  <si>
    <t>http://192.168.0.116:4200/products/bIyKIaHB-B</t>
  </si>
  <si>
    <t>BU1MYGd5-A</t>
  </si>
  <si>
    <t>ARBURG-264227-14475-27</t>
  </si>
  <si>
    <t>http://192.168.0.116:4200/products/BU1MYGd5-A</t>
  </si>
  <si>
    <t>z5ANWVKs-B</t>
  </si>
  <si>
    <t>http://192.168.0.116:4200/products/z5ANWVKs-B</t>
  </si>
  <si>
    <t>XNHX4HsN-A</t>
  </si>
  <si>
    <t>ARBURG-264227-14476-28</t>
  </si>
  <si>
    <t>http://192.168.0.116:4200/products/XNHX4HsN-A</t>
  </si>
  <si>
    <t>29KdYtAm-B</t>
  </si>
  <si>
    <t>http://192.168.0.116:4200/products/29KdYtAm-B</t>
  </si>
  <si>
    <t>IHFRvR0C-A</t>
  </si>
  <si>
    <t>ARBURG-264227-14477-29</t>
  </si>
  <si>
    <t>MfkmBnBs-B</t>
  </si>
  <si>
    <t>http://192.168.0.116:4200/products/MfkmBnBs-B</t>
  </si>
  <si>
    <t>mI6uEMnO-A</t>
  </si>
  <si>
    <t>ARBURG-264227-14478-30</t>
  </si>
  <si>
    <t>http://192.168.0.116:4200/products/mI6uEMnO-A</t>
  </si>
  <si>
    <t>tTyyohtR-B</t>
  </si>
  <si>
    <t>http://192.168.0.116:4200/products/tTyyohtR-B</t>
  </si>
  <si>
    <t>QRu82yQx-A</t>
  </si>
  <si>
    <t>ARBURG-264227-14479-31</t>
  </si>
  <si>
    <t>http://192.168.0.116:4200/products/QRu82yQx-A</t>
  </si>
  <si>
    <t>ICK9PmVM-B</t>
  </si>
  <si>
    <t>http://192.168.0.116:4200/products/ICK9PmVM-B</t>
  </si>
  <si>
    <t>lAat3ppc-A</t>
  </si>
  <si>
    <t>ARBURG-264227-14480-32</t>
  </si>
  <si>
    <t>5Ql8ZqSA-B</t>
  </si>
  <si>
    <t>http://192.168.0.116:4200/products/5Ql8ZqSA-B</t>
  </si>
  <si>
    <t>Gd3tTbla-A</t>
  </si>
  <si>
    <t>ARBURG-264227-14481-33</t>
  </si>
  <si>
    <t>http://192.168.0.116:4200/products/Gd3tTbla-A</t>
  </si>
  <si>
    <t>ZLSbTK9M-B</t>
  </si>
  <si>
    <t>http://192.168.0.116:4200/products/ZLSbTK9M-B</t>
  </si>
  <si>
    <t>PWE1wad8-A</t>
  </si>
  <si>
    <t>ARBURG-264227-14482-34</t>
  </si>
  <si>
    <t>http://192.168.0.116:4200/products/PWE1wad8-A</t>
  </si>
  <si>
    <t>AqXHGqkj-B</t>
  </si>
  <si>
    <t>http://192.168.0.116:4200/products/AqXHGqkj-B</t>
  </si>
  <si>
    <t>XzAfslM5-A</t>
  </si>
  <si>
    <t>ARBURG-264227-14483-35</t>
  </si>
  <si>
    <t>NBiC3PlE-B</t>
  </si>
  <si>
    <t>http://192.168.0.116:4200/products/NBiC3PlE-B</t>
  </si>
  <si>
    <t>X5X7hLM9-A</t>
  </si>
  <si>
    <t>ARBURG-264227-14484-36</t>
  </si>
  <si>
    <t>http://192.168.0.116:4200/products/X5X7hLM9-A</t>
  </si>
  <si>
    <t>ElKmZT0r-B</t>
  </si>
  <si>
    <t>http://192.168.0.116:4200/products/ElKmZT0r-B</t>
  </si>
  <si>
    <t>LmGLWn61-A</t>
  </si>
  <si>
    <t>ARBURG-264227-14485-37</t>
  </si>
  <si>
    <t>http://192.168.0.116:4200/products/LmGLWn61-A</t>
  </si>
  <si>
    <t>k3NOI1Bh-B</t>
  </si>
  <si>
    <t>http://192.168.0.116:4200/products/k3NOI1Bh-B</t>
  </si>
  <si>
    <t>kZXU6rEm-A</t>
  </si>
  <si>
    <t>ARBURG-264227-14486-38</t>
  </si>
  <si>
    <t>http://192.168.0.116:4200/products/kZXU6rEm-A</t>
  </si>
  <si>
    <t>w2HQFQLv-B</t>
  </si>
  <si>
    <t>http://192.168.0.116:4200/products/w2HQFQLv-B</t>
  </si>
  <si>
    <t>slESTkmW-A</t>
  </si>
  <si>
    <t>ARBURG-264227-14487-39</t>
  </si>
  <si>
    <t>nxdrXGWQ-B</t>
  </si>
  <si>
    <t>http://192.168.0.116:4200/products/nxdrXGWQ-B</t>
  </si>
  <si>
    <t>g8hKT5wq-A</t>
  </si>
  <si>
    <t>ARBURG-264227-14488-40</t>
  </si>
  <si>
    <t>http://192.168.0.116:4200/products/g8hKT5wq-A</t>
  </si>
  <si>
    <t>Streaks</t>
  </si>
  <si>
    <t>eIFdKQnp-B</t>
  </si>
  <si>
    <t>http://192.168.0.116:4200/products/eIFdKQnp-B</t>
  </si>
  <si>
    <t>PiJjq5mZ-A</t>
  </si>
  <si>
    <t>ARBURG-264227-14489-41</t>
  </si>
  <si>
    <t>http://192.168.0.116:4200/products/PiJjq5mZ-A</t>
  </si>
  <si>
    <t>xVMGPnae-B</t>
  </si>
  <si>
    <t>http://192.168.0.116:4200/products/xVMGPnae-B</t>
  </si>
  <si>
    <t>WY0OxQEJ-A</t>
  </si>
  <si>
    <t>ARBURG-264227-14490-42</t>
  </si>
  <si>
    <t>JVg7Wjud-B</t>
  </si>
  <si>
    <t>http://192.168.0.116:4200/products/JVg7Wjud-B</t>
  </si>
  <si>
    <t>FM469hKw-A</t>
  </si>
  <si>
    <t>ARBURG-264227-14491-43</t>
  </si>
  <si>
    <t>http://192.168.0.116:4200/products/FM469hKw-A</t>
  </si>
  <si>
    <t>QEGoXmJ5-B</t>
  </si>
  <si>
    <t>http://192.168.0.116:4200/products/QEGoXmJ5-B</t>
  </si>
  <si>
    <t>k7HArZKe-A</t>
  </si>
  <si>
    <t>ARBURG-264227-14492-44</t>
  </si>
  <si>
    <t>http://192.168.0.116:4200/products/k7HArZKe-A</t>
  </si>
  <si>
    <t>SyWqf99l-B</t>
  </si>
  <si>
    <t>http://192.168.0.116:4200/products/SyWqf99l-B</t>
  </si>
  <si>
    <t>AHG6rG6k-A</t>
  </si>
  <si>
    <t>ARBURG-264227-14493-45</t>
  </si>
  <si>
    <t>http://192.168.0.116:4200/products/AHG6rG6k-A</t>
  </si>
  <si>
    <t>4Tad1J2w-B</t>
  </si>
  <si>
    <t>http://192.168.0.116:4200/products/4Tad1J2w-B</t>
  </si>
  <si>
    <t>2HtMqvrg-A</t>
  </si>
  <si>
    <t>ARBURG-264227-14494-46</t>
  </si>
  <si>
    <t>YnFD0NLc-B</t>
  </si>
  <si>
    <t>http://192.168.0.116:4200/products/YnFD0NLc-B</t>
  </si>
  <si>
    <t>YZKjCtCb-A</t>
  </si>
  <si>
    <t>ARBURG-264227-14495-47</t>
  </si>
  <si>
    <t>http://192.168.0.116:4200/products/YZKjCtCb-A</t>
  </si>
  <si>
    <t>loTCWJEF-B</t>
  </si>
  <si>
    <t>http://192.168.0.116:4200/products/loTCWJEF-B</t>
  </si>
  <si>
    <t>2yinRz2I-A</t>
  </si>
  <si>
    <t>ARBURG-264227-14496-48</t>
  </si>
  <si>
    <t>http://192.168.0.116:4200/products/2yinRz2I-A</t>
  </si>
  <si>
    <t>TtHRnrET-B</t>
  </si>
  <si>
    <t>http://192.168.0.116:4200/products/TtHRnrET-B</t>
  </si>
  <si>
    <t>he8CHPfj-A</t>
  </si>
  <si>
    <t>ARBURG-264227-14497-49</t>
  </si>
  <si>
    <t>f9cX6Erb-B</t>
  </si>
  <si>
    <t>http://192.168.0.116:4200/products/f9cX6Erb-B</t>
  </si>
  <si>
    <t>zpe09xpY-A</t>
  </si>
  <si>
    <t>ARBURG-264227-14498-50</t>
  </si>
  <si>
    <t>http://192.168.0.116:4200/products/zpe09xpY-A</t>
  </si>
  <si>
    <t>mPKodJPU-B</t>
  </si>
  <si>
    <t>http://192.168.0.116:4200/products/mPKodJPU-B</t>
  </si>
  <si>
    <t>cl3vDpiT-A</t>
  </si>
  <si>
    <t>ARBURG-264227-14499-51</t>
  </si>
  <si>
    <t>http://192.168.0.116:4200/products/cl3vDpiT-A</t>
  </si>
  <si>
    <t>error; also outside FOV</t>
  </si>
  <si>
    <t>TIM2k7RE-B</t>
  </si>
  <si>
    <t>http://192.168.0.116:4200/products/TIM2k7RE-B</t>
  </si>
  <si>
    <t>mlpwU1kv-A</t>
  </si>
  <si>
    <t>ARBURG-264227-14500-52</t>
  </si>
  <si>
    <t>http://192.168.0.116:4200/products/mlpwU1kv-A</t>
  </si>
  <si>
    <t>sWVYTJiZ-B</t>
  </si>
  <si>
    <t>http://192.168.0.116:4200/products/sWVYTJiZ-B</t>
  </si>
  <si>
    <t>vuWWHBZN-A</t>
  </si>
  <si>
    <t>ARBURG-264227-14501-53</t>
  </si>
  <si>
    <t>I3kxPQpn-B</t>
  </si>
  <si>
    <t>http://192.168.0.116:4200/products/I3kxPQpn-B</t>
  </si>
  <si>
    <t>BxFXGIwf-A</t>
  </si>
  <si>
    <t>ARBURG-264227-14502-54</t>
  </si>
  <si>
    <t>http://192.168.0.116:4200/products/BxFXGIwf-A</t>
  </si>
  <si>
    <t>sta54Qhb-B</t>
  </si>
  <si>
    <t>http://192.168.0.116:4200/products/sta54Qhb-B</t>
  </si>
  <si>
    <t>eRYOuWRa-A</t>
  </si>
  <si>
    <t>ARBURG-264227-14503-55</t>
  </si>
  <si>
    <t>http://192.168.0.116:4200/products/eRYOuWRa-A</t>
  </si>
  <si>
    <t>5ZupxGfz-B</t>
  </si>
  <si>
    <t>http://192.168.0.116:4200/products/5ZupxGfz-B</t>
  </si>
  <si>
    <t>2a6jh65o-A</t>
  </si>
  <si>
    <t>ARBURG-264227-14504-56</t>
  </si>
  <si>
    <t>lfBMua2r-B</t>
  </si>
  <si>
    <t>http://192.168.0.116:4200/products/lfBMua2r-B</t>
  </si>
  <si>
    <t>pb0MbwhU-A</t>
  </si>
  <si>
    <t>ARBURG-264227-14505-57</t>
  </si>
  <si>
    <t>http://192.168.0.116:4200/products/pb0MbwhU-A</t>
  </si>
  <si>
    <t>sKZjbkFq-B</t>
  </si>
  <si>
    <t>http://192.168.0.116:4200/products/sKZjbkFq-B</t>
  </si>
  <si>
    <t>2qduxrUc-A</t>
  </si>
  <si>
    <t>ARBURG-264227-14506-58</t>
  </si>
  <si>
    <t>http://192.168.0.116:4200/products/2qduxrUc-A</t>
  </si>
  <si>
    <t>TSHXdtPi-B</t>
  </si>
  <si>
    <t>http://192.168.0.116:4200/products/TSHXdtPi-B</t>
  </si>
  <si>
    <t>JJV0yVGW-A</t>
  </si>
  <si>
    <t>ARBURG-264227-14507-59</t>
  </si>
  <si>
    <t>http://192.168.0.116:4200/products/JJV0yVGW-A</t>
  </si>
  <si>
    <t>243L05vF-B</t>
  </si>
  <si>
    <t>http://192.168.0.116:4200/products/243L05vF-B</t>
  </si>
  <si>
    <t>sWnErRMq-A</t>
  </si>
  <si>
    <t>ARBURG-264227-14508-60</t>
  </si>
  <si>
    <t>Jnu6CDuX-B</t>
  </si>
  <si>
    <t>http://192.168.0.116:4200/products/Jnu6CDuX-B</t>
  </si>
  <si>
    <t>4KnbVcdq-A</t>
  </si>
  <si>
    <t>ARBURG-264227-14509-61</t>
  </si>
  <si>
    <t>http://192.168.0.116:4200/products/4KnbVcdq-A</t>
  </si>
  <si>
    <t>xNNIHI1i-B</t>
  </si>
  <si>
    <t>http://192.168.0.116:4200/products/xNNIHI1i-B</t>
  </si>
  <si>
    <t>9ENwUm2K-A</t>
  </si>
  <si>
    <t>ARBURG-264227-14510-62</t>
  </si>
  <si>
    <t>http://192.168.0.116:4200/products/9ENwUm2K-A</t>
  </si>
  <si>
    <t>5kVnQisD-B</t>
  </si>
  <si>
    <t>http://192.168.0.116:4200/products/5kVnQisD-B</t>
  </si>
  <si>
    <t>RlQig4jo-A</t>
  </si>
  <si>
    <t>ARBURG-264227-14511-63</t>
  </si>
  <si>
    <t>cReSMevJ-B</t>
  </si>
  <si>
    <t>http://192.168.0.116:4200/products/cReSMevJ-B</t>
  </si>
  <si>
    <t>bNHRlpuS-A</t>
  </si>
  <si>
    <t>ARBURG-264227-14512-64</t>
  </si>
  <si>
    <t>http://192.168.0.116:4200/products/bNHRlpuS-A</t>
  </si>
  <si>
    <t>WT3Rn57X-B</t>
  </si>
  <si>
    <t>http://192.168.0.116:4200/products/WT3Rn57X-B</t>
  </si>
  <si>
    <t>f5n21KrH-A</t>
  </si>
  <si>
    <t>ARBURG-264227-14513-65</t>
  </si>
  <si>
    <t>http://192.168.0.116:4200/products/f5n21KrH-A</t>
  </si>
  <si>
    <t>1iweNTrA-B</t>
  </si>
  <si>
    <t>http://192.168.0.116:4200/products/1iweNTrA-B</t>
  </si>
  <si>
    <t>T39tFrdc-A</t>
  </si>
  <si>
    <t>ARBURG-264227-14514-66</t>
  </si>
  <si>
    <t>Lx9vonxH-B</t>
  </si>
  <si>
    <t>http://192.168.0.116:4200/products/Lx9vonxH-B</t>
  </si>
  <si>
    <t>PfMamkgf-A</t>
  </si>
  <si>
    <t>ARBURG-264227-14515-67</t>
  </si>
  <si>
    <t>http://192.168.0.116:4200/products/PfMamkgf-A</t>
  </si>
  <si>
    <t>NSB6AzyM-B</t>
  </si>
  <si>
    <t>http://192.168.0.116:4200/products/NSB6AzyM-B</t>
  </si>
  <si>
    <t>bcI7aGnI-A</t>
  </si>
  <si>
    <t>ARBURG-264227-14516-68</t>
  </si>
  <si>
    <t>http://192.168.0.116:4200/products/bcI7aGnI-A</t>
  </si>
  <si>
    <t>pASGkvBf-B</t>
  </si>
  <si>
    <t>http://192.168.0.116:4200/products/pASGkvBf-B</t>
  </si>
  <si>
    <t>INpzrPJI-A</t>
  </si>
  <si>
    <t>ARBURG-264227-14517-69</t>
  </si>
  <si>
    <t>fXvr0UgW-B</t>
  </si>
  <si>
    <t>http://192.168.0.116:4200/products/fXvr0UgW-B</t>
  </si>
  <si>
    <t>r6ablGO6-A</t>
  </si>
  <si>
    <t>ARBURG-264227-14518-70</t>
  </si>
  <si>
    <t>http://192.168.0.116:4200/products/r6ablGO6-A</t>
  </si>
  <si>
    <t>JcbLjPDm-B</t>
  </si>
  <si>
    <t>http://192.168.0.116:4200/products/JcbLjPDm-B</t>
  </si>
  <si>
    <t>YwzS45sF-A</t>
  </si>
  <si>
    <t>ARBURG-264227-14519-71</t>
  </si>
  <si>
    <t>http://192.168.0.116:4200/products/YwzS45sF-A</t>
  </si>
  <si>
    <t>XddCCF0O-B</t>
  </si>
  <si>
    <t>http://192.168.0.116:4200/products/XddCCF0O-B</t>
  </si>
  <si>
    <t>D1rY18AV-A</t>
  </si>
  <si>
    <t>ARBURG-264227-14520-72</t>
  </si>
  <si>
    <t>http://192.168.0.116:4200/products/D1rY18AV-A</t>
  </si>
  <si>
    <t>hnTacx3x-B</t>
  </si>
  <si>
    <t>http://192.168.0.116:4200/products/hnTacx3x-B</t>
  </si>
  <si>
    <t>TDkk4RHA-A</t>
  </si>
  <si>
    <t>ARBURG-264227-14521-73</t>
  </si>
  <si>
    <t>KORgMoNe-B</t>
  </si>
  <si>
    <t>http://192.168.0.116:4200/products/KORgMoNe-B</t>
  </si>
  <si>
    <t>gAnMRAgr-A</t>
  </si>
  <si>
    <t>ARBURG-264227-14522-74</t>
  </si>
  <si>
    <t>http://192.168.0.116:4200/products/gAnMRAgr-A</t>
  </si>
  <si>
    <t>SugPsuJw-B</t>
  </si>
  <si>
    <t>http://192.168.0.116:4200/products/SugPsuJw-B</t>
  </si>
  <si>
    <t>caRVHcOj-A</t>
  </si>
  <si>
    <t>ARBURG-264227-14523-75</t>
  </si>
  <si>
    <t>http://192.168.0.116:4200/products/caRVHcOj-A</t>
  </si>
  <si>
    <t>t56F9HXE-B</t>
  </si>
  <si>
    <t>http://192.168.0.116:4200/products/t56F9HXE-B</t>
  </si>
  <si>
    <t>LPmz8vFD-A</t>
  </si>
  <si>
    <t>ARBURG-264227-14524-76</t>
  </si>
  <si>
    <t>ECr0MXG7-B</t>
  </si>
  <si>
    <t>http://192.168.0.116:4200/products/ECr0MXG7-B</t>
  </si>
  <si>
    <t>k3sP05G7-A</t>
  </si>
  <si>
    <t>ARBURG-264227-14525-77</t>
  </si>
  <si>
    <t>http://192.168.0.116:4200/products/k3sP05G7-A</t>
  </si>
  <si>
    <t>iERWt59C-B</t>
  </si>
  <si>
    <t>http://192.168.0.116:4200/products/iERWt59C-B</t>
  </si>
  <si>
    <t>kpYlbNMt-A</t>
  </si>
  <si>
    <t>ARBURG-264227-14526-78</t>
  </si>
  <si>
    <t>http://192.168.0.116:4200/products/kpYlbNMt-A</t>
  </si>
  <si>
    <t>q2yJqPzc-B</t>
  </si>
  <si>
    <t>http://192.168.0.116:4200/products/q2yJqPzc-B</t>
  </si>
  <si>
    <t>YpU1zGcc-A</t>
  </si>
  <si>
    <t>ARBURG-264227-14527-79</t>
  </si>
  <si>
    <t>http://192.168.0.116:4200/products/YpU1zGcc-A</t>
  </si>
  <si>
    <t>fBbQfvAH-B</t>
  </si>
  <si>
    <t>http://192.168.0.116:4200/products/fBbQfvAH-B</t>
  </si>
  <si>
    <t>PwEkWPbZ-A</t>
  </si>
  <si>
    <t>ARBURG-264227-14528-80</t>
  </si>
  <si>
    <t>9FLp4hHU-B</t>
  </si>
  <si>
    <t>http://192.168.0.116:4200/products/9FLp4hHU-B</t>
  </si>
  <si>
    <t>EyQ2bpid-A</t>
  </si>
  <si>
    <t>ARBURG-264227-14529-81</t>
  </si>
  <si>
    <t>http://192.168.0.116:4200/products/EyQ2bpid-A</t>
  </si>
  <si>
    <t>6Gx3GHyY-B</t>
  </si>
  <si>
    <t>http://192.168.0.116:4200/products/6Gx3GHyY-B</t>
  </si>
  <si>
    <t>zgD4iZtI-A</t>
  </si>
  <si>
    <t>ARBURG-264227-14530-82</t>
  </si>
  <si>
    <t>http://192.168.0.116:4200/products/zgD4iZtI-A</t>
  </si>
  <si>
    <t>Kl4DrL3U-B</t>
  </si>
  <si>
    <t>http://192.168.0.116:4200/products/Kl4DrL3U-B</t>
  </si>
  <si>
    <t>2wynLhlE-A</t>
  </si>
  <si>
    <t>ARBURG-264227-14531-83</t>
  </si>
  <si>
    <t>7TeDiefK-B</t>
  </si>
  <si>
    <t>http://192.168.0.116:4200/products/7TeDiefK-B</t>
  </si>
  <si>
    <t>3eIMFkIl-A</t>
  </si>
  <si>
    <t>ARBURG-264227-14532-84</t>
  </si>
  <si>
    <t>http://192.168.0.116:4200/products/3eIMFkIl-A</t>
  </si>
  <si>
    <t>AYkdt4cd-B</t>
  </si>
  <si>
    <t>http://192.168.0.116:4200/products/AYkdt4cd-B</t>
  </si>
  <si>
    <t>ijwSZRBx-A</t>
  </si>
  <si>
    <t>ARBURG-264227-14533-85</t>
  </si>
  <si>
    <t>http://192.168.0.116:4200/products/ijwSZRBx-A</t>
  </si>
  <si>
    <t>dEXeNSPj-B</t>
  </si>
  <si>
    <t>http://192.168.0.116:4200/products/dEXeNSPj-B</t>
  </si>
  <si>
    <t>MQl2TEKs-A</t>
  </si>
  <si>
    <t>ARBURG-264227-14534-86</t>
  </si>
  <si>
    <t>fgIBNPig-B</t>
  </si>
  <si>
    <t>http://192.168.0.116:4200/products/fgIBNPig-B</t>
  </si>
  <si>
    <t>X6gAO8va-A</t>
  </si>
  <si>
    <t>ARBURG-264227-14535-87</t>
  </si>
  <si>
    <t>http://192.168.0.116:4200/products/X6gAO8va-A</t>
  </si>
  <si>
    <t>TxexTGSn-B</t>
  </si>
  <si>
    <t>http://192.168.0.116:4200/products/TxexTGSn-B</t>
  </si>
  <si>
    <t>YiziM4nS-A</t>
  </si>
  <si>
    <t>ARBURG-264227-14536-88</t>
  </si>
  <si>
    <t>http://192.168.0.116:4200/products/YiziM4nS-A</t>
  </si>
  <si>
    <t>r35cgHHJ-B</t>
  </si>
  <si>
    <t>http://192.168.0.116:4200/products/r35cgHHJ-B</t>
  </si>
  <si>
    <t>L1WDt7TO-A</t>
  </si>
  <si>
    <t>ARBURG-264227-14537-89</t>
  </si>
  <si>
    <t>http://192.168.0.116:4200/products/L1WDt7TO-A</t>
  </si>
  <si>
    <t>Ye6UXUpF-B</t>
  </si>
  <si>
    <t>http://192.168.0.116:4200/products/Ye6UXUpF-B</t>
  </si>
  <si>
    <t>LuIQFhKm-A</t>
  </si>
  <si>
    <t>ARBURG-264227-14538-90</t>
  </si>
  <si>
    <t>Fj4W8YDN-B</t>
  </si>
  <si>
    <t>http://192.168.0.116:4200/products/Fj4W8YDN-B</t>
  </si>
  <si>
    <t>gg3vP0Fh-A</t>
  </si>
  <si>
    <t>ARBURG-264227-14539-91</t>
  </si>
  <si>
    <t>http://192.168.0.116:4200/products/gg3vP0Fh-A</t>
  </si>
  <si>
    <t>anomaly due to position against the edge of the FOV;Streaks</t>
  </si>
  <si>
    <t>0egH4hnm-B</t>
  </si>
  <si>
    <t>http://192.168.0.116:4200/products/0egH4hnm-B</t>
  </si>
  <si>
    <t>hQ53rMoN-A</t>
  </si>
  <si>
    <t>ARBURG-264227-14540-92</t>
  </si>
  <si>
    <t>http://192.168.0.116:4200/products/hQ53rMoN-A</t>
  </si>
  <si>
    <t>0uLqo0rR-B</t>
  </si>
  <si>
    <t>http://192.168.0.116:4200/products/0uLqo0rR-B</t>
  </si>
  <si>
    <t>vAqXR7kM-A</t>
  </si>
  <si>
    <t>ARBURG-264227-14541-93</t>
  </si>
  <si>
    <t>Dz8NNRBX-B</t>
  </si>
  <si>
    <t>http://192.168.0.116:4200/products/Dz8NNRBX-B</t>
  </si>
  <si>
    <t>bgWSRvva-A</t>
  </si>
  <si>
    <t>ARBURG-264227-14542-94</t>
  </si>
  <si>
    <t>http://192.168.0.116:4200/products/bgWSRvva-A</t>
  </si>
  <si>
    <t>zcPwOsIA-B</t>
  </si>
  <si>
    <t>http://192.168.0.116:4200/products/zcPwOsIA-B</t>
  </si>
  <si>
    <t>YF9BzgJg-A</t>
  </si>
  <si>
    <t>ARBURG-264227-14543-95</t>
  </si>
  <si>
    <t>http://192.168.0.116:4200/products/YF9BzgJg-A</t>
  </si>
  <si>
    <t>EKBGcNJ1-B</t>
  </si>
  <si>
    <t>http://192.168.0.116:4200/products/EKBGcNJ1-B</t>
  </si>
  <si>
    <t>zIySNLnS-A</t>
  </si>
  <si>
    <t>ARBURG-264227-14544-96</t>
  </si>
  <si>
    <t>http://192.168.0.116:4200/products/zIySNLnS-A</t>
  </si>
  <si>
    <t>knf25hwO-B</t>
  </si>
  <si>
    <t>http://192.168.0.116:4200/products/knf25hwO-B</t>
  </si>
  <si>
    <t>Az7MRDON-A</t>
  </si>
  <si>
    <t>ARBURG-264227-14545-97</t>
  </si>
  <si>
    <t>Q2MINMVn-B</t>
  </si>
  <si>
    <t>http://192.168.0.116:4200/products/Q2MINMVn-B</t>
  </si>
  <si>
    <t>zZj24aNO-A</t>
  </si>
  <si>
    <t>ARBURG-264227-14546-98</t>
  </si>
  <si>
    <t>http://192.168.0.116:4200/products/zZj24aNO-A</t>
  </si>
  <si>
    <t>1U0oalIs-B</t>
  </si>
  <si>
    <t>http://192.168.0.116:4200/products/1U0oalIs-B</t>
  </si>
  <si>
    <t>kWOTHCa7-A</t>
  </si>
  <si>
    <t>ARBURG-264227-14547-99</t>
  </si>
  <si>
    <t>http://192.168.0.116:4200/products/kWOTHCa7-A</t>
  </si>
  <si>
    <t>vUHZFbCh-B</t>
  </si>
  <si>
    <t>http://192.168.0.116:4200/products/vUHZFbCh-B</t>
  </si>
  <si>
    <t>1Bt8t6rX-A</t>
  </si>
  <si>
    <t>ARBURG-264227-14548-100</t>
  </si>
  <si>
    <t>QR-code visible in shape image</t>
  </si>
  <si>
    <t>K5C90mQp-B</t>
  </si>
  <si>
    <t>http://192.168.0.116:4200/products/K5C90mQp-B</t>
  </si>
  <si>
    <t>i0qrwOef-A</t>
  </si>
  <si>
    <t>ARBURG-264227-14549-101</t>
  </si>
  <si>
    <t>http://192.168.0.116:4200/products/i0qrwOef-A</t>
  </si>
  <si>
    <t>y36zUNCi-B</t>
  </si>
  <si>
    <t>http://192.168.0.116:4200/products/y36zUNCi-B</t>
  </si>
  <si>
    <t>zf1ZmQ8l-A</t>
  </si>
  <si>
    <t>ARBURG-264227-14550-102</t>
  </si>
  <si>
    <t>http://192.168.0.116:4200/products/zf1ZmQ8l-A</t>
  </si>
  <si>
    <t>BOF8GbmK-B</t>
  </si>
  <si>
    <t>http://192.168.0.116:4200/products/BOF8GbmK-B</t>
  </si>
  <si>
    <t xml:space="preserve">Conveyor issue </t>
  </si>
  <si>
    <t>GFeTKdFS-A</t>
  </si>
  <si>
    <t>ARBURG-264227-14551-103</t>
  </si>
  <si>
    <t>http://192.168.0.116:4200/products/GFeTKdFS-A</t>
  </si>
  <si>
    <t>White mark</t>
  </si>
  <si>
    <t>5spmiI9b-B</t>
  </si>
  <si>
    <t>http://192.168.0.116:4200/products/5spmiI9b-B</t>
  </si>
  <si>
    <t>ITMWMrgG-A</t>
  </si>
  <si>
    <t>ARBURG-264227-14552-104</t>
  </si>
  <si>
    <t>anomaly due to position against the edge of the FOV; errors</t>
  </si>
  <si>
    <t>lDXEM6Ow-B</t>
  </si>
  <si>
    <t>http://192.168.0.116:4200/products/lDXEM6Ow-B</t>
  </si>
  <si>
    <t>4QaGVWBW-A</t>
  </si>
  <si>
    <t>ARBURG-264227-14553-105</t>
  </si>
  <si>
    <t>http://192.168.0.116:4200/products/4QaGVWBW-A</t>
  </si>
  <si>
    <t>VAQZY3nG-B</t>
  </si>
  <si>
    <t>http://192.168.0.116:4200/products/VAQZY3nG-B</t>
  </si>
  <si>
    <t>XqBzPUj6-A</t>
  </si>
  <si>
    <t>ARBURG-264227-14554-106</t>
  </si>
  <si>
    <t>http://192.168.0.116:4200/products/XqBzPUj6-A</t>
  </si>
  <si>
    <t>tgsfJbih-B</t>
  </si>
  <si>
    <t>http://192.168.0.116:4200/products/tgsfJbih-B</t>
  </si>
  <si>
    <t>8QaqzveR-A</t>
  </si>
  <si>
    <t>ARBURG-264227-14555-107</t>
  </si>
  <si>
    <t>DLN0wfyA-B</t>
  </si>
  <si>
    <t>http://192.168.0.116:4200/products/DLN0wfyA-B</t>
  </si>
  <si>
    <t>Ge1umxvF-A</t>
  </si>
  <si>
    <t>ARBURG-264227-14556-108</t>
  </si>
  <si>
    <t>http://192.168.0.116:4200/products/Ge1umxvF-A</t>
  </si>
  <si>
    <t>67xVs1k0-B</t>
  </si>
  <si>
    <t>http://192.168.0.116:4200/products/67xVs1k0-B</t>
  </si>
  <si>
    <t>T3JxNKWi-A</t>
  </si>
  <si>
    <t>ARBURG-264227-14557-109</t>
  </si>
  <si>
    <t>http://192.168.0.116:4200/products/T3JxNKWi-A</t>
  </si>
  <si>
    <t>V6m26pln-B</t>
  </si>
  <si>
    <t>http://192.168.0.116:4200/products/V6m26pln-B</t>
  </si>
  <si>
    <t>aMXnacfi-A</t>
  </si>
  <si>
    <t>ARBURG-264227-14558-110</t>
  </si>
  <si>
    <t>S0cJbqMJ-B</t>
  </si>
  <si>
    <t>http://192.168.0.116:4200/products/S0cJbqMJ-B</t>
  </si>
  <si>
    <t>xmcqShHa-A</t>
  </si>
  <si>
    <t>ARBURG-264227-14559-111</t>
  </si>
  <si>
    <t>http://192.168.0.116:4200/products/xmcqShHa-A</t>
  </si>
  <si>
    <t>u6bQQO1b-B</t>
  </si>
  <si>
    <t>http://192.168.0.116:4200/products/u6bQQO1b-B</t>
  </si>
  <si>
    <t>4sDoZ6Nt-A</t>
  </si>
  <si>
    <t>ARBURG-264227-14560-112</t>
  </si>
  <si>
    <t>http://192.168.0.116:4200/products/4sDoZ6Nt-A</t>
  </si>
  <si>
    <t>LSKLDAnx-B</t>
  </si>
  <si>
    <t>http://192.168.0.116:4200/products/LSKLDAnx-B</t>
  </si>
  <si>
    <t>atezP6Vl-A</t>
  </si>
  <si>
    <t>ARBURG-264227-14561-113</t>
  </si>
  <si>
    <t>http://192.168.0.116:4200/products/atezP6Vl-A</t>
  </si>
  <si>
    <t>jCYIbbSo-B</t>
  </si>
  <si>
    <t>http://192.168.0.116:4200/products/jCYIbbSo-B</t>
  </si>
  <si>
    <t>dkRZcCb6-A</t>
  </si>
  <si>
    <t>ARBURG-264227-14562-114</t>
  </si>
  <si>
    <t>TEF5STES-B</t>
  </si>
  <si>
    <t>http://192.168.0.116:4200/products/TEF5STES-B</t>
  </si>
  <si>
    <t>GBXyoUxD-A</t>
  </si>
  <si>
    <t>ARBURG-264227-14563-115</t>
  </si>
  <si>
    <t>http://192.168.0.116:4200/products/GBXyoUxD-A</t>
  </si>
  <si>
    <t>H4x8YTCO-B</t>
  </si>
  <si>
    <t>http://192.168.0.116:4200/products/H4x8YTCO-B</t>
  </si>
  <si>
    <t>hO8M6iT8-A</t>
  </si>
  <si>
    <t>ARBURG-264227-14564-116</t>
  </si>
  <si>
    <t>http://192.168.0.116:4200/products/hO8M6iT8-A</t>
  </si>
  <si>
    <t>L7l7WyMn-B</t>
  </si>
  <si>
    <t>http://192.168.0.116:4200/products/L7l7WyMn-B</t>
  </si>
  <si>
    <t>nkqF0mq0-A</t>
  </si>
  <si>
    <t>ARBURG-264227-14565-117</t>
  </si>
  <si>
    <t>odULTNrv-B</t>
  </si>
  <si>
    <t>http://192.168.0.116:4200/products/odULTNrv-B</t>
  </si>
  <si>
    <t>654424Eg-A</t>
  </si>
  <si>
    <t>ARBURG-264227-14566-118</t>
  </si>
  <si>
    <t>http://192.168.0.116:4200/products/654424Eg-A</t>
  </si>
  <si>
    <t>vZAX17dH-B</t>
  </si>
  <si>
    <t>http://192.168.0.116:4200/products/vZAX17dH-B</t>
  </si>
  <si>
    <t>qjeOsrSh-A</t>
  </si>
  <si>
    <t>ARBURG-264227-14567-119</t>
  </si>
  <si>
    <t>http://192.168.0.116:4200/products/qjeOsrSh-A</t>
  </si>
  <si>
    <t>Waw5CCiB-B</t>
  </si>
  <si>
    <t>http://192.168.0.116:4200/products/Waw5CCiB-B</t>
  </si>
  <si>
    <t>wc7q0beI-A</t>
  </si>
  <si>
    <t>ARBURG-264227-14568-120</t>
  </si>
  <si>
    <t>o5QyPFJp-B</t>
  </si>
  <si>
    <t>http://192.168.0.116:4200/products/o5QyPFJp-B</t>
  </si>
  <si>
    <t>KalgzKCF-A</t>
  </si>
  <si>
    <t>ARBURG-264227-14569-121</t>
  </si>
  <si>
    <t>http://192.168.0.116:4200/products/KalgzKCF-A</t>
  </si>
  <si>
    <t>oGfg7WqF-B</t>
  </si>
  <si>
    <t>http://192.168.0.116:4200/products/oGfg7WqF-B</t>
  </si>
  <si>
    <t>xm84GIZN-A</t>
  </si>
  <si>
    <t>ARBURG-264227-14570-122</t>
  </si>
  <si>
    <t>http://192.168.0.116:4200/products/xm84GIZN-A</t>
  </si>
  <si>
    <t>0OolrbSd-B</t>
  </si>
  <si>
    <t>http://192.168.0.116:4200/products/0OolrbSd-B</t>
  </si>
  <si>
    <t>QGZJxEhJ-A</t>
  </si>
  <si>
    <t>ARBURG-264227-14571-123</t>
  </si>
  <si>
    <t>http://192.168.0.116:4200/products/QGZJxEhJ-A</t>
  </si>
  <si>
    <t>niaVIdl7-B</t>
  </si>
  <si>
    <t>http://192.168.0.116:4200/products/niaVIdl7-B</t>
  </si>
  <si>
    <t>SbNNPLz4-A</t>
  </si>
  <si>
    <t>ARBURG-264227-14572-124</t>
  </si>
  <si>
    <t>kyINiuLT-B</t>
  </si>
  <si>
    <t>http://192.168.0.116:4200/products/kyINiuLT-B</t>
  </si>
  <si>
    <t>cZPhmcxG-A</t>
  </si>
  <si>
    <t>ARBURG-264227-14573-125</t>
  </si>
  <si>
    <t>http://192.168.0.116:4200/products/cZPhmcxG-A</t>
  </si>
  <si>
    <t>R0G6N5qR-B</t>
  </si>
  <si>
    <t>http://192.168.0.116:4200/products/R0G6N5qR-B</t>
  </si>
  <si>
    <t>xpZTH7i3-A</t>
  </si>
  <si>
    <t>ARBURG-264227-14574-126</t>
  </si>
  <si>
    <t>http://192.168.0.116:4200/products/xpZTH7i3-A</t>
  </si>
  <si>
    <t>DcSQIqJb-B</t>
  </si>
  <si>
    <t>http://192.168.0.116:4200/products/DcSQIqJb-B</t>
  </si>
  <si>
    <t>1DY11RoZ-A</t>
  </si>
  <si>
    <t>ARBURG-264227-14575-127</t>
  </si>
  <si>
    <t>9z6iaP5l-B</t>
  </si>
  <si>
    <t>http://192.168.0.116:4200/products/9z6iaP5l-B</t>
  </si>
  <si>
    <t>pbx8bIlX-A</t>
  </si>
  <si>
    <t>ARBURG-264227-14576-128</t>
  </si>
  <si>
    <t>http://192.168.0.116:4200/products/pbx8bIlX-A</t>
  </si>
  <si>
    <t>Eo7IZFSq-B</t>
  </si>
  <si>
    <t>http://192.168.0.116:4200/products/Eo7IZFSq-B</t>
  </si>
  <si>
    <t>5KHRxwXS-A</t>
  </si>
  <si>
    <t>ARBURG-264227-14577-129</t>
  </si>
  <si>
    <t>http://192.168.0.116:4200/products/5KHRxwXS-A</t>
  </si>
  <si>
    <t>72wHsKo5-B</t>
  </si>
  <si>
    <t>http://192.168.0.116:4200/products/72wHsKo5-B</t>
  </si>
  <si>
    <t>kdsnGqqT-A</t>
  </si>
  <si>
    <t>ARBURG-264227-14578-130</t>
  </si>
  <si>
    <t>http://192.168.0.116:4200/products/kdsnGqqT-A</t>
  </si>
  <si>
    <t>ylXeRhQ3-B</t>
  </si>
  <si>
    <t>http://192.168.0.116:4200/products/ylXeRhQ3-B</t>
  </si>
  <si>
    <t>z2zeHr9l-A</t>
  </si>
  <si>
    <t>ARBURG-264227-14579-131</t>
  </si>
  <si>
    <t>OXpoZKBi-B</t>
  </si>
  <si>
    <t>http://192.168.0.116:4200/products/OXpoZKBi-B</t>
  </si>
  <si>
    <t>Mqk77lMy-A</t>
  </si>
  <si>
    <t>ARBURG-264227-14580-132</t>
  </si>
  <si>
    <t>http://192.168.0.116:4200/products/Mqk77lMy-A</t>
  </si>
  <si>
    <t>MEJOlivc-B</t>
  </si>
  <si>
    <t>http://192.168.0.116:4200/products/MEJOlivc-B</t>
  </si>
  <si>
    <t>iqJ79RqR-A</t>
  </si>
  <si>
    <t>ARBURG-264227-14581-133</t>
  </si>
  <si>
    <t>http://192.168.0.116:4200/products/iqJ79RqR-A</t>
  </si>
  <si>
    <t>mRkPU0RZ-B</t>
  </si>
  <si>
    <t>http://192.168.0.116:4200/products/mRkPU0RZ-B</t>
  </si>
  <si>
    <t>O27Ty4ZQ-A</t>
  </si>
  <si>
    <t>ARBURG-264227-14582-134</t>
  </si>
  <si>
    <t>94KmPnjv-B</t>
  </si>
  <si>
    <t>http://192.168.0.116:4200/products/94KmPnjv-B</t>
  </si>
  <si>
    <t>jNnYi2yg-A</t>
  </si>
  <si>
    <t>ARBURG-264227-14583-135</t>
  </si>
  <si>
    <t>http://192.168.0.116:4200/products/jNnYi2yg-A</t>
  </si>
  <si>
    <t>CA3mLO0q-B</t>
  </si>
  <si>
    <t>http://192.168.0.116:4200/products/CA3mLO0q-B</t>
  </si>
  <si>
    <t>yxutmqEH-A</t>
  </si>
  <si>
    <t>ARBURG-264227-14584-136</t>
  </si>
  <si>
    <t>http://192.168.0.116:4200/products/yxutmqEH-A</t>
  </si>
  <si>
    <t>iirhjmaE-B</t>
  </si>
  <si>
    <t>http://192.168.0.116:4200/products/iirhjmaE-B</t>
  </si>
  <si>
    <t>ZPP27odh-A</t>
  </si>
  <si>
    <t>ARBURG-264227-14585-137</t>
  </si>
  <si>
    <t>http://192.168.0.116:4200/products/ZPP27odh-A</t>
  </si>
  <si>
    <t>hLBNyX1Z-B</t>
  </si>
  <si>
    <t>http://192.168.0.116:4200/products/hLBNyX1Z-B</t>
  </si>
  <si>
    <t>gmJ6XJVg-A</t>
  </si>
  <si>
    <t>ARBURG-264227-14586-138</t>
  </si>
  <si>
    <t>S8HtCunE-B</t>
  </si>
  <si>
    <t>http://192.168.0.116:4200/products/S8HtCunE-B</t>
  </si>
  <si>
    <t>miEr3UC6-A</t>
  </si>
  <si>
    <t>ARBURG-264227-14587-139</t>
  </si>
  <si>
    <t>http://192.168.0.116:4200/products/miEr3UC6-A</t>
  </si>
  <si>
    <t>kCeedOH3-B</t>
  </si>
  <si>
    <t>http://192.168.0.116:4200/products/kCeedOH3-B</t>
  </si>
  <si>
    <t>Black spots</t>
  </si>
  <si>
    <t>ZBb88eXk-A</t>
  </si>
  <si>
    <t>ARBURG-264227-14588-140</t>
  </si>
  <si>
    <t>http://192.168.0.116:4200/products/ZBb88eXk-A</t>
  </si>
  <si>
    <t>rgVphAZO-B</t>
  </si>
  <si>
    <t>http://192.168.0.116:4200/products/rgVphAZO-B</t>
  </si>
  <si>
    <t>QnHHKSxP-A</t>
  </si>
  <si>
    <t>ARBURG-264227-14589-141</t>
  </si>
  <si>
    <t>nVoMX0GG-B</t>
  </si>
  <si>
    <t>http://192.168.0.116:4200/products/nVoMX0GG-B</t>
  </si>
  <si>
    <t>dGiN3j3R-A</t>
  </si>
  <si>
    <t>ARBURG-264227-14590-142</t>
  </si>
  <si>
    <t>http://192.168.0.116:4200/products/dGiN3j3R-A</t>
  </si>
  <si>
    <t>BY9OpboE-B</t>
  </si>
  <si>
    <t>http://192.168.0.116:4200/products/BY9OpboE-B</t>
  </si>
  <si>
    <t>YY5GtIyU-A</t>
  </si>
  <si>
    <t>ARBURG-264227-14591-143</t>
  </si>
  <si>
    <t>http://192.168.0.116:4200/products/YY5GtIyU-A</t>
  </si>
  <si>
    <t>4Bt5zzsl-B</t>
  </si>
  <si>
    <t>http://192.168.0.116:4200/products/4Bt5zzsl-B</t>
  </si>
  <si>
    <t>MUr4kZOK-A</t>
  </si>
  <si>
    <t>ARBURG-264227-14592-144</t>
  </si>
  <si>
    <t>http://192.168.0.116:4200/products/MUr4kZOK-A</t>
  </si>
  <si>
    <t>fCvm1M6Y-B</t>
  </si>
  <si>
    <t>http://192.168.0.116:4200/products/fCvm1M6Y-B</t>
  </si>
  <si>
    <t>5FIAClC7-A</t>
  </si>
  <si>
    <t>ARBURG-264227-14593-145</t>
  </si>
  <si>
    <t>XVIcKDzU-B</t>
  </si>
  <si>
    <t>http://192.168.0.116:4200/products/XVIcKDzU-B</t>
  </si>
  <si>
    <t>GJPsLjr5-A</t>
  </si>
  <si>
    <t>ARBURG-264227-14594-146</t>
  </si>
  <si>
    <t>http://192.168.0.116:4200/products/GJPsLjr5-A</t>
  </si>
  <si>
    <t>22DOmqED-B</t>
  </si>
  <si>
    <t>http://192.168.0.116:4200/products/22DOmqED-B</t>
  </si>
  <si>
    <t>w2uzv3yV-A</t>
  </si>
  <si>
    <t>ARBURG-264227-14595-147</t>
  </si>
  <si>
    <t>HXuCymzC-B</t>
  </si>
  <si>
    <t>http://192.168.0.116:4200/products/HXuCymzC-B</t>
  </si>
  <si>
    <t>Discoloration</t>
  </si>
  <si>
    <t>xpcW5WlC-A</t>
  </si>
  <si>
    <t>ARBURG-264227-14615-167</t>
  </si>
  <si>
    <t>http://192.168.0.116:4200/products/xpcW5WlC-A</t>
  </si>
  <si>
    <t>iqQkB9UC-B</t>
  </si>
  <si>
    <t>http://192.168.0.116:4200/products/iqQkB9UC-B</t>
  </si>
  <si>
    <t>LmYnsosG-A</t>
  </si>
  <si>
    <t>ARBURG-264227-14616-168</t>
  </si>
  <si>
    <t>http://192.168.0.116:4200/products/LmYnsosG-A</t>
  </si>
  <si>
    <t>T8QJnlkp-B</t>
  </si>
  <si>
    <t>http://192.168.0.116:4200/products/T8QJnlkp-B</t>
  </si>
  <si>
    <t>3NzcKc1H-A</t>
  </si>
  <si>
    <t>ARBURG-264227-14617-169</t>
  </si>
  <si>
    <t>http://192.168.0.116:4200/products/3NzcKc1H-A</t>
  </si>
  <si>
    <t>LkJ5Xmr9-B</t>
  </si>
  <si>
    <t>http://192.168.0.116:4200/products/LkJ5Xmr9-B</t>
  </si>
  <si>
    <t>QR-code visible in shape image =&gt; burnt streaks not detected!</t>
  </si>
  <si>
    <t>2KLh9Q1F-A</t>
  </si>
  <si>
    <t>ARBURG-264227-14618-170</t>
  </si>
  <si>
    <t>http://192.168.0.116:4200/products/2KLh9Q1F-A</t>
  </si>
  <si>
    <t>dlYlCAtn-B</t>
  </si>
  <si>
    <t>http://192.168.0.116:4200/products/dlYlCAtn-B</t>
  </si>
  <si>
    <t>VvC8XI3x-A</t>
  </si>
  <si>
    <t>ARBURG-264227-14619-171</t>
  </si>
  <si>
    <t>http://192.168.0.116:4200/products/VvC8XI3x-A</t>
  </si>
  <si>
    <t>XekExB0v-B</t>
  </si>
  <si>
    <t>http://192.168.0.116:4200/products/XekExB0v-B</t>
  </si>
  <si>
    <t>BhYFbjlX-A</t>
  </si>
  <si>
    <t>ARBURG-264227-14620-172</t>
  </si>
  <si>
    <t>http://192.168.0.116:4200/products/BhYFbjlX-A</t>
  </si>
  <si>
    <t>4Ty3DVvK-B</t>
  </si>
  <si>
    <t>http://192.168.0.116:4200/products/4Ty3DVvK-B</t>
  </si>
  <si>
    <t>1UDIKKIe-A</t>
  </si>
  <si>
    <t>ARBURG-264227-14621-173</t>
  </si>
  <si>
    <t>http://192.168.0.116:4200/products/1UDIKKIe-A</t>
  </si>
  <si>
    <t>no error</t>
  </si>
  <si>
    <t>Qv9KCsU0-B</t>
  </si>
  <si>
    <t>http://192.168.0.116:4200/products/Qv9KCsU0-B</t>
  </si>
  <si>
    <t>OwVpL9XL-A</t>
  </si>
  <si>
    <t>ARBURG-264227-14622-174</t>
  </si>
  <si>
    <t>http://192.168.0.116:4200/products/OwVpL9XL-A</t>
  </si>
  <si>
    <t>E7NYjI43-B</t>
  </si>
  <si>
    <t>http://192.168.0.116:4200/products/E7NYjI43-B</t>
  </si>
  <si>
    <t>qWJCXeAx-A</t>
  </si>
  <si>
    <t>ARBURG-264227-14623-175</t>
  </si>
  <si>
    <t>http://192.168.0.116:4200/products/qWJCXeAx-A</t>
  </si>
  <si>
    <t>0ZOnERmD-B</t>
  </si>
  <si>
    <t>http://192.168.0.116:4200/products/0ZOnERmD-B</t>
  </si>
  <si>
    <t>wynbKIuh-A</t>
  </si>
  <si>
    <t>ARBURG-264227-14624-176</t>
  </si>
  <si>
    <t>fL8KBlwW-B</t>
  </si>
  <si>
    <t>http://192.168.0.116:4200/products/fL8KBlwW-B</t>
  </si>
  <si>
    <t>YrG4F8CX-A</t>
  </si>
  <si>
    <t>ARBURG-264227-14625-177</t>
  </si>
  <si>
    <t>http://192.168.0.116:4200/products/YrG4F8CX-A</t>
  </si>
  <si>
    <t>iQcbJ9GO-B</t>
  </si>
  <si>
    <t>http://192.168.0.116:4200/products/iQcbJ9GO-B</t>
  </si>
  <si>
    <t>QD7YpTFq-A</t>
  </si>
  <si>
    <t>ARBURG-264227-14626-178</t>
  </si>
  <si>
    <t>http://192.168.0.116:4200/products/QD7YpTFq-A</t>
  </si>
  <si>
    <t>LQctcuz2-B</t>
  </si>
  <si>
    <t>http://192.168.0.116:4200/products/LQctcuz2-B</t>
  </si>
  <si>
    <t>ObC0gRwD-A</t>
  </si>
  <si>
    <t>ARBURG-264227-14627-179</t>
  </si>
  <si>
    <t>http://192.168.0.116:4200/products/ObC0gRwD-A</t>
  </si>
  <si>
    <t>ZRPlZ4jC-B</t>
  </si>
  <si>
    <t>http://192.168.0.116:4200/products/ZRPlZ4jC-B</t>
  </si>
  <si>
    <t>6iDHEhjX-A</t>
  </si>
  <si>
    <t>ARBURG-264227-14628-180</t>
  </si>
  <si>
    <t>16taNFya-B</t>
  </si>
  <si>
    <t>http://192.168.0.116:4200/products/16taNFya-B</t>
  </si>
  <si>
    <t>LtQEgJsv-A</t>
  </si>
  <si>
    <t>ARBURG-264227-14629-181</t>
  </si>
  <si>
    <t>http://192.168.0.116:4200/products/LtQEgJsv-A</t>
  </si>
  <si>
    <t>Sl7raojX-B</t>
  </si>
  <si>
    <t>http://192.168.0.116:4200/products/Sl7raojX-B</t>
  </si>
  <si>
    <t>9CwVtTdU-A</t>
  </si>
  <si>
    <t>ARBURG-264227-14630-182</t>
  </si>
  <si>
    <t>http://192.168.0.116:4200/products/9CwVtTdU-A</t>
  </si>
  <si>
    <t>yZN7D4aR-B</t>
  </si>
  <si>
    <t>http://192.168.0.116:4200/products/yZN7D4aR-B</t>
  </si>
  <si>
    <t>ckTte3pA-A</t>
  </si>
  <si>
    <t>ARBURG-264227-14631-183</t>
  </si>
  <si>
    <t>g60pzcpc-B</t>
  </si>
  <si>
    <t>http://192.168.0.116:4200/products/g60pzcpc-B</t>
  </si>
  <si>
    <t>wgDgRt4K-A</t>
  </si>
  <si>
    <t>ARBURG-264227-14632-184</t>
  </si>
  <si>
    <t>http://192.168.0.116:4200/products/wgDgRt4K-A</t>
  </si>
  <si>
    <t>3cCEhehY-B</t>
  </si>
  <si>
    <t>8GEkZVUC-A</t>
  </si>
  <si>
    <t>ARBURG-264227-14633-185</t>
  </si>
  <si>
    <t>http://192.168.0.116:4200/products/8GEkZVUC-A</t>
  </si>
  <si>
    <t>NmD5U5oR-B</t>
  </si>
  <si>
    <t>http://192.168.0.116:4200/products/NmD5U5oR-B</t>
  </si>
  <si>
    <t>PH9Q6m0g-A</t>
  </si>
  <si>
    <t>ARBURG-264227-14634-186</t>
  </si>
  <si>
    <t>http://192.168.0.116:4200/products/PH9Q6m0g-A</t>
  </si>
  <si>
    <t>gQ8VAZXQ-B</t>
  </si>
  <si>
    <t>http://192.168.0.116:4200/products/gQ8VAZXQ-B</t>
  </si>
  <si>
    <t>R1PJbx69-A</t>
  </si>
  <si>
    <t>ARBURG-264227-14635-187</t>
  </si>
  <si>
    <t>Chwdn8uA-B</t>
  </si>
  <si>
    <t>http://192.168.0.116:4200/products/Chwdn8uA-B</t>
  </si>
  <si>
    <t>7BxDl7sP-A</t>
  </si>
  <si>
    <t>ARBURG-264227-14636-188</t>
  </si>
  <si>
    <t>http://192.168.0.116:4200/products/7BxDl7sP-A</t>
  </si>
  <si>
    <t>1mtXswrP-B</t>
  </si>
  <si>
    <t>http://192.168.0.116:4200/products/1mtXswrP-B</t>
  </si>
  <si>
    <t>R6zcPyhM-A</t>
  </si>
  <si>
    <t>ARBURG-264227-14637-189</t>
  </si>
  <si>
    <t>http://192.168.0.116:4200/products/R6zcPyhM-A</t>
  </si>
  <si>
    <t>KR1LgO3p-B</t>
  </si>
  <si>
    <t>http://192.168.0.116:4200/products/KR1LgO3p-B</t>
  </si>
  <si>
    <t>id4op1mn-A</t>
  </si>
  <si>
    <t>ARBURG-264227-14638-190</t>
  </si>
  <si>
    <t>Eboe8SfZ-B</t>
  </si>
  <si>
    <t>http://192.168.0.116:4200/products/Eboe8SfZ-B</t>
  </si>
  <si>
    <t>dyO9gXfx-A</t>
  </si>
  <si>
    <t>ARBURG-264227-14639-191</t>
  </si>
  <si>
    <t>http://192.168.0.116:4200/products/dyO9gXfx-A</t>
  </si>
  <si>
    <t>fTsqsCS7-B</t>
  </si>
  <si>
    <t>http://192.168.0.116:4200/products/fTsqsCS7-B</t>
  </si>
  <si>
    <t>fZmDvzHB-A</t>
  </si>
  <si>
    <t>ARBURG-264227-14640-192</t>
  </si>
  <si>
    <t>http://192.168.0.116:4200/products/fZmDvzHB-A</t>
  </si>
  <si>
    <t>NPRcN4wK-B</t>
  </si>
  <si>
    <t>http://192.168.0.116:4200/products/NPRcN4wK-B</t>
  </si>
  <si>
    <t>OcJRWMUN-A</t>
  </si>
  <si>
    <t>ARBURG-264227-14641-193</t>
  </si>
  <si>
    <t>p2daOPRp-B</t>
  </si>
  <si>
    <t>http://192.168.0.116:4200/products/p2daOPRp-B</t>
  </si>
  <si>
    <t>q8HrpuRH-A</t>
  </si>
  <si>
    <t>ARBURG-264227-14642-194</t>
  </si>
  <si>
    <t>http://192.168.0.116:4200/products/q8HrpuRH-A</t>
  </si>
  <si>
    <t>ZIWrUh24-B</t>
  </si>
  <si>
    <t>http://192.168.0.116:4200/products/ZIWrUh24-B</t>
  </si>
  <si>
    <t>aZgTbifA-A</t>
  </si>
  <si>
    <t>ARBURG-264227-14643-195</t>
  </si>
  <si>
    <t>http://192.168.0.116:4200/products/aZgTbifA-A</t>
  </si>
  <si>
    <t>dIZawcNI-B</t>
  </si>
  <si>
    <t>http://192.168.0.116:4200/products/dIZawcNI-B</t>
  </si>
  <si>
    <t>mE9nWtv2-A</t>
  </si>
  <si>
    <t>ARBURG-264227-14644-196</t>
  </si>
  <si>
    <t>http://192.168.0.116:4200/products/mE9nWtv2-A</t>
  </si>
  <si>
    <t>0nvp6BSu-B</t>
  </si>
  <si>
    <t>T4FbUp4B-A</t>
  </si>
  <si>
    <t>ARBURG-264227-14645-197</t>
  </si>
  <si>
    <t>http://192.168.0.116:4200/products/T4FbUp4B-A</t>
  </si>
  <si>
    <t>nZKXCwKv-B</t>
  </si>
  <si>
    <t>http://192.168.0.116:4200/products/nZKXCwKv-B</t>
  </si>
  <si>
    <t>53JdNwvq-A</t>
  </si>
  <si>
    <t>ARBURG-264227-14646-198</t>
  </si>
  <si>
    <t>GfkN5SqN-B</t>
  </si>
  <si>
    <t>http://192.168.0.116:4200/products/GfkN5SqN-B</t>
  </si>
  <si>
    <t>otxQBoQn-A</t>
  </si>
  <si>
    <t>ARBURG-264227-14647-199</t>
  </si>
  <si>
    <t>http://192.168.0.116:4200/products/otxQBoQn-A</t>
  </si>
  <si>
    <t>Ruler lines more visible in other section compared to other images</t>
  </si>
  <si>
    <t>OWkennFV-B</t>
  </si>
  <si>
    <t>http://192.168.0.116:4200/products/OWkennFV-B</t>
  </si>
  <si>
    <t>vXkrdQQE-A</t>
  </si>
  <si>
    <t>ARBURG-264227-14648-200</t>
  </si>
  <si>
    <t>http://192.168.0.116:4200/products/vXkrdQQE-A</t>
  </si>
  <si>
    <t>h0dNrKnW-B</t>
  </si>
  <si>
    <t>http://192.168.0.116:4200/products/h0dNrKnW-B</t>
  </si>
  <si>
    <t>zz8eqUSl-A</t>
  </si>
  <si>
    <t>ARBURG-264227-14649-201</t>
  </si>
  <si>
    <t>Z3CvduZn-B</t>
  </si>
  <si>
    <t>http://192.168.0.116:4200/products/Z3CvduZn-B</t>
  </si>
  <si>
    <t>GyZSseqa-A</t>
  </si>
  <si>
    <t>ARBURG-264227-14650-202</t>
  </si>
  <si>
    <t>http://192.168.0.116:4200/products/GyZSseqa-A</t>
  </si>
  <si>
    <t>0Zw0dBdi-B</t>
  </si>
  <si>
    <t>http://192.168.0.116:4200/products/0Zw0dBdi-B</t>
  </si>
  <si>
    <t>jmjV9xNC-A</t>
  </si>
  <si>
    <t>ARBURG-264227-14651-203</t>
  </si>
  <si>
    <t>http://192.168.0.116:4200/products/jmjV9xNC-A</t>
  </si>
  <si>
    <t>b2QKLtTp-B</t>
  </si>
  <si>
    <t>http://192.168.0.116:4200/products/b2QKLtTp-B</t>
  </si>
  <si>
    <t>lc20FrMI-A</t>
  </si>
  <si>
    <t>ARBURG-264227-14652-204</t>
  </si>
  <si>
    <t>5e6FuWjI-B</t>
  </si>
  <si>
    <t>http://192.168.0.116:4200/products/5e6FuWjI-B</t>
  </si>
  <si>
    <t>Duh21G05-A</t>
  </si>
  <si>
    <t>ARBURG-264227-14653-205</t>
  </si>
  <si>
    <t>http://192.168.0.116:4200/products/Duh21G05-A</t>
  </si>
  <si>
    <t>WQNnVgsc-B</t>
  </si>
  <si>
    <t>http://192.168.0.116:4200/products/WQNnVgsc-B</t>
  </si>
  <si>
    <t>pBwFppE0-A</t>
  </si>
  <si>
    <t>ARBURG-264227-14654-206</t>
  </si>
  <si>
    <t>http://192.168.0.116:4200/products/pBwFppE0-A</t>
  </si>
  <si>
    <t>5bwDOvTh-B</t>
  </si>
  <si>
    <t>http://192.168.0.116:4200/products/5bwDOvTh-B</t>
  </si>
  <si>
    <t>cJBh4Vn0-A</t>
  </si>
  <si>
    <t>ARBURG-264227-14655-207</t>
  </si>
  <si>
    <t>xH4NmmLv-B</t>
  </si>
  <si>
    <t>http://192.168.0.116:4200/products/xH4NmmLv-B</t>
  </si>
  <si>
    <t>GioxDP2k-A</t>
  </si>
  <si>
    <t>ARBURG-264227-14656-208</t>
  </si>
  <si>
    <t>http://192.168.0.116:4200/products/GioxDP2k-A</t>
  </si>
  <si>
    <t>Y9Q96eoM-B</t>
  </si>
  <si>
    <t>http://192.168.0.116:4200/products/Y9Q96eoM-B</t>
  </si>
  <si>
    <t>esHwKNnr-A</t>
  </si>
  <si>
    <t>ARBURG-264227-14657-209</t>
  </si>
  <si>
    <t>http://192.168.0.116:4200/products/esHwKNnr-A</t>
  </si>
  <si>
    <t>thVHEt2u-B</t>
  </si>
  <si>
    <t>http://192.168.0.116:4200/products/thVHEt2u-B</t>
  </si>
  <si>
    <t>XsAKRItq-A</t>
  </si>
  <si>
    <t>ARBURG-264227-14658-210</t>
  </si>
  <si>
    <t>e8I03qPN-B</t>
  </si>
  <si>
    <t>http://192.168.0.116:4200/products/e8I03qPN-B</t>
  </si>
  <si>
    <t>hIpwbPgi-A</t>
  </si>
  <si>
    <t>ARBURG-264227-14659-211</t>
  </si>
  <si>
    <t>http://192.168.0.116:4200/products/hIpwbPgi-A</t>
  </si>
  <si>
    <t>X7ml6o2p-B</t>
  </si>
  <si>
    <t>http://192.168.0.116:4200/products/X7ml6o2p-B</t>
  </si>
  <si>
    <t>xQxCT4Fl-A</t>
  </si>
  <si>
    <t>ARBURG-264227-14660-212</t>
  </si>
  <si>
    <t>http://192.168.0.116:4200/products/xQxCT4Fl-A</t>
  </si>
  <si>
    <t>M4GhpvNe-B</t>
  </si>
  <si>
    <t>http://192.168.0.116:4200/products/M4GhpvNe-B</t>
  </si>
  <si>
    <t>hV3T8ujn-A</t>
  </si>
  <si>
    <t>ARBURG-264227-14661-213</t>
  </si>
  <si>
    <t>http://192.168.0.116:4200/products/hV3T8ujn-A</t>
  </si>
  <si>
    <t>x5of8woV-B</t>
  </si>
  <si>
    <t>http://192.168.0.116:4200/products/x5of8woV-B</t>
  </si>
  <si>
    <t>zaOYowfr-A</t>
  </si>
  <si>
    <t>ARBURG-264227-14662-214</t>
  </si>
  <si>
    <t>http://192.168.0.116:4200/products/zaOYowfr-A</t>
  </si>
  <si>
    <t>vPHWInWq-B</t>
  </si>
  <si>
    <t>http://192.168.0.116:4200/products/vPHWInWq-B</t>
  </si>
  <si>
    <t>AHyp6kd8-A</t>
  </si>
  <si>
    <t>ARBURG-264227-14663-215</t>
  </si>
  <si>
    <t>http://192.168.0.116:4200/products/AHyp6kd8-A</t>
  </si>
  <si>
    <t>izCBieBv-B</t>
  </si>
  <si>
    <t>http://192.168.0.116:4200/products/izCBieBv-B</t>
  </si>
  <si>
    <t>jwlIkLxi-A</t>
  </si>
  <si>
    <t>ARBURG-264227-14664-216</t>
  </si>
  <si>
    <t>http://192.168.0.116:4200/products/jwlIkLxi-A</t>
  </si>
  <si>
    <t>nzM4JwcT-B</t>
  </si>
  <si>
    <t>http://192.168.0.116:4200/products/nzM4JwcT-B</t>
  </si>
  <si>
    <t>9BaSdCRq-A</t>
  </si>
  <si>
    <t>ARBURG-264227-14665-217</t>
  </si>
  <si>
    <t>http://192.168.0.116:4200/products/9BaSdCRq-A</t>
  </si>
  <si>
    <t>Li0rMq5G-B</t>
  </si>
  <si>
    <t>http://192.168.0.116:4200/products/Li0rMq5G-B</t>
  </si>
  <si>
    <t>Cgajxhe7-A</t>
  </si>
  <si>
    <t>ARBURG-264227-14666-218</t>
  </si>
  <si>
    <t>http://192.168.0.116:4200/products/Cgajxhe7-A</t>
  </si>
  <si>
    <t>lfoC2RbU-B</t>
  </si>
  <si>
    <t>http://192.168.0.116:4200/products/lfoC2RbU-B</t>
  </si>
  <si>
    <t>hLXPAXrb-A</t>
  </si>
  <si>
    <t>ARBURG-264227-14667-219</t>
  </si>
  <si>
    <t>http://192.168.0.116:4200/products/hLXPAXrb-A</t>
  </si>
  <si>
    <t>WFSVVQF7-B</t>
  </si>
  <si>
    <t>http://192.168.0.116:4200/products/WFSVVQF7-B</t>
  </si>
  <si>
    <t>JGQyMydh-A</t>
  </si>
  <si>
    <t>ARBURG-264227-14668-220</t>
  </si>
  <si>
    <t>Q1elj4RC-B</t>
  </si>
  <si>
    <t>http://192.168.0.116:4200/products/Q1elj4RC-B</t>
  </si>
  <si>
    <t>70HNSwg8-A</t>
  </si>
  <si>
    <t>ARBURG-264227-14669-221</t>
  </si>
  <si>
    <t>http://192.168.0.116:4200/products/70HNSwg8-A</t>
  </si>
  <si>
    <t>YPyRMtZS-B</t>
  </si>
  <si>
    <t>http://192.168.0.116:4200/products/YPyRMtZS-B</t>
  </si>
  <si>
    <t>FcMhLeyF-A</t>
  </si>
  <si>
    <t>ARBURG-264227-14670-222</t>
  </si>
  <si>
    <t>http://192.168.0.116:4200/products/FcMhLeyF-A</t>
  </si>
  <si>
    <t>L9v9RYuL-B</t>
  </si>
  <si>
    <t>http://192.168.0.116:4200/products/L9v9RYuL-B</t>
  </si>
  <si>
    <t>kS3I2LNy-A</t>
  </si>
  <si>
    <t>ARBURG-264227-14671-223</t>
  </si>
  <si>
    <t>6CVw1jc9-B</t>
  </si>
  <si>
    <t>http://192.168.0.116:4200/products/6CVw1jc9-B</t>
  </si>
  <si>
    <t>mzhP4RZ4-A</t>
  </si>
  <si>
    <t>ARBURG-264227-14672-224</t>
  </si>
  <si>
    <t>http://192.168.0.116:4200/products/mzhP4RZ4-A</t>
  </si>
  <si>
    <t>b3J5KZz0-B</t>
  </si>
  <si>
    <t>http://192.168.0.116:4200/products/b3J5KZz0-B</t>
  </si>
  <si>
    <t>oiSk1eL9-A</t>
  </si>
  <si>
    <t>ARBURG-264227-14673-225</t>
  </si>
  <si>
    <t>http://192.168.0.116:4200/products/oiSk1eL9-A</t>
  </si>
  <si>
    <t>LV3eacsd-B</t>
  </si>
  <si>
    <t>http://192.168.0.116:4200/products/LV3eacsd-B</t>
  </si>
  <si>
    <t>6xNPgLFQ-A</t>
  </si>
  <si>
    <t>ARBURG-264227-14674-226</t>
  </si>
  <si>
    <t>0seg2XbU-B</t>
  </si>
  <si>
    <t>http://192.168.0.116:4200/products/0seg2XbU-B</t>
  </si>
  <si>
    <t>pX2KNicl-A</t>
  </si>
  <si>
    <t>ARBURG-264227-14675-227</t>
  </si>
  <si>
    <t>http://192.168.0.116:4200/products/pX2KNicl-A</t>
  </si>
  <si>
    <t>qONcC1Z7-B</t>
  </si>
  <si>
    <t>http://192.168.0.116:4200/products/qONcC1Z7-B</t>
  </si>
  <si>
    <t>l43iY6gD-A</t>
  </si>
  <si>
    <t>ARBURG-264227-14676-228</t>
  </si>
  <si>
    <t>http://192.168.0.116:4200/products/l43iY6gD-A</t>
  </si>
  <si>
    <t>r4C1V5Uy-B</t>
  </si>
  <si>
    <t>http://192.168.0.116:4200/products/r4C1V5Uy-B</t>
  </si>
  <si>
    <t>z0NTJXGp-A</t>
  </si>
  <si>
    <t>ARBURG-264227-14677-229</t>
  </si>
  <si>
    <t>IcWrlGgM-B</t>
  </si>
  <si>
    <t>http://192.168.0.116:4200/products/IcWrlGgM-B</t>
  </si>
  <si>
    <t>YCe7qXjn-A</t>
  </si>
  <si>
    <t>ARBURG-264227-14678-230</t>
  </si>
  <si>
    <t>http://192.168.0.116:4200/products/YCe7qXjn-A</t>
  </si>
  <si>
    <t>LsPdxbLw-B</t>
  </si>
  <si>
    <t>http://192.168.0.116:4200/products/LsPdxbLw-B</t>
  </si>
  <si>
    <t>0J8fPICD-A</t>
  </si>
  <si>
    <t>ARBURG-264227-14679-231</t>
  </si>
  <si>
    <t>http://192.168.0.116:4200/products/0J8fPICD-A</t>
  </si>
  <si>
    <t>rblq6UpV-B</t>
  </si>
  <si>
    <t>http://192.168.0.116:4200/products/rblq6UpV-B</t>
  </si>
  <si>
    <t>yU3jJrSu-A</t>
  </si>
  <si>
    <t>ARBURG-264227-14680-232</t>
  </si>
  <si>
    <t>Should have been detected by texture AD (lower threshold?)</t>
  </si>
  <si>
    <t>QWvc5es2-B</t>
  </si>
  <si>
    <t>http://192.168.0.116:4200/products/QWvc5es2-B</t>
  </si>
  <si>
    <t>BLNeEJsL-A</t>
  </si>
  <si>
    <t>ARBURG-264227-14681-233</t>
  </si>
  <si>
    <t>http://192.168.0.116:4200/products/BLNeEJsL-A</t>
  </si>
  <si>
    <t>HTtwzCiI-B</t>
  </si>
  <si>
    <t>http://192.168.0.116:4200/products/HTtwzCiI-B</t>
  </si>
  <si>
    <t>4Pv0YC5r-A</t>
  </si>
  <si>
    <t>ARBURG-264227-14682-234</t>
  </si>
  <si>
    <t>http://192.168.0.116:4200/products/4Pv0YC5r-A</t>
  </si>
  <si>
    <t>LC6oPoja-B</t>
  </si>
  <si>
    <t>http://192.168.0.116:4200/products/LC6oPoja-B</t>
  </si>
  <si>
    <t>Z9M9NoqX-A</t>
  </si>
  <si>
    <t>ARBURG-264227-14683-235</t>
  </si>
  <si>
    <t>http://192.168.0.116:4200/products/Z9M9NoqX-A</t>
  </si>
  <si>
    <t>eonk8jmV-B</t>
  </si>
  <si>
    <t>http://192.168.0.116:4200/products/eonk8jmV-B</t>
  </si>
  <si>
    <t>q9BpZezc-A</t>
  </si>
  <si>
    <t>ARBURG-264227-14684-236</t>
  </si>
  <si>
    <t>dkWykghX-B</t>
  </si>
  <si>
    <t>http://192.168.0.116:4200/products/dkWykghX-B</t>
  </si>
  <si>
    <t>jDHaWwZE-A</t>
  </si>
  <si>
    <t>ARBURG-264227-14685-237</t>
  </si>
  <si>
    <t>http://192.168.0.116:4200/products/jDHaWwZE-A</t>
  </si>
  <si>
    <t>kxp5VZjQ-B</t>
  </si>
  <si>
    <t>http://192.168.0.116:4200/products/kxp5VZjQ-B</t>
  </si>
  <si>
    <t>KJ2IHGtP-A</t>
  </si>
  <si>
    <t>ARBURG-264227-14686-238</t>
  </si>
  <si>
    <t>http://192.168.0.116:4200/products/KJ2IHGtP-A</t>
  </si>
  <si>
    <t>RAWLzWFF-B</t>
  </si>
  <si>
    <t>http://192.168.0.116:4200/products/RAWLzWFF-B</t>
  </si>
  <si>
    <t>vHtRoXdw-A</t>
  </si>
  <si>
    <t>ARBURG-264227-14687-239</t>
  </si>
  <si>
    <t>Streaks; black dot</t>
  </si>
  <si>
    <t>J4gL3Tzl-B</t>
  </si>
  <si>
    <t>http://192.168.0.116:4200/products/J4gL3Tzl-B</t>
  </si>
  <si>
    <t>conveyor dirt</t>
  </si>
  <si>
    <t>VUnG134V-A</t>
  </si>
  <si>
    <t>ARBURG-264227-14688-240</t>
  </si>
  <si>
    <t>http://192.168.0.116:4200/products/VUnG134V-A</t>
  </si>
  <si>
    <t>1Nj7BP3b-B</t>
  </si>
  <si>
    <t>http://192.168.0.116:4200/products/1Nj7BP3b-B</t>
  </si>
  <si>
    <t>lP3M7LZW-A</t>
  </si>
  <si>
    <t>ARBURG-264227-14689-241</t>
  </si>
  <si>
    <t>http://192.168.0.116:4200/products/lP3M7LZW-A</t>
  </si>
  <si>
    <t>oJIlvSwg-B</t>
  </si>
  <si>
    <t>http://192.168.0.116:4200/products/oJIlvSwg-B</t>
  </si>
  <si>
    <t>5VcyIxkl-A</t>
  </si>
  <si>
    <t>ARBURG-264227-14690-242</t>
  </si>
  <si>
    <t>oWDQ0rhV-B</t>
  </si>
  <si>
    <t>http://192.168.0.116:4200/products/oWDQ0rhV-B</t>
  </si>
  <si>
    <t>vjc8pSIM-A</t>
  </si>
  <si>
    <t>ARBURG-264227-14691-243</t>
  </si>
  <si>
    <t>http://192.168.0.116:4200/products/vjc8pSIM-A</t>
  </si>
  <si>
    <t>cvqZVI20-B</t>
  </si>
  <si>
    <t>http://192.168.0.116:4200/products/cvqZVI20-B</t>
  </si>
  <si>
    <t>Urexb4sh-A</t>
  </si>
  <si>
    <t>ARBURG-264227-14692-244</t>
  </si>
  <si>
    <t>http://192.168.0.116:4200/products/Urexb4sh-A</t>
  </si>
  <si>
    <t>Nbbb0f5H-B</t>
  </si>
  <si>
    <t>http://192.168.0.116:4200/products/Nbbb0f5H-B</t>
  </si>
  <si>
    <t>QrV7jr86-A</t>
  </si>
  <si>
    <t>ARBURG-264227-14693-245</t>
  </si>
  <si>
    <t>http://192.168.0.116:4200/products/QrV7jr86-A</t>
  </si>
  <si>
    <t>dUWE4wQd-B</t>
  </si>
  <si>
    <t>http://192.168.0.116:4200/products/dUWE4wQd-B</t>
  </si>
  <si>
    <t>3u4D9ZjV-A</t>
  </si>
  <si>
    <t>ARBURG-264227-14694-246</t>
  </si>
  <si>
    <t>ci8jsVBb-B</t>
  </si>
  <si>
    <t>http://192.168.0.116:4200/products/ci8jsVBb-B</t>
  </si>
  <si>
    <t>zJNKf9yg-A</t>
  </si>
  <si>
    <t>ARBURG-264227-14695-247</t>
  </si>
  <si>
    <t>http://192.168.0.116:4200/products/zJNKf9yg-A</t>
  </si>
  <si>
    <t>gWdNSGya-B</t>
  </si>
  <si>
    <t>http://192.168.0.116:4200/products/gWdNSGya-B</t>
  </si>
  <si>
    <t>zPlIkLpg-A</t>
  </si>
  <si>
    <t>ARBURG-264227-14696-248</t>
  </si>
  <si>
    <t>http://192.168.0.116:4200/products/zPlIkLpg-A</t>
  </si>
  <si>
    <t>jHtYH85V-B</t>
  </si>
  <si>
    <t>http://192.168.0.116:4200/products/jHtYH85V-B</t>
  </si>
  <si>
    <t>XUqA5Xu5-A</t>
  </si>
  <si>
    <t>ARBURG-264227-14697-249</t>
  </si>
  <si>
    <t>Gx1OgG6R-B</t>
  </si>
  <si>
    <t>http://192.168.0.116:4200/products/Gx1OgG6R-B</t>
  </si>
  <si>
    <t>yr5GlYR0-A</t>
  </si>
  <si>
    <t>ARBURG-264227-14698-250</t>
  </si>
  <si>
    <t>http://192.168.0.116:4200/products/yr5GlYR0-A</t>
  </si>
  <si>
    <t>hUyFhhNC-B</t>
  </si>
  <si>
    <t>http://192.168.0.116:4200/products/hUyFhhNC-B</t>
  </si>
  <si>
    <t>k5803vyl-A</t>
  </si>
  <si>
    <t>ARBURG-264227-14699-251</t>
  </si>
  <si>
    <t>http://192.168.0.116:4200/products/k5803vyl-A</t>
  </si>
  <si>
    <t>tuerjlCm-B</t>
  </si>
  <si>
    <t>http://192.168.0.116:4200/products/tuerjlCm-B</t>
  </si>
  <si>
    <t>MU8yBarQ-A</t>
  </si>
  <si>
    <t>ARBURG-264227-14700-252</t>
  </si>
  <si>
    <t>KYYe9JS0-B</t>
  </si>
  <si>
    <t>http://192.168.0.116:4200/products/KYYe9JS0-B</t>
  </si>
  <si>
    <t>sXwicJrf-A</t>
  </si>
  <si>
    <t>ARBURG-264227-14701-253</t>
  </si>
  <si>
    <t>http://192.168.0.116:4200/products/sXwicJrf-A</t>
  </si>
  <si>
    <t>vylQmJQO-B</t>
  </si>
  <si>
    <t>http://192.168.0.116:4200/products/vylQmJQO-B</t>
  </si>
  <si>
    <t>RDQO4eK3-A</t>
  </si>
  <si>
    <t>ARBURG-264227-14702-254</t>
  </si>
  <si>
    <t>http://192.168.0.116:4200/products/RDQO4eK3-A</t>
  </si>
  <si>
    <t>cAKSdaEg-B</t>
  </si>
  <si>
    <t>http://192.168.0.116:4200/products/cAKSdaEg-B</t>
  </si>
  <si>
    <t>PUKDYD6C-A</t>
  </si>
  <si>
    <t>ARBURG-264227-14703-255</t>
  </si>
  <si>
    <t>http://192.168.0.116:4200/products/PUKDYD6C-A</t>
  </si>
  <si>
    <t>lEhP57bt-B</t>
  </si>
  <si>
    <t>http://192.168.0.116:4200/products/lEhP57bt-B</t>
  </si>
  <si>
    <t>43lEhW59-A</t>
  </si>
  <si>
    <t>ARBURG-264227-14704-0</t>
  </si>
  <si>
    <t>UdSGv7HZ-B</t>
  </si>
  <si>
    <t>http://192.168.0.116:4200/products/UdSGv7HZ-B</t>
  </si>
  <si>
    <t>IZMdathA-A</t>
  </si>
  <si>
    <t>ARBURG-264227-14705-1</t>
  </si>
  <si>
    <t>http://192.168.0.116:4200/products/IZMdathA-A</t>
  </si>
  <si>
    <t>Z3DEAXe0-B</t>
  </si>
  <si>
    <t>http://192.168.0.116:4200/products/Z3DEAXe0-B</t>
  </si>
  <si>
    <t>tiPoZwgj-A</t>
  </si>
  <si>
    <t>ARBURG-264227-14706-2</t>
  </si>
  <si>
    <t>http://192.168.0.116:4200/products/tiPoZwgj-A</t>
  </si>
  <si>
    <t>PagOtqs6-B</t>
  </si>
  <si>
    <t>http://192.168.0.116:4200/products/PagOtqs6-B</t>
  </si>
  <si>
    <t>QuhzkJXG-A</t>
  </si>
  <si>
    <t>ARBURG-264227-14707-3</t>
  </si>
  <si>
    <t>6Zvbmg5s-B</t>
  </si>
  <si>
    <t>http://192.168.0.116:4200/products/6Zvbmg5s-B</t>
  </si>
  <si>
    <t>GSRo9mKB-A</t>
  </si>
  <si>
    <t>ARBURG-264227-14708-4</t>
  </si>
  <si>
    <t>http://192.168.0.116:4200/products/GSRo9mKB-A</t>
  </si>
  <si>
    <t>N2VJEQBQ-B</t>
  </si>
  <si>
    <t>http://192.168.0.116:4200/products/N2VJEQBQ-B</t>
  </si>
  <si>
    <t>uGt7fLKt-A</t>
  </si>
  <si>
    <t>ARBURG-264227-14709-5</t>
  </si>
  <si>
    <t>http://192.168.0.116:4200/products/uGt7fLKt-A</t>
  </si>
  <si>
    <t>OZga7zzE-B</t>
  </si>
  <si>
    <t>http://192.168.0.116:4200/products/OZga7zzE-B</t>
  </si>
  <si>
    <t>b19ojULi-A</t>
  </si>
  <si>
    <t>ARBURG-264227-14710-6</t>
  </si>
  <si>
    <t>jTkyU01g-B</t>
  </si>
  <si>
    <t>http://192.168.0.116:4200/products/jTkyU01g-B</t>
  </si>
  <si>
    <t>zMyOP1Rq-A</t>
  </si>
  <si>
    <t>ARBURG-264227-14711-7</t>
  </si>
  <si>
    <t>http://192.168.0.116:4200/products/zMyOP1Rq-A</t>
  </si>
  <si>
    <t>1fsOrEmx-B</t>
  </si>
  <si>
    <t>http://192.168.0.116:4200/products/1fsOrEmx-B</t>
  </si>
  <si>
    <t>Peak value tool. Actual value</t>
  </si>
  <si>
    <t>Peak value screw. Actual value</t>
  </si>
  <si>
    <t>Measured process values</t>
  </si>
  <si>
    <t>Output process variables</t>
  </si>
  <si>
    <t>All collected features</t>
  </si>
  <si>
    <t>Input process variables (measured)</t>
  </si>
  <si>
    <t>AI Camera data (?)</t>
  </si>
  <si>
    <t>Other useful collected data</t>
  </si>
  <si>
    <t>Various less useful data</t>
  </si>
  <si>
    <t>Various data (non or less useful)</t>
  </si>
  <si>
    <t>Integral. Actual Value</t>
  </si>
  <si>
    <t>Useful features but missing data</t>
  </si>
  <si>
    <r>
      <t xml:space="preserve">Integral. Actual Value </t>
    </r>
    <r>
      <rPr>
        <i/>
        <sz val="11"/>
        <color rgb="FFFF0000"/>
        <rFont val="Aptos Narrow"/>
        <family val="2"/>
        <scheme val="minor"/>
      </rPr>
      <t>(what's this?)</t>
    </r>
  </si>
  <si>
    <r>
      <t>Comments</t>
    </r>
    <r>
      <rPr>
        <i/>
        <sz val="11"/>
        <color rgb="FFFF0000"/>
        <rFont val="Aptos Narrow"/>
        <family val="2"/>
        <scheme val="minor"/>
      </rPr>
      <t xml:space="preserve"> (on errors in the process I guess, also data acquisition)</t>
    </r>
  </si>
  <si>
    <t>Missing all or some values</t>
  </si>
  <si>
    <t>My ideas for giving a meaning to the features</t>
  </si>
  <si>
    <t>Mould  Water cooling system data (HB Term)</t>
  </si>
  <si>
    <t>In-mould sensors - ComoNeo (measured values I guess constant in time and then here only some salient data are extrated as single scalar values for the product)</t>
  </si>
  <si>
    <t>Arburg IM machine given values - Input parameters measured values (?)</t>
  </si>
  <si>
    <t>Spitzenwert Werkzeug. Istwert</t>
  </si>
  <si>
    <t>Spitzenwert Schnecke. Istwert</t>
  </si>
  <si>
    <t>Not sure if is correct</t>
  </si>
  <si>
    <t>Meta data - Part or porcess identification data (given by SW processing?)</t>
  </si>
  <si>
    <t>Manual calculation or evaluation</t>
  </si>
  <si>
    <t>Peak value tool</t>
  </si>
  <si>
    <t>Peak value screw</t>
  </si>
  <si>
    <t>Cylinder heating zone 1</t>
  </si>
  <si>
    <t>Cylinder heating zone 2</t>
  </si>
  <si>
    <t>Cylinder heating zone 3</t>
  </si>
  <si>
    <t>Cylinder heating zone 4</t>
  </si>
  <si>
    <t xml:space="preserve">Maximum injection pressure </t>
  </si>
  <si>
    <t xml:space="preserve">Switch-over pressure </t>
  </si>
  <si>
    <t>Peak value of mould</t>
  </si>
  <si>
    <t>Peak value of ejector</t>
  </si>
  <si>
    <t>Cycle time</t>
  </si>
  <si>
    <t xml:space="preserve">Dosing time </t>
  </si>
  <si>
    <t xml:space="preserve">Injection time </t>
  </si>
  <si>
    <t>Mould protection time</t>
  </si>
  <si>
    <t>Temperature of feed yoke</t>
  </si>
  <si>
    <t xml:space="preserve">Material cushion </t>
  </si>
  <si>
    <t>Switch-over volume</t>
  </si>
  <si>
    <t>Cylinder heating zone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</si>
</sst>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FF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theme="2" tint="-0.499984740745262"/>
        <bgColor rgb="FF4EA72E"/>
      </patternFill>
    </fill>
    <fill>
      <patternFill patternType="solid">
        <fgColor theme="3" tint="0.499984740745262"/>
        <bgColor rgb="FF4EA72E"/>
      </patternFill>
    </fill>
    <fill>
      <patternFill patternType="solid">
        <fgColor theme="8" tint="0.39997558519241921"/>
        <bgColor rgb="FF4EA7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4EA72E"/>
      </patternFill>
    </fill>
    <fill>
      <patternFill patternType="solid">
        <fgColor theme="0" tint="-0.14999847407452621"/>
        <bgColor rgb="FF4EA72E"/>
      </patternFill>
    </fill>
    <fill>
      <patternFill patternType="solid">
        <fgColor theme="5" tint="0.39997558519241921"/>
        <bgColor rgb="FF4EA7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5EC4A"/>
        <bgColor rgb="FF4EA72E"/>
      </patternFill>
    </fill>
    <fill>
      <patternFill patternType="solid">
        <fgColor rgb="FFB5E618"/>
        <bgColor rgb="FF4EA72E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/>
    <xf numFmtId="0" fontId="5" fillId="3" borderId="1" xfId="0" applyFont="1" applyFill="1" applyBorder="1"/>
    <xf numFmtId="0" fontId="5" fillId="2" borderId="1" xfId="0" applyFont="1" applyFill="1" applyBorder="1"/>
    <xf numFmtId="0" fontId="0" fillId="0" borderId="0" xfId="0" applyFont="1"/>
    <xf numFmtId="0" fontId="5" fillId="3" borderId="2" xfId="0" applyFont="1" applyFill="1" applyBorder="1"/>
    <xf numFmtId="0" fontId="5" fillId="2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8" borderId="2" xfId="0" applyFont="1" applyFill="1" applyBorder="1"/>
    <xf numFmtId="0" fontId="5" fillId="3" borderId="3" xfId="0" applyFont="1" applyFill="1" applyBorder="1"/>
    <xf numFmtId="0" fontId="2" fillId="9" borderId="2" xfId="0" applyFont="1" applyFill="1" applyBorder="1"/>
    <xf numFmtId="0" fontId="2" fillId="2" borderId="2" xfId="0" applyFont="1" applyFill="1" applyBorder="1"/>
    <xf numFmtId="0" fontId="2" fillId="5" borderId="2" xfId="0" applyFont="1" applyFill="1" applyBorder="1"/>
    <xf numFmtId="0" fontId="2" fillId="10" borderId="2" xfId="0" applyFont="1" applyFill="1" applyBorder="1"/>
    <xf numFmtId="0" fontId="2" fillId="10" borderId="3" xfId="0" applyFont="1" applyFill="1" applyBorder="1"/>
    <xf numFmtId="0" fontId="2" fillId="12" borderId="2" xfId="0" applyFont="1" applyFill="1" applyBorder="1"/>
    <xf numFmtId="0" fontId="2" fillId="13" borderId="2" xfId="0" applyFont="1" applyFill="1" applyBorder="1"/>
    <xf numFmtId="0" fontId="1" fillId="14" borderId="0" xfId="0" applyFont="1" applyFill="1"/>
    <xf numFmtId="0" fontId="3" fillId="0" borderId="0" xfId="0" applyFont="1" applyAlignment="1"/>
    <xf numFmtId="0" fontId="7" fillId="0" borderId="0" xfId="0" applyFont="1"/>
    <xf numFmtId="0" fontId="7" fillId="2" borderId="2" xfId="0" applyFont="1" applyFill="1" applyBorder="1"/>
    <xf numFmtId="0" fontId="4" fillId="11" borderId="0" xfId="0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6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13" borderId="0" xfId="0" applyFont="1" applyFill="1" applyBorder="1" applyAlignment="1">
      <alignment horizontal="left"/>
    </xf>
    <xf numFmtId="0" fontId="1" fillId="15" borderId="4" xfId="0" applyFont="1" applyFill="1" applyBorder="1"/>
    <xf numFmtId="0" fontId="0" fillId="16" borderId="4" xfId="0" applyFont="1" applyFill="1" applyBorder="1"/>
    <xf numFmtId="0" fontId="0" fillId="0" borderId="4" xfId="0" applyFont="1" applyBorder="1"/>
    <xf numFmtId="165" fontId="0" fillId="0" borderId="0" xfId="0" applyNumberFormat="1"/>
    <xf numFmtId="0" fontId="1" fillId="15" borderId="5" xfId="0" applyFont="1" applyFill="1" applyBorder="1"/>
    <xf numFmtId="0" fontId="0" fillId="16" borderId="6" xfId="0" applyFont="1" applyFill="1" applyBorder="1"/>
  </cellXfs>
  <cellStyles count="1">
    <cellStyle name="Normal" xfId="0" builtinId="0"/>
  </cellStyles>
  <dxfs count="6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rgb="FFFF0000"/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5EC4A"/>
      <color rgb="FFB5E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8D10265-B51D-4F2E-9BB5-6058274561FD}" autoFormatId="16" applyNumberFormats="0" applyBorderFormats="0" applyFontFormats="0" applyPatternFormats="0" applyAlignmentFormats="0" applyWidthHeightFormats="0">
  <queryTableRefresh nextId="86">
    <queryTableFields count="85">
      <queryTableField id="1" name="Spitzenwert Werkzeug. Istwert" tableColumnId="1"/>
      <queryTableField id="2" name="Spitzenwert Schnecke. Istwert" tableColumnId="2"/>
      <queryTableField id="3" name="Cylinder heating zone 1. actual value" tableColumnId="3"/>
      <queryTableField id="4" name="Cylinder heating zone 2. actual value" tableColumnId="4"/>
      <queryTableField id="5" name="Cylinder heating zone 3. actual value" tableColumnId="5"/>
      <queryTableField id="6" name="Cylinder heating zone 4. actual value" tableColumnId="6"/>
      <queryTableField id="7" name="Maximum injection pressure . actual value" tableColumnId="7"/>
      <queryTableField id="8" name="Switch-over pressure . actual value" tableColumnId="8"/>
      <queryTableField id="9" name="Peak value of mould. actual value" tableColumnId="9"/>
      <queryTableField id="10" name="Peak value of ejector. actual value" tableColumnId="10"/>
      <queryTableField id="11" name="Cycle time. actual value" tableColumnId="11"/>
      <queryTableField id="12" name="Dosing time . actual value" tableColumnId="12"/>
      <queryTableField id="13" name="Injection time . actual value" tableColumnId="13"/>
      <queryTableField id="14" name="Mould protection time. actual value" tableColumnId="14"/>
      <queryTableField id="15" name="Temperature of feed yoke. actual value" tableColumnId="15"/>
      <queryTableField id="16" name="Material cushion . actual value" tableColumnId="16"/>
      <queryTableField id="17" name="Switch-over volume. actual value" tableColumnId="17"/>
      <queryTableField id="18" name="Cylinder heating zone 5. actual value" tableColumnId="18"/>
      <queryTableField id="19" name="tempActualValue" tableColumnId="19"/>
      <queryTableField id="20" name="tempMainLine" tableColumnId="20"/>
      <queryTableField id="21" name="tempReturnLine" tableColumnId="21"/>
      <queryTableField id="22" name="SLPThresholdPostGate" tableColumnId="22"/>
      <queryTableField id="23" name="SLPThresholdEndOfFill" tableColumnId="23"/>
      <queryTableField id="24" name="Temperature_MeasureStartEndOfFill" tableColumnId="24"/>
      <queryTableField id="25" name="Temperature_OverallMaximumEndOfFill" tableColumnId="25"/>
      <queryTableField id="26" name="Temperature_OverallMaximumTimeEndOfFill" tableColumnId="26"/>
      <queryTableField id="27" name="MaximumPressurePostGate" tableColumnId="27"/>
      <queryTableField id="28" name="MaximumPressureEndOfFill" tableColumnId="28"/>
      <queryTableField id="29" name="MaximumPressureTimePostGate" tableColumnId="29"/>
      <queryTableField id="30" name="MaximumPressureTimeEndOfFill" tableColumnId="30"/>
      <queryTableField id="31" name="Integral_CycleStartCycleEndPostGate" tableColumnId="31"/>
      <queryTableField id="32" name="Integral_CycleStartCycleEndEndOfFill" tableColumnId="32"/>
      <queryTableField id="33" name="Integral_CycleStartMaxValuePostGate" tableColumnId="33"/>
      <queryTableField id="34" name="Integral_CycleStartMaxValueEndOfFill" tableColumnId="34"/>
      <queryTableField id="35" name="Integral_MaxValueCycleEndPostGate" tableColumnId="35"/>
      <queryTableField id="36" name="Integral_MaxValueCycleEndEndOfFill" tableColumnId="36"/>
      <queryTableField id="37" name="CALC_Delta_time (s)" tableColumnId="37"/>
      <queryTableField id="38" name="Pattern_Scale" tableColumnId="38"/>
      <queryTableField id="39" name="Width" tableColumnId="39"/>
      <queryTableField id="40" name="Length" tableColumnId="40"/>
      <queryTableField id="41" name="Anomaly_Score_Texture" tableColumnId="41"/>
      <queryTableField id="42" name="Anomaly_Score_Shape" tableColumnId="42"/>
      <queryTableField id="43" name="Anomaly_Texture_Judgment" tableColumnId="43"/>
      <queryTableField id="44" name="Anomaly_Shape_Judgment" tableColumnId="44"/>
      <queryTableField id="45" name="ground_truth" tableColumnId="45"/>
      <queryTableField id="46" name="Comments.1_ground_truth" tableColumnId="46"/>
      <queryTableField id="47" name="leave blank" tableColumnId="47"/>
      <queryTableField id="48" name="Column3" tableColumnId="48"/>
      <queryTableField id="49" name="Comments" tableColumnId="49"/>
      <queryTableField id="50" name="Column2" tableColumnId="50"/>
      <queryTableField id="51" name="Column1" tableColumnId="51"/>
      <queryTableField id="52" name="product_id" tableColumnId="52"/>
      <queryTableField id="53" name="Protocol cycle counter" tableColumnId="53"/>
      <queryTableField id="54" name="shot_position" tableColumnId="54"/>
      <queryTableField id="55" name="timestamp" tableColumnId="55"/>
      <queryTableField id="56" name="weight" tableColumnId="56"/>
      <queryTableField id="57" name="batch" tableColumnId="57"/>
      <queryTableField id="58" name="Machine cycle counter" tableColumnId="58"/>
      <queryTableField id="59" name="Good parts" tableColumnId="59"/>
      <queryTableField id="60" name="Bad parts" tableColumnId="60"/>
      <queryTableField id="61" name="Part identification. finished part" tableColumnId="61"/>
      <queryTableField id="62" name="Integral. Istwert" tableColumnId="62"/>
      <queryTableField id="63" name="Time" tableColumnId="63"/>
      <queryTableField id="64" name="Day.month" tableColumnId="64"/>
      <queryTableField id="65" name="Threshold value of screw. actual value" tableColumnId="65"/>
      <queryTableField id="66" name="Peak value of screw. actual value" tableColumnId="66"/>
      <queryTableField id="67" name="Variable injection time. actual value" tableColumnId="67"/>
      <queryTableField id="68" name="tempSetValue" tableColumnId="68"/>
      <queryTableField id="69" name="DeltaTimePostGate" tableColumnId="69"/>
      <queryTableField id="70" name="DeltaTimeEndOfFill" tableColumnId="70"/>
      <queryTableField id="71" name="QR_data" tableColumnId="71"/>
      <queryTableField id="72" name="QR_Product_ID" tableColumnId="72"/>
      <queryTableField id="73" name="Anomaly_Shape_Threshold" tableColumnId="73"/>
      <queryTableField id="74" name="Anomaly_Texture_Threshold" tableColumnId="74"/>
      <queryTableField id="75" name="QR_Read_Data_Length" tableColumnId="75"/>
      <queryTableField id="76" name="QR_Position_X" tableColumnId="76"/>
      <queryTableField id="77" name="QR_Position_Y" tableColumnId="77"/>
      <queryTableField id="78" name="QR_Detected_Angle" tableColumnId="78"/>
      <queryTableField id="79" name="QR_Detected_Code_Resolution" tableColumnId="79"/>
      <queryTableField id="80" name="Code_Angle" tableColumnId="80"/>
      <queryTableField id="81" name="Edge_Width" tableColumnId="81"/>
      <queryTableField id="82" name="Position_X" tableColumnId="82"/>
      <queryTableField id="83" name="Position_Y" tableColumnId="83"/>
      <queryTableField id="84" name="Angle" tableColumnId="84"/>
      <queryTableField id="85" name="Match_%" tableColumnId="8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07E1C76-DF94-408A-B916-A0D36F9689D5}" autoFormatId="16" applyNumberFormats="0" applyBorderFormats="0" applyFontFormats="0" applyPatternFormats="0" applyAlignmentFormats="0" applyWidthHeightFormats="0">
  <queryTableRefresh nextId="87" unboundColumnsRight="1">
    <queryTableFields count="42">
      <queryTableField id="1" name="Spitzenwert Werkzeug. Istwert" tableColumnId="1"/>
      <queryTableField id="2" name="Spitzenwert Schnecke. Istwert" tableColumnId="2"/>
      <queryTableField id="3" name="Cylinder heating zone 1. actual value" tableColumnId="3"/>
      <queryTableField id="4" name="Cylinder heating zone 2. actual value" tableColumnId="4"/>
      <queryTableField id="5" name="Cylinder heating zone 3. actual value" tableColumnId="5"/>
      <queryTableField id="6" name="Cylinder heating zone 4. actual value" tableColumnId="6"/>
      <queryTableField id="7" name="Maximum injection pressure . actual value" tableColumnId="7"/>
      <queryTableField id="8" name="Switch-over pressure . actual value" tableColumnId="8"/>
      <queryTableField id="9" name="Peak value of mould. actual value" tableColumnId="9"/>
      <queryTableField id="10" name="Peak value of ejector. actual value" tableColumnId="10"/>
      <queryTableField id="11" name="Cycle time. actual value" tableColumnId="11"/>
      <queryTableField id="12" name="Dosing time . actual value" tableColumnId="12"/>
      <queryTableField id="13" name="Injection time . actual value" tableColumnId="13"/>
      <queryTableField id="14" name="Mould protection time. actual value" tableColumnId="14"/>
      <queryTableField id="15" name="Temperature of feed yoke. actual value" tableColumnId="15"/>
      <queryTableField id="16" name="Material cushion . actual value" tableColumnId="16"/>
      <queryTableField id="17" name="Switch-over volume. actual value" tableColumnId="17"/>
      <queryTableField id="18" name="Cylinder heating zone 5. actual value" tableColumnId="18"/>
      <queryTableField id="19" name="tempActualValue" tableColumnId="19"/>
      <queryTableField id="20" name="tempMainLine" tableColumnId="20"/>
      <queryTableField id="21" name="tempReturnLine" tableColumnId="21"/>
      <queryTableField id="22" name="SLPThresholdPostGate" tableColumnId="22"/>
      <queryTableField id="23" name="SLPThresholdEndOfFill" tableColumnId="23"/>
      <queryTableField id="24" name="Temperature_MeasureStartEndOfFill" tableColumnId="24"/>
      <queryTableField id="25" name="Temperature_OverallMaximumEndOfFill" tableColumnId="25"/>
      <queryTableField id="26" name="Temperature_OverallMaximumTimeEndOfFill" tableColumnId="26"/>
      <queryTableField id="27" name="MaximumPressurePostGate" tableColumnId="27"/>
      <queryTableField id="28" name="MaximumPressureEndOfFill" tableColumnId="28"/>
      <queryTableField id="29" name="MaximumPressureTimePostGate" tableColumnId="29"/>
      <queryTableField id="30" name="MaximumPressureTimeEndOfFill" tableColumnId="30"/>
      <queryTableField id="31" name="Integral_CycleStartCycleEndPostGate" tableColumnId="31"/>
      <queryTableField id="32" name="Integral_CycleStartCycleEndEndOfFill" tableColumnId="32"/>
      <queryTableField id="33" name="Integral_CycleStartMaxValuePostGate" tableColumnId="33"/>
      <queryTableField id="34" name="Integral_CycleStartMaxValueEndOfFill" tableColumnId="34"/>
      <queryTableField id="35" name="Integral_MaxValueCycleEndPostGate" tableColumnId="35"/>
      <queryTableField id="36" name="Integral_MaxValueCycleEndEndOfFill" tableColumnId="36"/>
      <queryTableField id="39" name="Width" tableColumnId="39"/>
      <queryTableField id="40" name="Length" tableColumnId="40"/>
      <queryTableField id="55" name="timestamp" tableColumnId="55"/>
      <queryTableField id="69" name="DeltaTimePostGate" tableColumnId="69"/>
      <queryTableField id="70" name="DeltaTimeEndOfFill" tableColumnId="70"/>
      <queryTableField id="86" dataBound="0" tableColumnId="38"/>
    </queryTableFields>
    <queryTableDeletedFields count="44">
      <deletedField name="Integral. Istwert"/>
      <deletedField name="Threshold value of screw. actual value"/>
      <deletedField name="Peak value of screw. actual value"/>
      <deletedField name="Variable injection time. actual value"/>
      <deletedField name="Pattern_Scale"/>
      <deletedField name="Anomaly_Score_Texture"/>
      <deletedField name="Anomaly_Score_Shape"/>
      <deletedField name="Anomaly_Texture_Judgment"/>
      <deletedField name="Anomaly_Shape_Judgment"/>
      <deletedField name="Comments.1_ground_truth"/>
      <deletedField name="leave blank"/>
      <deletedField name="Column3"/>
      <deletedField name="Comments"/>
      <deletedField name="Column2"/>
      <deletedField name="Column1"/>
      <deletedField name="weight"/>
      <deletedField name="batch"/>
      <deletedField name="Machine cycle counter"/>
      <deletedField name="Good parts"/>
      <deletedField name="Bad parts"/>
      <deletedField name="Part identification. finished part"/>
      <deletedField name="product_id"/>
      <deletedField name="Protocol cycle counter"/>
      <deletedField name="shot_position"/>
      <deletedField name="QR_data"/>
      <deletedField name="QR_Product_ID"/>
      <deletedField name="Anomaly_Shape_Threshold"/>
      <deletedField name="Anomaly_Texture_Threshold"/>
      <deletedField name="QR_Read_Data_Length"/>
      <deletedField name="QR_Position_X"/>
      <deletedField name="QR_Position_Y"/>
      <deletedField name="QR_Detected_Angle"/>
      <deletedField name="QR_Detected_Code_Resolution"/>
      <deletedField name="Code_Angle"/>
      <deletedField name="Edge_Width"/>
      <deletedField name="Position_X"/>
      <deletedField name="Position_Y"/>
      <deletedField name="Angle"/>
      <deletedField name="Match_%"/>
      <deletedField name="ground_truth"/>
      <deletedField name="Day.month"/>
      <deletedField name="tempSetValue"/>
      <deletedField name="Time"/>
      <deletedField name="CALC_Delta_time (s)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A1EB23C-7D12-445A-A273-BBC2EBB4D3A0}" autoFormatId="16" applyNumberFormats="0" applyBorderFormats="0" applyFontFormats="0" applyPatternFormats="0" applyAlignmentFormats="0" applyWidthHeightFormats="0">
  <queryTableRefresh nextId="87">
    <queryTableFields count="19">
      <queryTableField id="1" name="Spitzenwert Werkzeug. Istwert" tableColumnId="1"/>
      <queryTableField id="2" name="Spitzenwert Schnecke. Istwert" tableColumnId="2"/>
      <queryTableField id="3" name="Cylinder heating zone 1. actual value" tableColumnId="3"/>
      <queryTableField id="4" name="Cylinder heating zone 2. actual value" tableColumnId="4"/>
      <queryTableField id="5" name="Cylinder heating zone 3. actual value" tableColumnId="5"/>
      <queryTableField id="6" name="Cylinder heating zone 4. actual value" tableColumnId="6"/>
      <queryTableField id="7" name="Maximum injection pressure . actual value" tableColumnId="7"/>
      <queryTableField id="8" name="Switch-over pressure . actual value" tableColumnId="8"/>
      <queryTableField id="9" name="Peak value of mould. actual value" tableColumnId="9"/>
      <queryTableField id="10" name="Peak value of ejector. actual value" tableColumnId="10"/>
      <queryTableField id="11" name="Cycle time. actual value" tableColumnId="11"/>
      <queryTableField id="12" name="Dosing time . actual value" tableColumnId="12"/>
      <queryTableField id="13" name="Injection time . actual value" tableColumnId="13"/>
      <queryTableField id="14" name="Mould protection time. actual value" tableColumnId="14"/>
      <queryTableField id="15" name="Temperature of feed yoke. actual value" tableColumnId="15"/>
      <queryTableField id="16" name="Material cushion . actual value" tableColumnId="16"/>
      <queryTableField id="17" name="Switch-over volume. actual value" tableColumnId="17"/>
      <queryTableField id="18" name="Cylinder heating zone 5. actual value" tableColumnId="18"/>
      <queryTableField id="45" name="ground_truth" tableColumnId="45"/>
    </queryTableFields>
    <queryTableDeletedFields count="66">
      <deletedField name="tempActualValue"/>
      <deletedField name="tempMainLine"/>
      <deletedField name="tempReturnLine"/>
      <deletedField name="SLPThresholdPostGate"/>
      <deletedField name="SLPThresholdEndOfFill"/>
      <deletedField name="Temperature_MeasureStartEndOfFill"/>
      <deletedField name="Temperature_OverallMaximumEndOfFill"/>
      <deletedField name="Temperature_OverallMaximumTimeEndOfFill"/>
      <deletedField name="MaximumPressurePostGate"/>
      <deletedField name="MaximumPressureEndOfFill"/>
      <deletedField name="MaximumPressureTimePostGate"/>
      <deletedField name="MaximumPressureTimeEndOfFill"/>
      <deletedField name="Integral_CycleStartCycleEndPostGate"/>
      <deletedField name="Integral_CycleStartCycleEndEndOfFill"/>
      <deletedField name="Integral_CycleStartMaxValuePostGate"/>
      <deletedField name="Integral_CycleStartMaxValueEndOfFill"/>
      <deletedField name="Integral_MaxValueCycleEndPostGate"/>
      <deletedField name="Integral_MaxValueCycleEndEndOfFill"/>
      <deletedField name="CALC_Delta_time (s)"/>
      <deletedField name="Pattern_Scale"/>
      <deletedField name="Width"/>
      <deletedField name="Length"/>
      <deletedField name="Anomaly_Score_Texture"/>
      <deletedField name="Anomaly_Score_Shape"/>
      <deletedField name="Anomaly_Texture_Judgment"/>
      <deletedField name="Anomaly_Shape_Judgment"/>
      <deletedField name="Comments.1_ground_truth"/>
      <deletedField name="leave blank"/>
      <deletedField name="Column3"/>
      <deletedField name="Comments"/>
      <deletedField name="Column2"/>
      <deletedField name="Column1"/>
      <deletedField name="product_id"/>
      <deletedField name="Protocol cycle counter"/>
      <deletedField name="shot_position"/>
      <deletedField name="timestamp"/>
      <deletedField name="weight"/>
      <deletedField name="batch"/>
      <deletedField name="Machine cycle counter"/>
      <deletedField name="Good parts"/>
      <deletedField name="Bad parts"/>
      <deletedField name="Part identification. finished part"/>
      <deletedField name="Integral. Istwert"/>
      <deletedField name="Time"/>
      <deletedField name="Day.month"/>
      <deletedField name="Threshold value of screw. actual value"/>
      <deletedField name="Peak value of screw. actual value"/>
      <deletedField name="Variable injection time. actual value"/>
      <deletedField name="tempSetValue"/>
      <deletedField name="DeltaTimePostGate"/>
      <deletedField name="DeltaTimeEndOfFill"/>
      <deletedField name="QR_data"/>
      <deletedField name="QR_Product_ID"/>
      <deletedField name="Anomaly_Shape_Threshold"/>
      <deletedField name="Anomaly_Texture_Threshold"/>
      <deletedField name="QR_Read_Data_Length"/>
      <deletedField name="QR_Position_X"/>
      <deletedField name="QR_Position_Y"/>
      <deletedField name="QR_Detected_Angle"/>
      <deletedField name="QR_Detected_Code_Resolution"/>
      <deletedField name="Code_Angle"/>
      <deletedField name="Edge_Width"/>
      <deletedField name="Position_X"/>
      <deletedField name="Position_Y"/>
      <deletedField name="Angle"/>
      <deletedField name="Match_%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5B095-3A27-48E4-B843-CD241EDA522C}" name="filtered_labeled_data_seghesio__2" displayName="filtered_labeled_data_seghesio__2" ref="A1:CG463" tableType="queryTable">
  <autoFilter ref="A1:CG463" xr:uid="{05C5B095-3A27-48E4-B843-CD241EDA522C}"/>
  <tableColumns count="85">
    <tableColumn id="1" xr3:uid="{E9931154-0299-4FD0-B420-D799EB058CE8}" uniqueName="1" name="Peak value tool. Actual value" totalsRowLabel="Total" queryTableFieldId="1"/>
    <tableColumn id="2" xr3:uid="{6F6ABC39-7697-4A12-8DE0-35FB1D462BE2}" uniqueName="2" name="Peak value screw. Actual value" queryTableFieldId="2"/>
    <tableColumn id="3" xr3:uid="{0DFF2731-FFB6-42FB-B2F5-744D0920A0E6}" uniqueName="3" name="Cylinder heating zone 1. actual value" queryTableFieldId="3"/>
    <tableColumn id="4" xr3:uid="{0839DEF8-7C82-4024-A20E-80657D7AB574}" uniqueName="4" name="Cylinder heating zone 2. actual value" queryTableFieldId="4"/>
    <tableColumn id="5" xr3:uid="{2E466113-77B2-410D-AF64-BA7373EAB87C}" uniqueName="5" name="Cylinder heating zone 3. actual value" queryTableFieldId="5"/>
    <tableColumn id="6" xr3:uid="{8BD78381-17A5-45A8-B3AE-7CDFF83E8405}" uniqueName="6" name="Cylinder heating zone 4. actual value" queryTableFieldId="6"/>
    <tableColumn id="7" xr3:uid="{59B8CC7A-B2D5-4F6D-BCD5-53F5392307DF}" uniqueName="7" name="Maximum injection pressure . actual value" queryTableFieldId="7"/>
    <tableColumn id="8" xr3:uid="{F8D7B592-5082-4FCF-BC66-5E560BA27E94}" uniqueName="8" name="Switch-over pressure . actual value" queryTableFieldId="8"/>
    <tableColumn id="9" xr3:uid="{63AB7734-EB56-4287-BC46-AED04E12EB8C}" uniqueName="9" name="Peak value of mould. actual value" queryTableFieldId="9"/>
    <tableColumn id="10" xr3:uid="{9090AB71-CCBF-490C-A8A6-2284B8FFDC0B}" uniqueName="10" name="Peak value of ejector. actual value" queryTableFieldId="10"/>
    <tableColumn id="11" xr3:uid="{3A7891BB-8FF6-4A57-BED3-B014EE596C89}" uniqueName="11" name="Cycle time. actual value" queryTableFieldId="11"/>
    <tableColumn id="12" xr3:uid="{775B9E02-55FB-4B7F-AA39-20D6F74974E9}" uniqueName="12" name="Dosing time . actual value" queryTableFieldId="12"/>
    <tableColumn id="13" xr3:uid="{9B5BDA62-D91D-4079-9259-C8DB2CD07BBF}" uniqueName="13" name="Injection time . actual value" queryTableFieldId="13"/>
    <tableColumn id="14" xr3:uid="{031414AF-B95B-45EB-B965-6A968BE0C667}" uniqueName="14" name="Mould protection time. actual value" queryTableFieldId="14"/>
    <tableColumn id="15" xr3:uid="{18501297-7792-4050-80CD-08AF60039023}" uniqueName="15" name="Temperature of feed yoke. actual value" queryTableFieldId="15"/>
    <tableColumn id="16" xr3:uid="{36FDE87D-B870-4E0C-A38A-911FF6889E15}" uniqueName="16" name="Material cushion . actual value" queryTableFieldId="16"/>
    <tableColumn id="17" xr3:uid="{18B7F099-733E-4738-86ED-C6807DB6E2C4}" uniqueName="17" name="Switch-over volume. actual value" queryTableFieldId="17"/>
    <tableColumn id="18" xr3:uid="{D38ABC92-003C-4862-9FB5-122986A0C715}" uniqueName="18" name="Cylinder heating zone 5. actual value" queryTableFieldId="18"/>
    <tableColumn id="19" xr3:uid="{2492C7AE-2280-47C9-8C1C-1703D61F016A}" uniqueName="19" name="tempActualValue" queryTableFieldId="19"/>
    <tableColumn id="20" xr3:uid="{5D461BDB-5680-4F51-9411-362464CC93A7}" uniqueName="20" name="tempMainLine" queryTableFieldId="20"/>
    <tableColumn id="21" xr3:uid="{86E79B09-49F4-4946-BE62-5CE0DBFD5125}" uniqueName="21" name="tempReturnLine" queryTableFieldId="21"/>
    <tableColumn id="22" xr3:uid="{F2577CDD-AA0E-463A-A32F-C6F4E1EF6F96}" uniqueName="22" name="SLPThresholdPostGate" queryTableFieldId="22"/>
    <tableColumn id="23" xr3:uid="{74492055-C866-4AB3-A8DC-F3B9910534D6}" uniqueName="23" name="SLPThresholdEndOfFill" queryTableFieldId="23"/>
    <tableColumn id="24" xr3:uid="{5C2A0FF3-D7D0-485D-9E45-BE009CD680DA}" uniqueName="24" name="Temperature_MeasureStartEndOfFill" queryTableFieldId="24"/>
    <tableColumn id="25" xr3:uid="{64926CB8-FFFB-4B2E-B18B-D07E04CC369F}" uniqueName="25" name="Temperature_OverallMaximumEndOfFill" queryTableFieldId="25"/>
    <tableColumn id="26" xr3:uid="{5EABF1D0-61B3-4096-BC1C-1189B2C665DD}" uniqueName="26" name="Temperature_OverallMaximumTimeEndOfFill" queryTableFieldId="26"/>
    <tableColumn id="27" xr3:uid="{020329D3-06F8-4BD6-AE6E-CBD719719715}" uniqueName="27" name="MaximumPressurePostGate" queryTableFieldId="27"/>
    <tableColumn id="28" xr3:uid="{265569F1-C0F6-4C5D-947A-C78BE1341FD3}" uniqueName="28" name="MaximumPressureEndOfFill" queryTableFieldId="28"/>
    <tableColumn id="29" xr3:uid="{D5FCD736-FCA4-4E00-BDDF-71608EAC6F4D}" uniqueName="29" name="MaximumPressureTimePostGate" queryTableFieldId="29"/>
    <tableColumn id="30" xr3:uid="{4C2BFFCC-DCD7-407A-80B1-0D5BE74BD5E9}" uniqueName="30" name="MaximumPressureTimeEndOfFill" queryTableFieldId="30"/>
    <tableColumn id="31" xr3:uid="{287BBA1E-EA63-4F03-9098-3CBB26DFCB4C}" uniqueName="31" name="Integral_CycleStartCycleEndPostGate" queryTableFieldId="31"/>
    <tableColumn id="32" xr3:uid="{E5203563-34DA-4C15-B2EA-28F670A87CFD}" uniqueName="32" name="Integral_CycleStartCycleEndEndOfFill" queryTableFieldId="32"/>
    <tableColumn id="33" xr3:uid="{49D3FC3A-D8B3-4E02-911C-95C4F0323BC9}" uniqueName="33" name="Integral_CycleStartMaxValuePostGate" queryTableFieldId="33"/>
    <tableColumn id="34" xr3:uid="{97CF6858-EE98-40D2-8E4B-91F83E4E5393}" uniqueName="34" name="Integral_CycleStartMaxValueEndOfFill" queryTableFieldId="34"/>
    <tableColumn id="35" xr3:uid="{7C0374BC-3D14-4DDF-AA8A-C5E18C825D72}" uniqueName="35" name="Integral_MaxValueCycleEndPostGate" queryTableFieldId="35"/>
    <tableColumn id="36" xr3:uid="{D9863219-F597-417A-ADDC-67959A5B3A3F}" uniqueName="36" name="Integral_MaxValueCycleEndEndOfFill" queryTableFieldId="36"/>
    <tableColumn id="37" xr3:uid="{6E635946-AADD-49B5-8DAB-A0B5E1E0DFC0}" uniqueName="37" name="CALC_Delta_time (s)" queryTableFieldId="37"/>
    <tableColumn id="38" xr3:uid="{2446B48A-1CB6-413A-9A3F-19DD082BEED6}" uniqueName="38" name="Pattern_Scale" queryTableFieldId="38"/>
    <tableColumn id="39" xr3:uid="{8D5A7B78-0B79-451B-8605-9F888533C301}" uniqueName="39" name="Width" queryTableFieldId="39"/>
    <tableColumn id="40" xr3:uid="{7DFB4A7E-DF8E-4570-925B-F0F2AA0741A9}" uniqueName="40" name="Length" queryTableFieldId="40"/>
    <tableColumn id="41" xr3:uid="{EBE1C1EB-A5FB-4AF3-B3E8-66ECAFB7CE9A}" uniqueName="41" name="Anomaly_Score_Texture" queryTableFieldId="41"/>
    <tableColumn id="42" xr3:uid="{D7958E21-61A4-4B22-9A2B-FD3398383FE7}" uniqueName="42" name="Anomaly_Score_Shape" queryTableFieldId="42"/>
    <tableColumn id="43" xr3:uid="{9AEA221A-A97A-460C-8CB4-D0501A51998C}" uniqueName="43" name="Anomaly_Texture_Judgment" queryTableFieldId="43"/>
    <tableColumn id="44" xr3:uid="{BEBCB064-7D2B-4DEF-A920-BC25C8017183}" uniqueName="44" name="Anomaly_Shape_Judgment" queryTableFieldId="44"/>
    <tableColumn id="45" xr3:uid="{19677878-3208-4A2B-8A22-D19585E33005}" uniqueName="45" name="ground_truth" queryTableFieldId="45"/>
    <tableColumn id="46" xr3:uid="{CE706B32-ED31-463C-82D2-E9AE704F3DD2}" uniqueName="46" name="Comments.1_ground_truth" queryTableFieldId="46" dataDxfId="63"/>
    <tableColumn id="47" xr3:uid="{C93D3393-3C0A-4913-B73C-CD2EB98484C6}" uniqueName="47" name="leave blank" queryTableFieldId="47" dataDxfId="62"/>
    <tableColumn id="48" xr3:uid="{546DC5AA-1DD0-4104-8626-20705FC15F69}" uniqueName="48" name="Column3" queryTableFieldId="48" dataDxfId="61"/>
    <tableColumn id="49" xr3:uid="{7DC5E0ED-2D77-4F02-AD81-E915DAE2AB87}" uniqueName="49" name="Comments" queryTableFieldId="49" dataDxfId="60"/>
    <tableColumn id="50" xr3:uid="{62C17A78-E370-4306-A345-2B725FD0225E}" uniqueName="50" name="Column2" queryTableFieldId="50" dataDxfId="59"/>
    <tableColumn id="51" xr3:uid="{FE04251D-A281-4F1D-A899-D70E5B442B47}" uniqueName="51" name="Column1" queryTableFieldId="51" dataDxfId="58"/>
    <tableColumn id="52" xr3:uid="{2D9DFAB8-3C1E-46C4-929E-20DF2FB2DD78}" uniqueName="52" name="product_id" queryTableFieldId="52" dataDxfId="57"/>
    <tableColumn id="53" xr3:uid="{0AFA7342-CBEB-413F-BE9E-220C2ED6251A}" uniqueName="53" name="Protocol cycle counter" queryTableFieldId="53"/>
    <tableColumn id="54" xr3:uid="{6643105C-7FB3-48AE-B725-3D13E6E02CB5}" uniqueName="54" name="shot_position" queryTableFieldId="54" dataDxfId="56"/>
    <tableColumn id="55" xr3:uid="{ED7C9A87-44B0-4CA7-9CF4-04DE26290035}" uniqueName="55" name="timestamp" queryTableFieldId="55"/>
    <tableColumn id="56" xr3:uid="{70E3CCFA-74B8-4B22-9497-30F7FEA3608F}" uniqueName="56" name="weight" queryTableFieldId="56" dataDxfId="55"/>
    <tableColumn id="57" xr3:uid="{BB8EA45A-6E0D-4209-904B-5219236111E6}" uniqueName="57" name="batch" queryTableFieldId="57" dataDxfId="54"/>
    <tableColumn id="58" xr3:uid="{96B8BD2F-E4DF-4C4E-A8D0-D3C7A4E89BE4}" uniqueName="58" name="Machine cycle counter" queryTableFieldId="58"/>
    <tableColumn id="59" xr3:uid="{5BCDB1FB-0C9E-4009-8D55-90BE41152E8F}" uniqueName="59" name="Good parts" queryTableFieldId="59"/>
    <tableColumn id="60" xr3:uid="{BD6F34A1-5518-4514-9731-AFD7295373BB}" uniqueName="60" name="Bad parts" queryTableFieldId="60"/>
    <tableColumn id="61" xr3:uid="{93E81A98-5A53-4AC6-841A-BA5ABA9B2020}" uniqueName="61" name="Part identification. finished part" queryTableFieldId="61" dataDxfId="53"/>
    <tableColumn id="62" xr3:uid="{489F8AE4-011D-48DE-8CAB-40A3ED761522}" uniqueName="62" name="Integral. Actual Value" queryTableFieldId="62" dataDxfId="52"/>
    <tableColumn id="63" xr3:uid="{DE376EE8-237C-4743-BB9E-DF4ADDCF02B3}" uniqueName="63" name="Time" queryTableFieldId="63"/>
    <tableColumn id="64" xr3:uid="{7E9202BF-2E1F-49CD-8282-1B2BE39F7FEE}" uniqueName="64" name="Day.month" queryTableFieldId="64"/>
    <tableColumn id="65" xr3:uid="{80D61CA3-3C66-4D41-81F2-6E71E58AADB6}" uniqueName="65" name="Threshold value of screw. actual value" queryTableFieldId="65" dataDxfId="51"/>
    <tableColumn id="66" xr3:uid="{BE693A66-10B6-4FED-A0D4-64D627368FE6}" uniqueName="66" name="Peak value of screw. actual value" queryTableFieldId="66" dataDxfId="50"/>
    <tableColumn id="67" xr3:uid="{43C5D25D-F71B-4348-A63C-6FD123FC5167}" uniqueName="67" name="Variable injection time. actual value" queryTableFieldId="67"/>
    <tableColumn id="68" xr3:uid="{11893863-529B-472F-B397-EEC8DA6DF190}" uniqueName="68" name="tempSetValue" queryTableFieldId="68"/>
    <tableColumn id="69" xr3:uid="{90A09545-3A6F-4ABE-BC45-622BA0B3AE86}" uniqueName="69" name="DeltaTimePostGate" queryTableFieldId="69"/>
    <tableColumn id="70" xr3:uid="{AB3D0177-16A2-423E-9730-C29B45A10248}" uniqueName="70" name="DeltaTimeEndOfFill" queryTableFieldId="70"/>
    <tableColumn id="71" xr3:uid="{3B965414-1A04-4437-A5CF-3AE02F455291}" uniqueName="71" name="QR_data" queryTableFieldId="71" dataDxfId="49"/>
    <tableColumn id="72" xr3:uid="{F854214D-C8F4-4920-A6D6-96247DE3B7B9}" uniqueName="72" name="QR_Product_ID" queryTableFieldId="72" dataDxfId="48"/>
    <tableColumn id="73" xr3:uid="{D5A25DF1-5CCF-45D2-BF4A-4818B78C0203}" uniqueName="73" name="Anomaly_Shape_Threshold" queryTableFieldId="73"/>
    <tableColumn id="74" xr3:uid="{77321982-D34A-44F9-BC43-A1B30894876D}" uniqueName="74" name="Anomaly_Texture_Threshold" queryTableFieldId="74"/>
    <tableColumn id="75" xr3:uid="{F9223BA2-E77E-4185-8DDF-CF0705023917}" uniqueName="75" name="QR_Read_Data_Length" queryTableFieldId="75"/>
    <tableColumn id="76" xr3:uid="{92820923-7323-4820-841D-B96A1054C44A}" uniqueName="76" name="QR_Position_X" queryTableFieldId="76"/>
    <tableColumn id="77" xr3:uid="{77F602C2-D38E-4BD1-8312-820C2A3F38A6}" uniqueName="77" name="QR_Position_Y" queryTableFieldId="77"/>
    <tableColumn id="78" xr3:uid="{33803315-7B2C-475E-853B-2CFE313944C6}" uniqueName="78" name="QR_Detected_Angle" queryTableFieldId="78"/>
    <tableColumn id="79" xr3:uid="{05D26A33-25C6-4B80-9FF5-4D4448D1B49B}" uniqueName="79" name="QR_Detected_Code_Resolution" queryTableFieldId="79"/>
    <tableColumn id="80" xr3:uid="{F7B093DC-BEB7-4CCF-9865-D3CBECBD87A4}" uniqueName="80" name="Code_Angle" queryTableFieldId="80"/>
    <tableColumn id="81" xr3:uid="{1EAEE8D8-F9F2-42DE-B523-DF40A3F45AEE}" uniqueName="81" name="Edge_Width" queryTableFieldId="81"/>
    <tableColumn id="82" xr3:uid="{6038C6BF-2A00-400E-A274-A80E8FB2A776}" uniqueName="82" name="Position_X" queryTableFieldId="82"/>
    <tableColumn id="83" xr3:uid="{96F7F47D-717B-4644-9587-C01B0189505F}" uniqueName="83" name="Position_Y" queryTableFieldId="83"/>
    <tableColumn id="84" xr3:uid="{A383A470-E8AA-4146-A5B6-010053FBD81C}" uniqueName="84" name="Angle" queryTableFieldId="84"/>
    <tableColumn id="85" xr3:uid="{A3715999-E3DB-4B68-A3FF-8E8AA2EB8822}" uniqueName="85" name="Match_%" totalsRowFunction="sum" queryTableFieldId="8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43E52-CE30-401A-B83F-11324C3D27E7}" name="filtered_labeled_data_seghesio__3" displayName="filtered_labeled_data_seghesio__3" ref="A1:AP463" tableType="queryTable" totalsRowShown="0">
  <autoFilter ref="A1:AP463" xr:uid="{40F43E52-CE30-401A-B83F-11324C3D27E7}">
    <filterColumn colId="37">
      <filters>
        <filter val="1944.15"/>
        <filter val="2027.696"/>
        <filter val="2038.834"/>
        <filter val="2050.816"/>
        <filter val="2051.489"/>
        <filter val="2051.621"/>
        <filter val="2051.777"/>
        <filter val="2051.871"/>
        <filter val="2051.897"/>
        <filter val="2051.926"/>
        <filter val="2051.987"/>
        <filter val="2052.163"/>
        <filter val="2052.327"/>
        <filter val="2052.701"/>
        <filter val="2052.723"/>
        <filter val="2052.725"/>
        <filter val="2052.734"/>
        <filter val="2052.834"/>
        <filter val="2052.863"/>
        <filter val="2052.872"/>
        <filter val="2052.879"/>
        <filter val="2052.891"/>
        <filter val="2052.945"/>
        <filter val="2052.977"/>
        <filter val="2053.024"/>
        <filter val="2053.153"/>
        <filter val="2053.169"/>
        <filter val="2053.234"/>
        <filter val="2053.304"/>
        <filter val="2053.352"/>
        <filter val="2053.407"/>
        <filter val="2053.431"/>
        <filter val="2053.434"/>
        <filter val="2053.466"/>
        <filter val="2053.467"/>
        <filter val="2053.496"/>
        <filter val="2053.515"/>
        <filter val="2053.549"/>
        <filter val="2053.55"/>
        <filter val="2053.602"/>
        <filter val="2053.606"/>
        <filter val="2053.628"/>
        <filter val="2053.631"/>
        <filter val="2053.636"/>
        <filter val="2053.637"/>
        <filter val="2053.64"/>
        <filter val="2053.664"/>
        <filter val="2053.669"/>
        <filter val="2053.696"/>
        <filter val="2053.701"/>
        <filter val="2053.72"/>
        <filter val="2053.727"/>
        <filter val="2053.764"/>
        <filter val="2053.77"/>
        <filter val="2053.809"/>
        <filter val="2053.828"/>
        <filter val="2053.885"/>
        <filter val="2053.926"/>
        <filter val="2053.955"/>
        <filter val="2053.961"/>
        <filter val="2053.976"/>
        <filter val="2054.027"/>
        <filter val="2054.039"/>
        <filter val="2054.041"/>
        <filter val="2054.086"/>
        <filter val="2054.089"/>
        <filter val="2054.093"/>
        <filter val="2054.108"/>
        <filter val="2054.121"/>
        <filter val="2054.14"/>
        <filter val="2054.173"/>
        <filter val="2054.213"/>
        <filter val="2054.22"/>
        <filter val="2054.248"/>
        <filter val="2054.271"/>
        <filter val="2054.275"/>
        <filter val="2054.301"/>
        <filter val="2054.308"/>
        <filter val="2054.346"/>
        <filter val="2054.387"/>
        <filter val="2054.412"/>
        <filter val="2054.422"/>
        <filter val="2054.427"/>
        <filter val="2054.435"/>
        <filter val="2054.453"/>
        <filter val="2054.456"/>
        <filter val="2054.458"/>
        <filter val="2054.463"/>
        <filter val="2054.492"/>
        <filter val="2054.499"/>
        <filter val="2054.51"/>
        <filter val="2054.52"/>
        <filter val="2054.537"/>
        <filter val="2054.541"/>
        <filter val="2054.558"/>
        <filter val="2054.626"/>
        <filter val="2054.641"/>
        <filter val="2054.642"/>
        <filter val="2054.715"/>
        <filter val="2054.716"/>
        <filter val="2054.737"/>
        <filter val="2054.739"/>
        <filter val="2054.74"/>
        <filter val="2054.779"/>
        <filter val="2054.795"/>
        <filter val="2054.796"/>
        <filter val="2054.84"/>
        <filter val="2054.853"/>
        <filter val="2054.858"/>
        <filter val="2054.878"/>
        <filter val="2054.879"/>
        <filter val="2054.883"/>
        <filter val="2054.899"/>
        <filter val="2054.918"/>
        <filter val="2054.93"/>
        <filter val="2054.931"/>
        <filter val="2054.955"/>
        <filter val="2054.97"/>
        <filter val="2054.973"/>
        <filter val="2055.004"/>
        <filter val="2055.014"/>
        <filter val="2055.023"/>
        <filter val="2055.024"/>
        <filter val="2055.026"/>
        <filter val="2055.028"/>
        <filter val="2055.055"/>
        <filter val="2055.064"/>
        <filter val="2055.111"/>
        <filter val="2055.113"/>
        <filter val="2055.127"/>
        <filter val="2055.131"/>
        <filter val="2055.137"/>
        <filter val="2055.14"/>
        <filter val="2055.141"/>
        <filter val="2055.163"/>
        <filter val="2055.167"/>
        <filter val="2055.186"/>
        <filter val="2055.189"/>
        <filter val="2055.193"/>
        <filter val="2055.194"/>
        <filter val="2055.195"/>
        <filter val="2055.202"/>
        <filter val="2055.204"/>
        <filter val="2055.209"/>
        <filter val="2055.215"/>
        <filter val="2055.224"/>
        <filter val="2055.225"/>
        <filter val="2055.242"/>
        <filter val="2055.246"/>
        <filter val="2055.255"/>
        <filter val="2055.256"/>
        <filter val="2055.258"/>
        <filter val="2055.265"/>
        <filter val="2055.279"/>
        <filter val="2055.281"/>
        <filter val="2055.282"/>
        <filter val="2055.295"/>
        <filter val="2055.314"/>
        <filter val="2055.316"/>
        <filter val="2055.328"/>
        <filter val="2055.332"/>
        <filter val="2055.334"/>
        <filter val="2055.338"/>
        <filter val="2055.341"/>
        <filter val="2055.346"/>
        <filter val="2055.347"/>
        <filter val="2055.348"/>
        <filter val="2055.353"/>
        <filter val="2055.357"/>
        <filter val="2055.364"/>
        <filter val="2055.365"/>
        <filter val="2055.369"/>
        <filter val="2055.386"/>
        <filter val="2055.396"/>
        <filter val="2055.399"/>
        <filter val="2055.406"/>
        <filter val="2055.411"/>
        <filter val="2055.414"/>
        <filter val="2055.417"/>
        <filter val="2055.428"/>
        <filter val="2055.433"/>
        <filter val="2055.436"/>
        <filter val="2055.439"/>
        <filter val="2055.442"/>
        <filter val="2055.456"/>
        <filter val="2055.459"/>
        <filter val="2055.463"/>
        <filter val="2055.471"/>
        <filter val="2055.491"/>
        <filter val="2055.493"/>
        <filter val="2055.495"/>
        <filter val="2055.498"/>
        <filter val="2055.506"/>
        <filter val="2055.512"/>
        <filter val="2055.517"/>
        <filter val="2055.519"/>
        <filter val="2055.532"/>
        <filter val="2055.548"/>
        <filter val="2055.551"/>
        <filter val="2055.56"/>
        <filter val="2055.569"/>
        <filter val="2055.573"/>
        <filter val="2055.579"/>
        <filter val="2055.599"/>
        <filter val="2055.601"/>
        <filter val="2055.603"/>
        <filter val="2055.613"/>
        <filter val="2055.614"/>
        <filter val="2055.62"/>
        <filter val="2055.628"/>
        <filter val="2055.638"/>
        <filter val="2055.644"/>
        <filter val="2055.658"/>
        <filter val="2055.668"/>
        <filter val="2055.671"/>
        <filter val="2055.677"/>
        <filter val="2055.679"/>
        <filter val="2055.681"/>
        <filter val="2055.692"/>
        <filter val="2055.698"/>
        <filter val="2055.7"/>
        <filter val="2055.706"/>
        <filter val="2055.711"/>
        <filter val="2055.713"/>
        <filter val="2055.718"/>
        <filter val="2055.722"/>
        <filter val="2055.727"/>
        <filter val="2055.731"/>
        <filter val="2055.739"/>
        <filter val="2055.75"/>
        <filter val="2055.751"/>
        <filter val="2055.766"/>
        <filter val="2055.768"/>
        <filter val="2055.785"/>
        <filter val="2055.789"/>
        <filter val="2055.791"/>
        <filter val="2055.796"/>
        <filter val="2055.807"/>
        <filter val="2055.823"/>
        <filter val="2055.825"/>
        <filter val="2055.835"/>
        <filter val="2055.838"/>
        <filter val="2055.843"/>
        <filter val="2055.845"/>
        <filter val="2055.847"/>
        <filter val="2055.852"/>
        <filter val="2055.859"/>
        <filter val="2055.862"/>
        <filter val="2055.866"/>
        <filter val="2055.892"/>
        <filter val="2055.904"/>
        <filter val="2055.921"/>
        <filter val="2055.926"/>
        <filter val="2055.929"/>
        <filter val="2055.95"/>
        <filter val="2055.954"/>
        <filter val="2055.984"/>
        <filter val="2055.988"/>
        <filter val="2055.992"/>
        <filter val="2055.999"/>
        <filter val="2056.013"/>
        <filter val="2056.018"/>
        <filter val="2056.021"/>
        <filter val="2056.023"/>
        <filter val="2056.025"/>
        <filter val="2056.033"/>
        <filter val="2056.058"/>
        <filter val="2056.065"/>
        <filter val="2056.075"/>
        <filter val="2056.081"/>
        <filter val="2056.082"/>
        <filter val="2056.083"/>
        <filter val="2056.101"/>
        <filter val="2056.102"/>
        <filter val="2056.104"/>
        <filter val="2056.124"/>
        <filter val="2056.125"/>
        <filter val="2056.126"/>
        <filter val="2056.128"/>
        <filter val="2056.132"/>
        <filter val="2056.138"/>
        <filter val="2056.159"/>
        <filter val="2056.166"/>
        <filter val="2056.167"/>
        <filter val="2056.178"/>
        <filter val="2056.183"/>
        <filter val="2056.186"/>
        <filter val="2056.189"/>
        <filter val="2056.201"/>
        <filter val="2056.206"/>
        <filter val="2056.211"/>
        <filter val="2056.213"/>
        <filter val="2056.218"/>
        <filter val="2056.23"/>
        <filter val="2056.234"/>
        <filter val="2056.238"/>
        <filter val="2056.241"/>
        <filter val="2056.249"/>
        <filter val="2056.252"/>
        <filter val="2056.254"/>
        <filter val="2056.256"/>
        <filter val="2056.279"/>
        <filter val="2056.291"/>
        <filter val="2056.297"/>
        <filter val="2056.312"/>
        <filter val="2056.321"/>
        <filter val="2056.322"/>
        <filter val="2056.332"/>
        <filter val="2056.336"/>
        <filter val="2056.349"/>
        <filter val="2056.35"/>
        <filter val="2056.351"/>
        <filter val="2056.363"/>
        <filter val="2056.368"/>
        <filter val="2056.371"/>
        <filter val="2056.373"/>
        <filter val="2056.385"/>
        <filter val="2056.394"/>
        <filter val="2056.396"/>
        <filter val="2056.398"/>
        <filter val="2056.401"/>
        <filter val="2056.423"/>
        <filter val="2056.425"/>
        <filter val="2056.434"/>
        <filter val="2056.436"/>
        <filter val="2056.44"/>
        <filter val="2056.445"/>
        <filter val="2056.459"/>
        <filter val="2056.469"/>
        <filter val="2056.473"/>
        <filter val="2056.477"/>
        <filter val="2056.478"/>
        <filter val="2056.502"/>
        <filter val="2056.51"/>
        <filter val="2056.512"/>
        <filter val="2056.521"/>
        <filter val="2056.523"/>
        <filter val="2056.524"/>
        <filter val="2056.526"/>
        <filter val="2056.542"/>
        <filter val="2056.559"/>
        <filter val="2056.561"/>
        <filter val="2056.574"/>
        <filter val="2056.579"/>
        <filter val="2056.583"/>
        <filter val="2056.584"/>
        <filter val="2056.596"/>
        <filter val="2056.598"/>
        <filter val="2056.606"/>
        <filter val="2056.621"/>
        <filter val="2056.646"/>
        <filter val="2056.68"/>
        <filter val="2056.696"/>
        <filter val="2056.709"/>
        <filter val="2056.724"/>
        <filter val="2056.733"/>
        <filter val="2057.025"/>
        <filter val="2057.057"/>
        <filter val="2123.976"/>
        <filter val="2155.469"/>
        <filter val="2164.631"/>
        <filter val="2169.855"/>
        <filter val="2191.879"/>
        <filter val="2194.929"/>
      </filters>
    </filterColumn>
    <filterColumn colId="41">
      <customFilters>
        <customFilter operator="notEqual" val=" "/>
      </customFilters>
    </filterColumn>
  </autoFilter>
  <tableColumns count="42">
    <tableColumn id="1" xr3:uid="{A203813F-0481-4D82-A08C-3BC2A45CEAD7}" uniqueName="1" name="Spitzenwert Werkzeug. Istwert" queryTableFieldId="1"/>
    <tableColumn id="2" xr3:uid="{5389C525-D0EF-43DF-8401-09A0228EA448}" uniqueName="2" name="Spitzenwert Schnecke. Istwert" queryTableFieldId="2"/>
    <tableColumn id="3" xr3:uid="{CC5E4F1F-61EE-425A-AD1A-FFFA5F22E77B}" uniqueName="3" name="Cylinder heating zone 1. actual value" queryTableFieldId="3"/>
    <tableColumn id="4" xr3:uid="{58A64D6B-903B-47AD-B526-8FE5298C140A}" uniqueName="4" name="Cylinder heating zone 2. actual value" queryTableFieldId="4"/>
    <tableColumn id="5" xr3:uid="{9B361BFD-8ADF-4EB7-A142-88F13D5AC2C5}" uniqueName="5" name="Cylinder heating zone 3. actual value" queryTableFieldId="5"/>
    <tableColumn id="6" xr3:uid="{B4A0D00B-4AD0-4FE9-8787-67CF5D582C8A}" uniqueName="6" name="Cylinder heating zone 4. actual value" queryTableFieldId="6"/>
    <tableColumn id="7" xr3:uid="{955D0A67-A3DE-4A56-ABC2-623FC57D1515}" uniqueName="7" name="Maximum injection pressure . actual value" queryTableFieldId="7"/>
    <tableColumn id="8" xr3:uid="{78A208B5-43EB-477D-A45D-49A66AE8089D}" uniqueName="8" name="Switch-over pressure . actual value" queryTableFieldId="8"/>
    <tableColumn id="9" xr3:uid="{9C359473-C1C1-4EE9-B939-F4DB3463CD28}" uniqueName="9" name="Peak value of mould. actual value" queryTableFieldId="9"/>
    <tableColumn id="10" xr3:uid="{06E3D92A-0B42-4B5A-8D92-4A04B3E4EB25}" uniqueName="10" name="Peak value of ejector. actual value" queryTableFieldId="10"/>
    <tableColumn id="11" xr3:uid="{65011B01-6CE5-4ED5-BF3F-1B0313C0FA67}" uniqueName="11" name="Cycle time. actual value" queryTableFieldId="11"/>
    <tableColumn id="12" xr3:uid="{E1F4C839-A979-4A7C-8EC0-8CEF45F718F0}" uniqueName="12" name="Dosing time . actual value" queryTableFieldId="12"/>
    <tableColumn id="13" xr3:uid="{F4BFD362-5044-42C1-BAA1-DBC3DDCB8384}" uniqueName="13" name="Injection time . actual value" queryTableFieldId="13"/>
    <tableColumn id="14" xr3:uid="{DBA337F6-85EE-4524-AB4E-E4B5BBB0647C}" uniqueName="14" name="Mould protection time. actual value" queryTableFieldId="14"/>
    <tableColumn id="15" xr3:uid="{562F7A14-5D05-42CF-95ED-3A0FF70F2A50}" uniqueName="15" name="Temperature of feed yoke. actual value" queryTableFieldId="15"/>
    <tableColumn id="16" xr3:uid="{F0E8061E-48A9-44DF-93DE-87F605362CF3}" uniqueName="16" name="Material cushion . actual value" queryTableFieldId="16"/>
    <tableColumn id="17" xr3:uid="{E97D0121-7974-420E-BE53-3DD0352DC75D}" uniqueName="17" name="Switch-over volume. actual value" queryTableFieldId="17"/>
    <tableColumn id="18" xr3:uid="{A7CE95ED-BA9F-4829-976E-CCDE2FBF47E5}" uniqueName="18" name="Cylinder heating zone 5. actual value" queryTableFieldId="18"/>
    <tableColumn id="19" xr3:uid="{B2954354-2D77-4BCF-87AA-0DA40748F71D}" uniqueName="19" name="tempActualValue" queryTableFieldId="19"/>
    <tableColumn id="20" xr3:uid="{3F49D623-BBA1-4A65-A1F6-38CE67CDD840}" uniqueName="20" name="tempMainLine" queryTableFieldId="20"/>
    <tableColumn id="21" xr3:uid="{6A2EFD10-5EF0-4690-B74C-B7B650124AEC}" uniqueName="21" name="tempReturnLine" queryTableFieldId="21"/>
    <tableColumn id="22" xr3:uid="{A0F80A3B-B7A0-4189-BB7C-728A5DB0C974}" uniqueName="22" name="SLPThresholdPostGate" queryTableFieldId="22"/>
    <tableColumn id="23" xr3:uid="{CCAFD254-3381-4DB8-A47E-CCDB5BC8BCEE}" uniqueName="23" name="SLPThresholdEndOfFill" queryTableFieldId="23"/>
    <tableColumn id="24" xr3:uid="{BEAF2C9F-8E10-44BD-A6B5-664BDD0BEDA3}" uniqueName="24" name="Temperature_MeasureStartEndOfFill" queryTableFieldId="24"/>
    <tableColumn id="25" xr3:uid="{9817D9FB-03D8-4FD8-8335-47AC50A8D6E8}" uniqueName="25" name="Temperature_OverallMaximumEndOfFill" queryTableFieldId="25"/>
    <tableColumn id="26" xr3:uid="{8AFB9C0F-5F5C-494C-BE87-D2B9732C44D2}" uniqueName="26" name="Temperature_OverallMaximumTimeEndOfFill" queryTableFieldId="26"/>
    <tableColumn id="27" xr3:uid="{CBC76FDB-6946-4ECA-BB3C-FD0D1AC815EB}" uniqueName="27" name="MaximumPressurePostGate" queryTableFieldId="27"/>
    <tableColumn id="28" xr3:uid="{7AAAD9CB-CC80-4741-865E-F2E260E604BB}" uniqueName="28" name="MaximumPressureEndOfFill" queryTableFieldId="28"/>
    <tableColumn id="29" xr3:uid="{FF30E720-006E-44C1-97FE-352694A50146}" uniqueName="29" name="MaximumPressureTimePostGate" queryTableFieldId="29"/>
    <tableColumn id="30" xr3:uid="{0DD9DD89-332D-49E5-A902-8577DC562B5E}" uniqueName="30" name="MaximumPressureTimeEndOfFill" queryTableFieldId="30"/>
    <tableColumn id="31" xr3:uid="{651E322C-A4AE-4A7B-BBBE-8CE86C873C1F}" uniqueName="31" name="Integral_CycleStartCycleEndPostGate" queryTableFieldId="31"/>
    <tableColumn id="32" xr3:uid="{7CBBE36F-F9A5-46B2-802E-9A967104ACE9}" uniqueName="32" name="Integral_CycleStartCycleEndEndOfFill" queryTableFieldId="32"/>
    <tableColumn id="33" xr3:uid="{593320A4-39BE-4013-9E1D-7C9D83FF8EC1}" uniqueName="33" name="Integral_CycleStartMaxValuePostGate" queryTableFieldId="33"/>
    <tableColumn id="34" xr3:uid="{D1B56B71-D076-4315-914D-3F4E45AC517F}" uniqueName="34" name="Integral_CycleStartMaxValueEndOfFill" queryTableFieldId="34"/>
    <tableColumn id="35" xr3:uid="{B4527636-95FD-44D4-972C-0824768E0611}" uniqueName="35" name="Integral_MaxValueCycleEndPostGate" queryTableFieldId="35"/>
    <tableColumn id="36" xr3:uid="{05C212E8-DFA9-499A-B184-E1E9BA2FE4B6}" uniqueName="36" name="Integral_MaxValueCycleEndEndOfFill" queryTableFieldId="36"/>
    <tableColumn id="39" xr3:uid="{D55F323C-F559-4C1E-BF1E-2EA33C8B2C99}" uniqueName="39" name="Width" queryTableFieldId="39"/>
    <tableColumn id="40" xr3:uid="{BC6B0024-5FB4-4B51-A098-EE0B90F2B842}" uniqueName="40" name="Length" queryTableFieldId="40"/>
    <tableColumn id="55" xr3:uid="{8CF9DDE2-F6A0-4D7A-94C4-24089B5CD751}" uniqueName="55" name="timestamp" queryTableFieldId="55"/>
    <tableColumn id="69" xr3:uid="{BC0CA65E-3981-45F7-BE41-07C25883592D}" uniqueName="69" name="DeltaTimePostGate" queryTableFieldId="69"/>
    <tableColumn id="70" xr3:uid="{20C7E8EB-7301-49D1-A5DF-10BF08F94CC3}" uniqueName="70" name="DeltaTimeEndOfFill" queryTableFieldId="70"/>
    <tableColumn id="38" xr3:uid="{B580FFBF-BDB1-4827-817B-C4A94BD1F786}" uniqueName="38" name="ground_truth" queryTableFieldId="8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69041E-4A4A-42E1-8E78-E2A2E24FDD25}" name="Table5" displayName="Table5" ref="A1:AP390" totalsRowShown="0" headerRowDxfId="0" dataDxfId="1" headerRowBorderDxfId="45" tableBorderDxfId="46" totalsRowBorderDxfId="44">
  <autoFilter ref="A1:AP390" xr:uid="{0B69041E-4A4A-42E1-8E78-E2A2E24FDD25}"/>
  <tableColumns count="42">
    <tableColumn id="1" xr3:uid="{D186A1B7-36F0-473C-92BC-526274AD30A5}" name="Spitzenwert Werkzeug. Istwert" dataDxfId="43"/>
    <tableColumn id="2" xr3:uid="{3B29D44C-C1BB-4071-896C-C92EB5BD6976}" name="Spitzenwert Schnecke. Istwert" dataDxfId="42"/>
    <tableColumn id="3" xr3:uid="{04E6E471-0D9B-458B-83EF-53ADE168D792}" name="Cylinder heating zone 1. actual value" dataDxfId="41"/>
    <tableColumn id="4" xr3:uid="{D8FB4A6E-B8B8-4982-AE2B-E4CA8E55B32A}" name="Cylinder heating zone 2. actual value" dataDxfId="40"/>
    <tableColumn id="5" xr3:uid="{DB6371BE-7E46-4AC6-8DCA-09DE5A7EE8DA}" name="Cylinder heating zone 3. actual value" dataDxfId="39"/>
    <tableColumn id="6" xr3:uid="{3E996322-BE6F-4ED4-A7F8-C6988CB8DBF6}" name="Cylinder heating zone 4. actual value" dataDxfId="38"/>
    <tableColumn id="7" xr3:uid="{21EDADC8-44E9-458E-8BC7-33F2536C3878}" name="Maximum injection pressure . actual value" dataDxfId="37"/>
    <tableColumn id="8" xr3:uid="{EE195820-40DE-40A6-9365-6D565E3CCFD5}" name="Switch-over pressure . actual value" dataDxfId="36"/>
    <tableColumn id="9" xr3:uid="{5AAF8A4D-BDA1-41C9-A2FE-57DECA52BA0A}" name="Peak value of mould. actual value" dataDxfId="35"/>
    <tableColumn id="10" xr3:uid="{99BE0A5A-A4BE-4EF7-B052-0E894ED5BC8A}" name="Peak value of ejector. actual value" dataDxfId="34"/>
    <tableColumn id="11" xr3:uid="{5945BB3F-EE79-460E-A5C3-3261E11ADF15}" name="Cycle time. actual value" dataDxfId="33"/>
    <tableColumn id="12" xr3:uid="{7EB5B0DA-B6BB-4C54-AC53-4FE6567D0A82}" name="Dosing time . actual value" dataDxfId="32"/>
    <tableColumn id="13" xr3:uid="{BC607CC3-F1F8-4543-BDB1-76456BC18DD5}" name="Injection time . actual value" dataDxfId="31"/>
    <tableColumn id="14" xr3:uid="{A3F7ACF1-1580-4CBA-B818-253AFCEDB2B0}" name="Mould protection time. actual value" dataDxfId="30"/>
    <tableColumn id="15" xr3:uid="{4F84A869-B21D-4730-AD35-E81672BE3748}" name="Temperature of feed yoke. actual value" dataDxfId="29"/>
    <tableColumn id="16" xr3:uid="{93E24B68-B1B6-4467-B8A0-A35BB2C53547}" name="Material cushion . actual value" dataDxfId="28"/>
    <tableColumn id="17" xr3:uid="{34308A0A-0440-4DCC-8665-4901406BF2C5}" name="Switch-over volume. actual value" dataDxfId="27"/>
    <tableColumn id="18" xr3:uid="{F381428D-F12C-47C1-81B8-9F39761FFF57}" name="Cylinder heating zone 5. actual value" dataDxfId="26"/>
    <tableColumn id="19" xr3:uid="{32873149-6E06-4687-B884-8D2C142E2DC4}" name="tempActualValue" dataDxfId="25"/>
    <tableColumn id="20" xr3:uid="{ACD23879-DF1D-483E-B82B-D8F33946CC61}" name="tempMainLine" dataDxfId="24"/>
    <tableColumn id="21" xr3:uid="{38D48597-107D-43D0-BD8A-9FCA4205A89A}" name="tempReturnLine" dataDxfId="23"/>
    <tableColumn id="22" xr3:uid="{46450BEF-F7F2-4055-8908-EFAD9A68BE98}" name="SLPThresholdPostGate" dataDxfId="22"/>
    <tableColumn id="23" xr3:uid="{1D603B13-9750-4340-946B-3B6E5E887F0F}" name="SLPThresholdEndOfFill" dataDxfId="21"/>
    <tableColumn id="24" xr3:uid="{F33A15B8-3037-4750-B407-0556556F44D3}" name="Temperature_MeasureStartEndOfFill" dataDxfId="20"/>
    <tableColumn id="25" xr3:uid="{9E242021-F24E-4EBA-B288-8D16B23EF6D9}" name="Temperature_OverallMaximumEndOfFill" dataDxfId="19"/>
    <tableColumn id="26" xr3:uid="{78C889CE-8559-49F6-AA1E-51FD28AB841D}" name="Temperature_OverallMaximumTimeEndOfFill" dataDxfId="18"/>
    <tableColumn id="27" xr3:uid="{26E54372-327F-4997-A570-5CD2D8AEBF03}" name="MaximumPressurePostGate" dataDxfId="17"/>
    <tableColumn id="28" xr3:uid="{526B814F-E9F8-444E-B65F-8B3A0D5AE7F1}" name="MaximumPressureEndOfFill" dataDxfId="16"/>
    <tableColumn id="29" xr3:uid="{9067785F-978A-4E22-9CFF-C26CDC47FF4E}" name="MaximumPressureTimePostGate" dataDxfId="15"/>
    <tableColumn id="30" xr3:uid="{63B5F91A-F0E6-495D-8148-1BF5A761BAAE}" name="MaximumPressureTimeEndOfFill" dataDxfId="14"/>
    <tableColumn id="31" xr3:uid="{B8619069-695C-4CC2-897E-5451F7D33D8E}" name="Integral_CycleStartCycleEndPostGate" dataDxfId="13"/>
    <tableColumn id="32" xr3:uid="{57AA7D24-1844-4C39-9267-A06A1FEC19E3}" name="Integral_CycleStartCycleEndEndOfFill" dataDxfId="12"/>
    <tableColumn id="33" xr3:uid="{93CE0A13-FA17-4425-9DAA-F7803A82B22F}" name="Integral_CycleStartMaxValuePostGate" dataDxfId="11"/>
    <tableColumn id="34" xr3:uid="{29C10DAB-D220-4E20-9329-B3A7DF0CFCD1}" name="Integral_CycleStartMaxValueEndOfFill" dataDxfId="10"/>
    <tableColumn id="35" xr3:uid="{18E268D2-8A8C-4C6B-A6EF-1FC4546846A4}" name="Integral_MaxValueCycleEndPostGate" dataDxfId="9"/>
    <tableColumn id="36" xr3:uid="{9DACCB97-A6B3-4A31-B06C-882C58140372}" name="Integral_MaxValueCycleEndEndOfFill" dataDxfId="8"/>
    <tableColumn id="37" xr3:uid="{4DD509A4-B7D1-4519-9E23-33FF9BE97EC5}" name="Width" dataDxfId="7"/>
    <tableColumn id="38" xr3:uid="{83B90DC9-EA3C-48C9-B885-798B58D5FB65}" name="Length" dataDxfId="6"/>
    <tableColumn id="39" xr3:uid="{4CEB5F3E-88E1-490D-858D-C80AFE227E90}" name="timestamp" dataDxfId="5"/>
    <tableColumn id="40" xr3:uid="{138CD8F1-9AD4-46AE-B040-09BF2F2531FC}" name="DeltaTimePostGate" dataDxfId="4"/>
    <tableColumn id="41" xr3:uid="{977A0E12-E573-4006-A819-DCCE0BA04CB6}" name="DeltaTimeEndOfFill" dataDxfId="3"/>
    <tableColumn id="42" xr3:uid="{17F2D355-99D2-41DC-9C7B-675F9CCD27B6}" name="ground_trut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EB9AF3-5454-416D-A46C-17E51120108B}" name="filtered_labeled_data_seghesio__34" displayName="filtered_labeled_data_seghesio__34" ref="A1:S463" tableType="queryTable" totalsRowShown="0">
  <autoFilter ref="A1:S463" xr:uid="{9DEB9AF3-5454-416D-A46C-17E51120108B}">
    <filterColumn colId="18">
      <customFilters>
        <customFilter operator="notEqual" val=" "/>
      </customFilters>
    </filterColumn>
  </autoFilter>
  <tableColumns count="19">
    <tableColumn id="1" xr3:uid="{04BF5411-8C67-4CC5-8C93-6E21AF0D54FE}" uniqueName="1" name="Peak value tool" queryTableFieldId="1"/>
    <tableColumn id="2" xr3:uid="{D6F265DC-9332-47D2-ABBF-1EB4E6B53634}" uniqueName="2" name="Peak value screw" queryTableFieldId="2"/>
    <tableColumn id="3" xr3:uid="{6DAFCAF7-DD61-4DCA-8E04-E621D76796C7}" uniqueName="3" name="Cylinder heating zone 1" queryTableFieldId="3"/>
    <tableColumn id="4" xr3:uid="{B376A1EC-41F3-4B72-A5A1-E5F356C20B6A}" uniqueName="4" name="Cylinder heating zone 2" queryTableFieldId="4"/>
    <tableColumn id="5" xr3:uid="{0675616E-63A1-44E7-ABB4-994EBE82D344}" uniqueName="5" name="Cylinder heating zone 3" queryTableFieldId="5"/>
    <tableColumn id="6" xr3:uid="{6109A745-A2BF-48ED-97BB-20A3CAF3DC33}" uniqueName="6" name="Cylinder heating zone 4" queryTableFieldId="6"/>
    <tableColumn id="7" xr3:uid="{7EB1C157-ECA0-486B-A780-D5B94385FBCA}" uniqueName="7" name="Maximum injection pressure " queryTableFieldId="7"/>
    <tableColumn id="8" xr3:uid="{A95688E8-6E31-405A-860C-1C9EAE594588}" uniqueName="8" name="Switch-over pressure " queryTableFieldId="8"/>
    <tableColumn id="9" xr3:uid="{1ACBE8AC-CFD6-4D49-BC66-98C4072BDDEA}" uniqueName="9" name="Peak value of mould" queryTableFieldId="9"/>
    <tableColumn id="10" xr3:uid="{F607CFE2-44D6-4CA9-A723-FD354B7FE651}" uniqueName="10" name="Peak value of ejector" queryTableFieldId="10"/>
    <tableColumn id="11" xr3:uid="{BB6261C6-3CFD-4FA3-929B-53E6FB92AC66}" uniqueName="11" name="Cycle time" queryTableFieldId="11"/>
    <tableColumn id="12" xr3:uid="{F8CEBC12-70CD-4B64-9443-E2CF30366552}" uniqueName="12" name="Dosing time " queryTableFieldId="12"/>
    <tableColumn id="13" xr3:uid="{704C082F-6861-472B-A233-70FB64BCF112}" uniqueName="13" name="Injection time " queryTableFieldId="13"/>
    <tableColumn id="14" xr3:uid="{45B646B2-B064-483C-B51D-6E5F8B9228D6}" uniqueName="14" name="Mould protection time" queryTableFieldId="14"/>
    <tableColumn id="15" xr3:uid="{141D5B29-EEAF-4118-B497-1627867D032B}" uniqueName="15" name="Temperature of feed yoke" queryTableFieldId="15"/>
    <tableColumn id="16" xr3:uid="{992091D0-36E6-47F4-8A4C-92996D6A4253}" uniqueName="16" name="Material cushion " queryTableFieldId="16"/>
    <tableColumn id="17" xr3:uid="{60C53A0C-30A4-4F1D-AB8C-1423E9A461F4}" uniqueName="17" name="Switch-over volume" queryTableFieldId="17"/>
    <tableColumn id="18" xr3:uid="{B0520705-1DD1-4346-B6FB-991F1CFAA262}" uniqueName="18" name="Cylinder heating zone 5" queryTableFieldId="18"/>
    <tableColumn id="45" xr3:uid="{B078A1ED-C644-470C-843C-1FAB050CADB8}" uniqueName="45" name="ground_truth" queryTableFieldId="4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09E4-1B0A-49DD-BD78-E91AF5BF9E53}">
  <dimension ref="A1:CI466"/>
  <sheetViews>
    <sheetView zoomScaleNormal="100" workbookViewId="0">
      <selection activeCell="A5" sqref="A5"/>
    </sheetView>
  </sheetViews>
  <sheetFormatPr defaultRowHeight="14.5" x14ac:dyDescent="0.35"/>
  <cols>
    <col min="1" max="2" width="28.81640625" bestFit="1" customWidth="1"/>
    <col min="3" max="6" width="33.6328125" bestFit="1" customWidth="1"/>
    <col min="7" max="7" width="38.54296875" bestFit="1" customWidth="1"/>
    <col min="8" max="8" width="32.453125" bestFit="1" customWidth="1"/>
    <col min="9" max="9" width="31" bestFit="1" customWidth="1"/>
    <col min="10" max="10" width="31.54296875" bestFit="1" customWidth="1"/>
    <col min="11" max="11" width="23.1796875" bestFit="1" customWidth="1"/>
    <col min="12" max="12" width="24.54296875" bestFit="1" customWidth="1"/>
    <col min="13" max="13" width="26.36328125" bestFit="1" customWidth="1"/>
    <col min="14" max="14" width="33" bestFit="1" customWidth="1"/>
    <col min="15" max="15" width="35.453125" bestFit="1" customWidth="1"/>
    <col min="16" max="16" width="28.54296875" bestFit="1" customWidth="1"/>
    <col min="17" max="17" width="30.90625" bestFit="1" customWidth="1"/>
    <col min="18" max="18" width="33.6328125" bestFit="1" customWidth="1"/>
    <col min="19" max="19" width="17.81640625" bestFit="1" customWidth="1"/>
    <col min="20" max="20" width="15.08984375" bestFit="1" customWidth="1"/>
    <col min="21" max="21" width="16.6328125" bestFit="1" customWidth="1"/>
    <col min="22" max="23" width="22.36328125" bestFit="1" customWidth="1"/>
    <col min="24" max="24" width="34" bestFit="1" customWidth="1"/>
    <col min="25" max="25" width="37.1796875" bestFit="1" customWidth="1"/>
    <col min="26" max="26" width="41.453125" bestFit="1" customWidth="1"/>
    <col min="27" max="28" width="26.6328125" bestFit="1" customWidth="1"/>
    <col min="29" max="30" width="30.90625" bestFit="1" customWidth="1"/>
    <col min="31" max="32" width="35.08984375" bestFit="1" customWidth="1"/>
    <col min="33" max="34" width="35.36328125" bestFit="1" customWidth="1"/>
    <col min="35" max="36" width="34.36328125" bestFit="1" customWidth="1"/>
    <col min="37" max="37" width="20.36328125" bestFit="1" customWidth="1"/>
    <col min="38" max="38" width="14.81640625" bestFit="1" customWidth="1"/>
    <col min="39" max="39" width="8.1796875" bestFit="1" customWidth="1"/>
    <col min="40" max="40" width="9" bestFit="1" customWidth="1"/>
    <col min="41" max="41" width="23.08984375" bestFit="1" customWidth="1"/>
    <col min="42" max="42" width="22.1796875" bestFit="1" customWidth="1"/>
    <col min="43" max="43" width="26.453125" bestFit="1" customWidth="1"/>
    <col min="44" max="44" width="25.54296875" bestFit="1" customWidth="1"/>
    <col min="45" max="45" width="13.6328125" bestFit="1" customWidth="1"/>
    <col min="46" max="46" width="25.453125" bestFit="1" customWidth="1"/>
    <col min="47" max="47" width="12.6328125" bestFit="1" customWidth="1"/>
    <col min="48" max="48" width="10.6328125" bestFit="1" customWidth="1"/>
    <col min="49" max="49" width="54" bestFit="1" customWidth="1"/>
    <col min="50" max="51" width="10.6328125" bestFit="1" customWidth="1"/>
    <col min="52" max="52" width="13.08984375" bestFit="1" customWidth="1"/>
    <col min="53" max="53" width="21.90625" bestFit="1" customWidth="1"/>
    <col min="54" max="54" width="14.36328125" bestFit="1" customWidth="1"/>
    <col min="55" max="55" width="12.453125" bestFit="1" customWidth="1"/>
    <col min="56" max="56" width="8.6328125" bestFit="1" customWidth="1"/>
    <col min="57" max="57" width="9.90625" bestFit="1" customWidth="1"/>
    <col min="58" max="58" width="21.90625" bestFit="1" customWidth="1"/>
    <col min="59" max="59" width="12.36328125" bestFit="1" customWidth="1"/>
    <col min="60" max="60" width="11.08984375" bestFit="1" customWidth="1"/>
    <col min="61" max="61" width="30" bestFit="1" customWidth="1"/>
    <col min="62" max="62" width="21" bestFit="1" customWidth="1"/>
    <col min="63" max="63" width="12" bestFit="1" customWidth="1"/>
    <col min="64" max="64" width="12.1796875" bestFit="1" customWidth="1"/>
    <col min="65" max="65" width="34.6328125" bestFit="1" customWidth="1"/>
    <col min="66" max="66" width="30.54296875" bestFit="1" customWidth="1"/>
    <col min="67" max="67" width="33.54296875" bestFit="1" customWidth="1"/>
    <col min="68" max="68" width="15.08984375" bestFit="1" customWidth="1"/>
    <col min="69" max="70" width="19.6328125" bestFit="1" customWidth="1"/>
    <col min="71" max="71" width="43.54296875" bestFit="1" customWidth="1"/>
    <col min="72" max="72" width="15.6328125" bestFit="1" customWidth="1"/>
    <col min="73" max="73" width="25.6328125" bestFit="1" customWidth="1"/>
    <col min="74" max="74" width="26.54296875" bestFit="1" customWidth="1"/>
    <col min="75" max="75" width="21.81640625" bestFit="1" customWidth="1"/>
    <col min="76" max="76" width="15.08984375" bestFit="1" customWidth="1"/>
    <col min="77" max="77" width="15" bestFit="1" customWidth="1"/>
    <col min="78" max="78" width="19.6328125" bestFit="1" customWidth="1"/>
    <col min="79" max="79" width="29.1796875" bestFit="1" customWidth="1"/>
    <col min="80" max="80" width="12.90625" bestFit="1" customWidth="1"/>
    <col min="81" max="81" width="13" bestFit="1" customWidth="1"/>
    <col min="82" max="82" width="11.90625" bestFit="1" customWidth="1"/>
    <col min="83" max="83" width="11.81640625" bestFit="1" customWidth="1"/>
    <col min="84" max="84" width="8.6328125" bestFit="1" customWidth="1"/>
    <col min="85" max="85" width="10.6328125" bestFit="1" customWidth="1"/>
  </cols>
  <sheetData>
    <row r="1" spans="1:87" x14ac:dyDescent="0.35">
      <c r="A1" t="s">
        <v>1192</v>
      </c>
      <c r="B1" t="s">
        <v>1193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1202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</row>
    <row r="2" spans="1:87" x14ac:dyDescent="0.35">
      <c r="A2">
        <v>799.01499999999999</v>
      </c>
      <c r="B2">
        <v>119.90900000000001</v>
      </c>
      <c r="C2">
        <v>214.3</v>
      </c>
      <c r="D2">
        <v>215.5</v>
      </c>
      <c r="E2">
        <v>220</v>
      </c>
      <c r="F2">
        <v>224.5</v>
      </c>
      <c r="G2">
        <v>2250.4250000000002</v>
      </c>
      <c r="H2">
        <v>1752.953</v>
      </c>
      <c r="I2">
        <v>3.0019999999999998</v>
      </c>
      <c r="J2">
        <v>0.14399999999999999</v>
      </c>
      <c r="K2">
        <v>24.327999999999999</v>
      </c>
      <c r="L2">
        <v>2.0779999999999998</v>
      </c>
      <c r="M2">
        <v>0.45800000000000002</v>
      </c>
      <c r="N2">
        <v>0.65600000000000003</v>
      </c>
      <c r="O2">
        <v>45.2</v>
      </c>
      <c r="P2">
        <v>29.515000000000001</v>
      </c>
      <c r="Q2">
        <v>44.973999999999997</v>
      </c>
      <c r="R2">
        <v>230.1</v>
      </c>
      <c r="S2">
        <v>60</v>
      </c>
      <c r="T2">
        <v>60</v>
      </c>
      <c r="U2">
        <v>58</v>
      </c>
      <c r="V2">
        <v>94.585999999999999</v>
      </c>
      <c r="W2">
        <v>52.5</v>
      </c>
      <c r="X2">
        <v>57.62</v>
      </c>
      <c r="Y2">
        <v>72.981999999999999</v>
      </c>
      <c r="Z2">
        <v>4.0259999999999998</v>
      </c>
      <c r="AA2">
        <v>525.54100000000005</v>
      </c>
      <c r="AB2">
        <v>477.70600000000002</v>
      </c>
      <c r="AC2">
        <v>4.5149999999999997</v>
      </c>
      <c r="AD2">
        <v>3.6120000000000001</v>
      </c>
      <c r="AE2">
        <v>7533.5950000000003</v>
      </c>
      <c r="AF2">
        <v>4852.3630000000003</v>
      </c>
      <c r="AG2">
        <v>1551.3579999999999</v>
      </c>
      <c r="AH2">
        <v>947.52599999999995</v>
      </c>
      <c r="AI2">
        <v>5982.2370000000001</v>
      </c>
      <c r="AJ2">
        <v>3904.837</v>
      </c>
      <c r="AL2">
        <v>1.0029999999999999</v>
      </c>
      <c r="AM2">
        <v>423.37900000000002</v>
      </c>
      <c r="AN2">
        <v>2054.931</v>
      </c>
      <c r="AO2">
        <v>4.4329999999999998</v>
      </c>
      <c r="AP2">
        <v>27.41</v>
      </c>
      <c r="AQ2">
        <v>1</v>
      </c>
      <c r="AR2">
        <v>1</v>
      </c>
      <c r="AS2">
        <v>0</v>
      </c>
      <c r="AT2" s="1" t="s">
        <v>82</v>
      </c>
      <c r="AU2" s="1" t="s">
        <v>83</v>
      </c>
      <c r="AV2" s="1" t="s">
        <v>83</v>
      </c>
      <c r="AW2" s="1" t="s">
        <v>84</v>
      </c>
      <c r="AX2" s="1"/>
      <c r="AY2" s="1"/>
      <c r="AZ2" s="1" t="s">
        <v>85</v>
      </c>
      <c r="BA2">
        <v>1</v>
      </c>
      <c r="BB2" s="1" t="s">
        <v>86</v>
      </c>
      <c r="BC2">
        <v>45566.687380000003</v>
      </c>
      <c r="BD2" s="1"/>
      <c r="BE2" s="1" t="s">
        <v>87</v>
      </c>
      <c r="BF2">
        <v>1</v>
      </c>
      <c r="BG2">
        <v>1</v>
      </c>
      <c r="BH2">
        <v>0</v>
      </c>
      <c r="BI2" s="1" t="s">
        <v>88</v>
      </c>
      <c r="BJ2" s="1"/>
      <c r="BK2">
        <v>14.27999973</v>
      </c>
      <c r="BL2">
        <v>110</v>
      </c>
      <c r="BM2" s="1"/>
      <c r="BN2" s="1"/>
      <c r="BO2">
        <v>0</v>
      </c>
      <c r="BP2">
        <v>60</v>
      </c>
      <c r="BQ2">
        <v>9.0851307000000006E-2</v>
      </c>
      <c r="BR2">
        <v>0.30756509300000001</v>
      </c>
      <c r="BS2" s="1" t="s">
        <v>89</v>
      </c>
      <c r="BT2" s="1" t="s">
        <v>85</v>
      </c>
      <c r="BU2">
        <v>40</v>
      </c>
      <c r="BV2">
        <v>20</v>
      </c>
      <c r="BW2">
        <v>45</v>
      </c>
      <c r="BX2">
        <v>863.779</v>
      </c>
      <c r="BY2">
        <v>1289.3150000000001</v>
      </c>
      <c r="BZ2">
        <v>1.8260000000000001</v>
      </c>
      <c r="CA2">
        <v>4.0910000000000002</v>
      </c>
      <c r="CB2">
        <v>94.135000000000005</v>
      </c>
      <c r="CC2">
        <v>2054.931</v>
      </c>
      <c r="CD2">
        <v>841.85</v>
      </c>
      <c r="CE2">
        <v>1395.374</v>
      </c>
      <c r="CF2">
        <v>5.48</v>
      </c>
      <c r="CG2">
        <v>94.882000000000005</v>
      </c>
      <c r="CI2">
        <f>COUNTA(filtered_labeled_data_seghesio__2[#This Row])</f>
        <v>78</v>
      </c>
    </row>
    <row r="3" spans="1:87" x14ac:dyDescent="0.35">
      <c r="A3">
        <v>799.01499999999999</v>
      </c>
      <c r="B3">
        <v>119.90900000000001</v>
      </c>
      <c r="C3">
        <v>214.3</v>
      </c>
      <c r="D3">
        <v>215.5</v>
      </c>
      <c r="E3">
        <v>220</v>
      </c>
      <c r="F3">
        <v>224.5</v>
      </c>
      <c r="G3">
        <v>2250.4250000000002</v>
      </c>
      <c r="H3">
        <v>1752.953</v>
      </c>
      <c r="I3">
        <v>3.0019999999999998</v>
      </c>
      <c r="J3">
        <v>0.14399999999999999</v>
      </c>
      <c r="K3">
        <v>24.327999999999999</v>
      </c>
      <c r="L3">
        <v>2.0779999999999998</v>
      </c>
      <c r="M3">
        <v>0.45800000000000002</v>
      </c>
      <c r="N3">
        <v>0.65600000000000003</v>
      </c>
      <c r="O3">
        <v>45.2</v>
      </c>
      <c r="P3">
        <v>29.515000000000001</v>
      </c>
      <c r="Q3">
        <v>44.973999999999997</v>
      </c>
      <c r="R3">
        <v>230.1</v>
      </c>
      <c r="S3">
        <v>60</v>
      </c>
      <c r="T3">
        <v>60</v>
      </c>
      <c r="U3">
        <v>58</v>
      </c>
      <c r="V3">
        <v>137.79599999999999</v>
      </c>
      <c r="W3">
        <v>52.5</v>
      </c>
      <c r="X3">
        <v>56.444000000000003</v>
      </c>
      <c r="Y3">
        <v>73.519000000000005</v>
      </c>
      <c r="Z3">
        <v>2.1070000000000002</v>
      </c>
      <c r="AA3">
        <v>536.67700000000002</v>
      </c>
      <c r="AB3">
        <v>487.70800000000003</v>
      </c>
      <c r="AC3">
        <v>4.8159999999999998</v>
      </c>
      <c r="AD3">
        <v>3.875</v>
      </c>
      <c r="AE3">
        <v>8041.4470000000001</v>
      </c>
      <c r="AF3">
        <v>5940.41</v>
      </c>
      <c r="AG3">
        <v>1793.135</v>
      </c>
      <c r="AH3">
        <v>1166.6990000000001</v>
      </c>
      <c r="AI3">
        <v>6248.3130000000001</v>
      </c>
      <c r="AJ3">
        <v>4773.7110000000002</v>
      </c>
      <c r="AT3" s="1" t="s">
        <v>83</v>
      </c>
      <c r="AU3" s="1" t="s">
        <v>83</v>
      </c>
      <c r="AV3" s="1" t="s">
        <v>83</v>
      </c>
      <c r="AW3" s="1"/>
      <c r="AX3" s="1"/>
      <c r="AY3" s="1"/>
      <c r="AZ3" s="1" t="s">
        <v>90</v>
      </c>
      <c r="BA3">
        <v>1</v>
      </c>
      <c r="BB3" s="1" t="s">
        <v>91</v>
      </c>
      <c r="BC3">
        <v>45566.687380000003</v>
      </c>
      <c r="BD3" s="1"/>
      <c r="BE3" s="1" t="s">
        <v>87</v>
      </c>
      <c r="BF3">
        <v>1</v>
      </c>
      <c r="BG3">
        <v>1</v>
      </c>
      <c r="BH3">
        <v>0</v>
      </c>
      <c r="BI3" s="1" t="s">
        <v>88</v>
      </c>
      <c r="BJ3" s="1"/>
      <c r="BK3">
        <v>14.27999973</v>
      </c>
      <c r="BL3">
        <v>110</v>
      </c>
      <c r="BM3" s="1"/>
      <c r="BN3" s="1"/>
      <c r="BO3">
        <v>0</v>
      </c>
      <c r="BP3">
        <v>60</v>
      </c>
      <c r="BS3" s="1" t="s">
        <v>83</v>
      </c>
      <c r="BT3" s="1" t="s">
        <v>83</v>
      </c>
      <c r="CI3">
        <f>COUNTA(filtered_labeled_data_seghesio__2[#This Row])</f>
        <v>54</v>
      </c>
    </row>
    <row r="4" spans="1:87" x14ac:dyDescent="0.35">
      <c r="A4">
        <v>798.27800000000002</v>
      </c>
      <c r="B4">
        <v>119.952</v>
      </c>
      <c r="C4">
        <v>213.3</v>
      </c>
      <c r="D4">
        <v>215.6</v>
      </c>
      <c r="E4">
        <v>220.6</v>
      </c>
      <c r="F4">
        <v>224.8</v>
      </c>
      <c r="G4">
        <v>2248.288</v>
      </c>
      <c r="H4">
        <v>1877.88</v>
      </c>
      <c r="I4">
        <v>2.8660000000000001</v>
      </c>
      <c r="J4">
        <v>0.45800000000000002</v>
      </c>
      <c r="K4">
        <v>24.344000000000001</v>
      </c>
      <c r="L4">
        <v>2.2480000000000002</v>
      </c>
      <c r="M4">
        <v>0.45800000000000002</v>
      </c>
      <c r="N4">
        <v>0.65400000000000003</v>
      </c>
      <c r="O4">
        <v>45</v>
      </c>
      <c r="P4">
        <v>29.638000000000002</v>
      </c>
      <c r="Q4">
        <v>44.963999999999999</v>
      </c>
      <c r="R4">
        <v>230.1</v>
      </c>
      <c r="S4">
        <v>60</v>
      </c>
      <c r="T4">
        <v>60</v>
      </c>
      <c r="U4">
        <v>58</v>
      </c>
      <c r="V4">
        <v>94.585999999999999</v>
      </c>
      <c r="W4">
        <v>52.5</v>
      </c>
      <c r="X4">
        <v>62.488999999999997</v>
      </c>
      <c r="Y4">
        <v>76.563999999999993</v>
      </c>
      <c r="Z4">
        <v>3.1230000000000002</v>
      </c>
      <c r="AA4">
        <v>530.36599999999999</v>
      </c>
      <c r="AB4">
        <v>478.78500000000003</v>
      </c>
      <c r="AC4">
        <v>4.7030000000000003</v>
      </c>
      <c r="AD4">
        <v>3.65</v>
      </c>
      <c r="AE4">
        <v>7622.0360000000001</v>
      </c>
      <c r="AF4">
        <v>4933.9189999999999</v>
      </c>
      <c r="AG4">
        <v>1661.097</v>
      </c>
      <c r="AH4">
        <v>964.87199999999996</v>
      </c>
      <c r="AI4">
        <v>5960.9390000000003</v>
      </c>
      <c r="AJ4">
        <v>3969.047</v>
      </c>
      <c r="AK4">
        <v>23.975999999999999</v>
      </c>
      <c r="AL4">
        <v>1.002</v>
      </c>
      <c r="AM4">
        <v>423.16399999999999</v>
      </c>
      <c r="AN4">
        <v>2052.723</v>
      </c>
      <c r="AO4">
        <v>116.733</v>
      </c>
      <c r="AP4">
        <v>23.827000000000002</v>
      </c>
      <c r="AQ4">
        <v>0</v>
      </c>
      <c r="AR4">
        <v>1</v>
      </c>
      <c r="AS4">
        <v>0</v>
      </c>
      <c r="AT4" s="1" t="s">
        <v>92</v>
      </c>
      <c r="AU4" s="1" t="s">
        <v>83</v>
      </c>
      <c r="AV4" s="1" t="s">
        <v>83</v>
      </c>
      <c r="AW4" s="1" t="s">
        <v>84</v>
      </c>
      <c r="AX4" s="1"/>
      <c r="AY4" s="1"/>
      <c r="AZ4" s="1" t="s">
        <v>93</v>
      </c>
      <c r="BA4">
        <v>2</v>
      </c>
      <c r="BB4" s="1" t="s">
        <v>86</v>
      </c>
      <c r="BC4">
        <v>45566.687660000003</v>
      </c>
      <c r="BD4" s="1"/>
      <c r="BE4" s="1" t="s">
        <v>87</v>
      </c>
      <c r="BF4">
        <v>2</v>
      </c>
      <c r="BG4">
        <v>2</v>
      </c>
      <c r="BH4">
        <v>0</v>
      </c>
      <c r="BI4" s="1" t="s">
        <v>94</v>
      </c>
      <c r="BJ4" s="1"/>
      <c r="BK4">
        <v>14.289999959999999</v>
      </c>
      <c r="BL4">
        <v>110</v>
      </c>
      <c r="BM4" s="1"/>
      <c r="BN4" s="1"/>
      <c r="BO4">
        <v>0</v>
      </c>
      <c r="BP4">
        <v>60</v>
      </c>
      <c r="BQ4">
        <v>4.0132164999999997E-2</v>
      </c>
      <c r="BR4">
        <v>0.226630569</v>
      </c>
      <c r="BS4" s="1" t="s">
        <v>95</v>
      </c>
      <c r="BT4" s="1" t="s">
        <v>93</v>
      </c>
      <c r="BU4">
        <v>40</v>
      </c>
      <c r="BV4">
        <v>20</v>
      </c>
      <c r="BW4">
        <v>45</v>
      </c>
      <c r="BX4">
        <v>844.93799999999999</v>
      </c>
      <c r="BY4">
        <v>1019.134</v>
      </c>
      <c r="BZ4">
        <v>-1.627</v>
      </c>
      <c r="CA4">
        <v>4.1319999999999997</v>
      </c>
      <c r="CB4">
        <v>90.682000000000002</v>
      </c>
      <c r="CC4">
        <v>2052.723</v>
      </c>
      <c r="CD4">
        <v>830.77599999999995</v>
      </c>
      <c r="CE4">
        <v>1129.4839999999999</v>
      </c>
      <c r="CF4">
        <v>1.9019999999999999</v>
      </c>
      <c r="CG4">
        <v>96.063000000000002</v>
      </c>
      <c r="CI4">
        <f>COUNTA(filtered_labeled_data_seghesio__2[#This Row])</f>
        <v>79</v>
      </c>
    </row>
    <row r="5" spans="1:87" x14ac:dyDescent="0.35">
      <c r="A5">
        <v>798.27800000000002</v>
      </c>
      <c r="B5">
        <v>119.952</v>
      </c>
      <c r="C5">
        <v>213.3</v>
      </c>
      <c r="D5">
        <v>215.6</v>
      </c>
      <c r="E5">
        <v>220.6</v>
      </c>
      <c r="F5">
        <v>224.8</v>
      </c>
      <c r="G5">
        <v>2248.288</v>
      </c>
      <c r="H5">
        <v>1877.88</v>
      </c>
      <c r="I5">
        <v>2.8660000000000001</v>
      </c>
      <c r="J5">
        <v>0.45800000000000002</v>
      </c>
      <c r="K5">
        <v>24.344000000000001</v>
      </c>
      <c r="L5">
        <v>2.2480000000000002</v>
      </c>
      <c r="M5">
        <v>0.45800000000000002</v>
      </c>
      <c r="N5">
        <v>0.65400000000000003</v>
      </c>
      <c r="O5">
        <v>45</v>
      </c>
      <c r="P5">
        <v>29.638000000000002</v>
      </c>
      <c r="Q5">
        <v>44.963999999999999</v>
      </c>
      <c r="R5">
        <v>230.1</v>
      </c>
      <c r="S5">
        <v>60</v>
      </c>
      <c r="T5">
        <v>60</v>
      </c>
      <c r="U5">
        <v>58</v>
      </c>
      <c r="V5">
        <v>137.79599999999999</v>
      </c>
      <c r="W5">
        <v>52.5</v>
      </c>
      <c r="X5">
        <v>61.579000000000001</v>
      </c>
      <c r="Y5">
        <v>77.97</v>
      </c>
      <c r="Z5">
        <v>1.242</v>
      </c>
      <c r="AA5">
        <v>533.29399999999998</v>
      </c>
      <c r="AB5">
        <v>482.214</v>
      </c>
      <c r="AC5">
        <v>4.9660000000000002</v>
      </c>
      <c r="AD5">
        <v>3.8380000000000001</v>
      </c>
      <c r="AE5">
        <v>7949.8180000000002</v>
      </c>
      <c r="AF5">
        <v>5784.7380000000003</v>
      </c>
      <c r="AG5">
        <v>1837.1579999999999</v>
      </c>
      <c r="AH5">
        <v>1109.6199999999999</v>
      </c>
      <c r="AI5">
        <v>6112.66</v>
      </c>
      <c r="AJ5">
        <v>4675.1180000000004</v>
      </c>
      <c r="AK5">
        <v>23.975999999999999</v>
      </c>
      <c r="AL5">
        <v>1.0049999999999999</v>
      </c>
      <c r="AM5">
        <v>424.55099999999999</v>
      </c>
      <c r="AN5">
        <v>2056.1379999999999</v>
      </c>
      <c r="AO5">
        <v>40.149000000000001</v>
      </c>
      <c r="AP5">
        <v>31.271000000000001</v>
      </c>
      <c r="AQ5">
        <v>0</v>
      </c>
      <c r="AR5">
        <v>1</v>
      </c>
      <c r="AS5">
        <v>0</v>
      </c>
      <c r="AT5" s="1" t="s">
        <v>92</v>
      </c>
      <c r="AU5" s="1" t="s">
        <v>83</v>
      </c>
      <c r="AV5" s="1" t="s">
        <v>83</v>
      </c>
      <c r="AW5" s="1" t="s">
        <v>84</v>
      </c>
      <c r="AX5" s="1"/>
      <c r="AY5" s="1"/>
      <c r="AZ5" s="1" t="s">
        <v>96</v>
      </c>
      <c r="BA5">
        <v>2</v>
      </c>
      <c r="BB5" s="1" t="s">
        <v>91</v>
      </c>
      <c r="BC5">
        <v>45566.687660000003</v>
      </c>
      <c r="BD5" s="1"/>
      <c r="BE5" s="1" t="s">
        <v>87</v>
      </c>
      <c r="BF5">
        <v>2</v>
      </c>
      <c r="BG5">
        <v>2</v>
      </c>
      <c r="BH5">
        <v>0</v>
      </c>
      <c r="BI5" s="1" t="s">
        <v>94</v>
      </c>
      <c r="BJ5" s="1"/>
      <c r="BK5">
        <v>14.289999959999999</v>
      </c>
      <c r="BL5">
        <v>110</v>
      </c>
      <c r="BM5" s="1"/>
      <c r="BN5" s="1"/>
      <c r="BO5">
        <v>0</v>
      </c>
      <c r="BP5">
        <v>60</v>
      </c>
      <c r="BS5" s="1" t="s">
        <v>97</v>
      </c>
      <c r="BT5" s="1" t="s">
        <v>96</v>
      </c>
      <c r="BU5">
        <v>40</v>
      </c>
      <c r="BV5">
        <v>20</v>
      </c>
      <c r="BW5">
        <v>45</v>
      </c>
      <c r="BX5">
        <v>1196.038</v>
      </c>
      <c r="BY5">
        <v>787.67200000000003</v>
      </c>
      <c r="BZ5">
        <v>-4.157</v>
      </c>
      <c r="CA5">
        <v>4.0140000000000002</v>
      </c>
      <c r="CB5">
        <v>88.152000000000001</v>
      </c>
      <c r="CC5">
        <v>2056.1379999999999</v>
      </c>
      <c r="CD5">
        <v>1200.5509999999999</v>
      </c>
      <c r="CE5">
        <v>1098.509</v>
      </c>
      <c r="CF5">
        <v>179.58099999999999</v>
      </c>
      <c r="CG5">
        <v>99.998999999999995</v>
      </c>
      <c r="CI5">
        <f>COUNTA(filtered_labeled_data_seghesio__2[#This Row])</f>
        <v>77</v>
      </c>
    </row>
    <row r="6" spans="1:87" x14ac:dyDescent="0.35">
      <c r="A6">
        <v>798.27800000000002</v>
      </c>
      <c r="B6">
        <v>119.90900000000001</v>
      </c>
      <c r="C6">
        <v>212.3</v>
      </c>
      <c r="D6">
        <v>215.6</v>
      </c>
      <c r="E6">
        <v>221</v>
      </c>
      <c r="F6">
        <v>225.1</v>
      </c>
      <c r="G6">
        <v>2252.2710000000002</v>
      </c>
      <c r="H6">
        <v>1794.239</v>
      </c>
      <c r="I6">
        <v>3.452</v>
      </c>
      <c r="J6">
        <v>0.14399999999999999</v>
      </c>
      <c r="K6">
        <v>24.344000000000001</v>
      </c>
      <c r="L6">
        <v>1.97</v>
      </c>
      <c r="M6">
        <v>0.45800000000000002</v>
      </c>
      <c r="N6">
        <v>0.65600000000000003</v>
      </c>
      <c r="O6">
        <v>44.7</v>
      </c>
      <c r="P6">
        <v>28.068000000000001</v>
      </c>
      <c r="Q6">
        <v>44.999000000000002</v>
      </c>
      <c r="R6">
        <v>230</v>
      </c>
      <c r="S6">
        <v>60</v>
      </c>
      <c r="T6">
        <v>60</v>
      </c>
      <c r="U6">
        <v>58.4</v>
      </c>
      <c r="V6">
        <v>94.585999999999999</v>
      </c>
      <c r="W6">
        <v>52.5</v>
      </c>
      <c r="X6">
        <v>63.755000000000003</v>
      </c>
      <c r="Y6">
        <v>77.954999999999998</v>
      </c>
      <c r="Z6">
        <v>3.2360000000000002</v>
      </c>
      <c r="AA6">
        <v>534.95500000000004</v>
      </c>
      <c r="AB6">
        <v>487.37099999999998</v>
      </c>
      <c r="AC6">
        <v>4.7409999999999997</v>
      </c>
      <c r="AD6">
        <v>3.6869999999999998</v>
      </c>
      <c r="AE6">
        <v>7616.2</v>
      </c>
      <c r="AF6">
        <v>5152.9979999999996</v>
      </c>
      <c r="AG6">
        <v>1678.8219999999999</v>
      </c>
      <c r="AH6">
        <v>981.995</v>
      </c>
      <c r="AI6">
        <v>5937.3779999999997</v>
      </c>
      <c r="AJ6">
        <v>4171.0029999999997</v>
      </c>
      <c r="AK6">
        <v>24.091000000000001</v>
      </c>
      <c r="AT6" s="1" t="s">
        <v>83</v>
      </c>
      <c r="AU6" s="1" t="s">
        <v>83</v>
      </c>
      <c r="AV6" s="1" t="s">
        <v>83</v>
      </c>
      <c r="AW6" s="1"/>
      <c r="AX6" s="1"/>
      <c r="AY6" s="1"/>
      <c r="AZ6" s="1" t="s">
        <v>98</v>
      </c>
      <c r="BA6">
        <v>3</v>
      </c>
      <c r="BB6" s="1" t="s">
        <v>86</v>
      </c>
      <c r="BC6">
        <v>45566.687940000003</v>
      </c>
      <c r="BD6" s="1"/>
      <c r="BE6" s="1" t="s">
        <v>87</v>
      </c>
      <c r="BF6">
        <v>3</v>
      </c>
      <c r="BG6">
        <v>3</v>
      </c>
      <c r="BH6">
        <v>0</v>
      </c>
      <c r="BI6" s="1" t="s">
        <v>99</v>
      </c>
      <c r="BJ6" s="1"/>
      <c r="BK6">
        <v>14.289999959999999</v>
      </c>
      <c r="BL6">
        <v>110</v>
      </c>
      <c r="BM6" s="1"/>
      <c r="BN6" s="1"/>
      <c r="BO6">
        <v>0</v>
      </c>
      <c r="BP6">
        <v>60</v>
      </c>
      <c r="BQ6">
        <v>5.1556110000000002E-2</v>
      </c>
      <c r="BR6">
        <v>0.22063529500000001</v>
      </c>
      <c r="BS6" s="1" t="s">
        <v>83</v>
      </c>
      <c r="BT6" s="1" t="s">
        <v>83</v>
      </c>
      <c r="CI6">
        <f>COUNTA(filtered_labeled_data_seghesio__2[#This Row])</f>
        <v>57</v>
      </c>
    </row>
    <row r="7" spans="1:87" x14ac:dyDescent="0.35">
      <c r="A7">
        <v>798.27800000000002</v>
      </c>
      <c r="B7">
        <v>119.90900000000001</v>
      </c>
      <c r="C7">
        <v>212.3</v>
      </c>
      <c r="D7">
        <v>215.6</v>
      </c>
      <c r="E7">
        <v>221</v>
      </c>
      <c r="F7">
        <v>225.1</v>
      </c>
      <c r="G7">
        <v>2252.2710000000002</v>
      </c>
      <c r="H7">
        <v>1794.239</v>
      </c>
      <c r="I7">
        <v>3.452</v>
      </c>
      <c r="J7">
        <v>0.14399999999999999</v>
      </c>
      <c r="K7">
        <v>24.344000000000001</v>
      </c>
      <c r="L7">
        <v>1.97</v>
      </c>
      <c r="M7">
        <v>0.45800000000000002</v>
      </c>
      <c r="N7">
        <v>0.65600000000000003</v>
      </c>
      <c r="O7">
        <v>44.7</v>
      </c>
      <c r="P7">
        <v>28.068000000000001</v>
      </c>
      <c r="Q7">
        <v>44.999000000000002</v>
      </c>
      <c r="R7">
        <v>230</v>
      </c>
      <c r="S7">
        <v>60</v>
      </c>
      <c r="T7">
        <v>60</v>
      </c>
      <c r="U7">
        <v>58.4</v>
      </c>
      <c r="V7">
        <v>137.79599999999999</v>
      </c>
      <c r="W7">
        <v>52.5</v>
      </c>
      <c r="X7">
        <v>63.155999999999999</v>
      </c>
      <c r="Y7">
        <v>79.456999999999994</v>
      </c>
      <c r="Z7">
        <v>1.3169999999999999</v>
      </c>
      <c r="AA7">
        <v>542.62</v>
      </c>
      <c r="AB7">
        <v>493.08699999999999</v>
      </c>
      <c r="AC7">
        <v>4.891</v>
      </c>
      <c r="AD7">
        <v>3.875</v>
      </c>
      <c r="AE7">
        <v>7941.3329999999996</v>
      </c>
      <c r="AF7">
        <v>6041.1809999999996</v>
      </c>
      <c r="AG7">
        <v>1813.395</v>
      </c>
      <c r="AH7">
        <v>1133.9839999999999</v>
      </c>
      <c r="AI7">
        <v>6127.9380000000001</v>
      </c>
      <c r="AJ7">
        <v>4907.1970000000001</v>
      </c>
      <c r="AK7">
        <v>24.091000000000001</v>
      </c>
      <c r="AT7" s="1" t="s">
        <v>83</v>
      </c>
      <c r="AU7" s="1" t="s">
        <v>83</v>
      </c>
      <c r="AV7" s="1" t="s">
        <v>83</v>
      </c>
      <c r="AW7" s="1"/>
      <c r="AX7" s="1"/>
      <c r="AY7" s="1"/>
      <c r="AZ7" s="1" t="s">
        <v>100</v>
      </c>
      <c r="BA7">
        <v>3</v>
      </c>
      <c r="BB7" s="1" t="s">
        <v>91</v>
      </c>
      <c r="BC7">
        <v>45566.687940000003</v>
      </c>
      <c r="BD7" s="1"/>
      <c r="BE7" s="1" t="s">
        <v>87</v>
      </c>
      <c r="BF7">
        <v>3</v>
      </c>
      <c r="BG7">
        <v>3</v>
      </c>
      <c r="BH7">
        <v>0</v>
      </c>
      <c r="BI7" s="1" t="s">
        <v>99</v>
      </c>
      <c r="BJ7" s="1"/>
      <c r="BK7">
        <v>14.289999959999999</v>
      </c>
      <c r="BL7">
        <v>110</v>
      </c>
      <c r="BM7" s="1"/>
      <c r="BN7" s="1"/>
      <c r="BO7">
        <v>0</v>
      </c>
      <c r="BP7">
        <v>60</v>
      </c>
      <c r="BS7" s="1" t="s">
        <v>83</v>
      </c>
      <c r="BT7" s="1" t="s">
        <v>83</v>
      </c>
      <c r="CI7">
        <f>COUNTA(filtered_labeled_data_seghesio__2[#This Row])</f>
        <v>55</v>
      </c>
    </row>
    <row r="8" spans="1:87" x14ac:dyDescent="0.35">
      <c r="A8">
        <v>798.27800000000002</v>
      </c>
      <c r="B8">
        <v>119.90900000000001</v>
      </c>
      <c r="C8">
        <v>211.6</v>
      </c>
      <c r="D8">
        <v>215.3</v>
      </c>
      <c r="E8">
        <v>221.3</v>
      </c>
      <c r="F8">
        <v>225.3</v>
      </c>
      <c r="G8">
        <v>2239.0590000000002</v>
      </c>
      <c r="H8">
        <v>1809.491</v>
      </c>
      <c r="I8">
        <v>3.1680000000000001</v>
      </c>
      <c r="J8">
        <v>0.14599999999999999</v>
      </c>
      <c r="K8">
        <v>24.344000000000001</v>
      </c>
      <c r="L8">
        <v>2.032</v>
      </c>
      <c r="M8">
        <v>0.45800000000000002</v>
      </c>
      <c r="N8">
        <v>0.65600000000000003</v>
      </c>
      <c r="O8">
        <v>44.4</v>
      </c>
      <c r="P8">
        <v>27.946000000000002</v>
      </c>
      <c r="Q8">
        <v>44.988999999999997</v>
      </c>
      <c r="R8">
        <v>230</v>
      </c>
      <c r="S8">
        <v>60.2</v>
      </c>
      <c r="T8">
        <v>60.2</v>
      </c>
      <c r="U8">
        <v>58.9</v>
      </c>
      <c r="V8">
        <v>94.585999999999999</v>
      </c>
      <c r="W8">
        <v>52.5</v>
      </c>
      <c r="X8">
        <v>64.552999999999997</v>
      </c>
      <c r="Y8">
        <v>78.379000000000005</v>
      </c>
      <c r="Z8">
        <v>3.9129999999999998</v>
      </c>
      <c r="AA8">
        <v>536.44600000000003</v>
      </c>
      <c r="AB8">
        <v>489.084</v>
      </c>
      <c r="AC8">
        <v>4.59</v>
      </c>
      <c r="AD8">
        <v>3.6869999999999998</v>
      </c>
      <c r="AE8">
        <v>7626.308</v>
      </c>
      <c r="AF8">
        <v>5192.9809999999998</v>
      </c>
      <c r="AG8">
        <v>1602.4469999999999</v>
      </c>
      <c r="AH8">
        <v>985.00199999999995</v>
      </c>
      <c r="AI8">
        <v>6023.86</v>
      </c>
      <c r="AJ8">
        <v>4207.9790000000003</v>
      </c>
      <c r="AK8">
        <v>28.347999999999999</v>
      </c>
      <c r="AL8">
        <v>1.0029999999999999</v>
      </c>
      <c r="AM8">
        <v>423.15300000000002</v>
      </c>
      <c r="AN8">
        <v>2054.9699999999998</v>
      </c>
      <c r="AO8">
        <v>12.848000000000001</v>
      </c>
      <c r="AP8">
        <v>27.934000000000001</v>
      </c>
      <c r="AQ8">
        <v>1</v>
      </c>
      <c r="AR8">
        <v>1</v>
      </c>
      <c r="AS8">
        <v>1</v>
      </c>
      <c r="AT8" s="1">
        <v>0</v>
      </c>
      <c r="AU8" s="1" t="s">
        <v>83</v>
      </c>
      <c r="AV8" s="1" t="s">
        <v>83</v>
      </c>
      <c r="AW8" s="1" t="s">
        <v>84</v>
      </c>
      <c r="AX8" s="1"/>
      <c r="AY8" s="1"/>
      <c r="AZ8" s="1" t="s">
        <v>101</v>
      </c>
      <c r="BA8">
        <v>4</v>
      </c>
      <c r="BB8" s="1" t="s">
        <v>86</v>
      </c>
      <c r="BC8">
        <v>45566.688269999999</v>
      </c>
      <c r="BD8" s="1"/>
      <c r="BE8" s="1" t="s">
        <v>87</v>
      </c>
      <c r="BF8">
        <v>4</v>
      </c>
      <c r="BG8">
        <v>4</v>
      </c>
      <c r="BH8">
        <v>0</v>
      </c>
      <c r="BI8" s="1" t="s">
        <v>102</v>
      </c>
      <c r="BJ8" s="1"/>
      <c r="BK8">
        <v>14.29999924</v>
      </c>
      <c r="BL8">
        <v>110</v>
      </c>
      <c r="BM8" s="1"/>
      <c r="BN8" s="1"/>
      <c r="BO8">
        <v>0</v>
      </c>
      <c r="BP8">
        <v>60</v>
      </c>
      <c r="BQ8">
        <v>1.9711970999999998E-2</v>
      </c>
      <c r="BR8">
        <v>0.18624866000000001</v>
      </c>
      <c r="BS8" s="1" t="s">
        <v>103</v>
      </c>
      <c r="BT8" s="1" t="s">
        <v>101</v>
      </c>
      <c r="BU8">
        <v>40</v>
      </c>
      <c r="BV8">
        <v>20</v>
      </c>
      <c r="BW8">
        <v>45</v>
      </c>
      <c r="BX8">
        <v>849.83</v>
      </c>
      <c r="BY8">
        <v>1290.136</v>
      </c>
      <c r="BZ8">
        <v>-2.9910000000000001</v>
      </c>
      <c r="CA8">
        <v>4.1079999999999997</v>
      </c>
      <c r="CB8">
        <v>89.317999999999998</v>
      </c>
      <c r="CC8">
        <v>2054.9699999999998</v>
      </c>
      <c r="CD8">
        <v>837.15499999999997</v>
      </c>
      <c r="CE8">
        <v>1397.4069999999999</v>
      </c>
      <c r="CF8">
        <v>0.88700000000000001</v>
      </c>
      <c r="CG8">
        <v>94.882000000000005</v>
      </c>
      <c r="CI8">
        <f>COUNTA(filtered_labeled_data_seghesio__2[#This Row])</f>
        <v>79</v>
      </c>
    </row>
    <row r="9" spans="1:87" x14ac:dyDescent="0.35">
      <c r="A9">
        <v>798.27800000000002</v>
      </c>
      <c r="B9">
        <v>119.90900000000001</v>
      </c>
      <c r="C9">
        <v>211.6</v>
      </c>
      <c r="D9">
        <v>215.3</v>
      </c>
      <c r="E9">
        <v>221.3</v>
      </c>
      <c r="F9">
        <v>225.3</v>
      </c>
      <c r="G9">
        <v>2239.0590000000002</v>
      </c>
      <c r="H9">
        <v>1809.491</v>
      </c>
      <c r="I9">
        <v>3.1680000000000001</v>
      </c>
      <c r="J9">
        <v>0.14599999999999999</v>
      </c>
      <c r="K9">
        <v>24.344000000000001</v>
      </c>
      <c r="L9">
        <v>2.032</v>
      </c>
      <c r="M9">
        <v>0.45800000000000002</v>
      </c>
      <c r="N9">
        <v>0.65600000000000003</v>
      </c>
      <c r="O9">
        <v>44.4</v>
      </c>
      <c r="P9">
        <v>27.946000000000002</v>
      </c>
      <c r="Q9">
        <v>44.988999999999997</v>
      </c>
      <c r="R9">
        <v>230</v>
      </c>
      <c r="S9">
        <v>60.2</v>
      </c>
      <c r="T9">
        <v>60.2</v>
      </c>
      <c r="U9">
        <v>58.9</v>
      </c>
      <c r="V9">
        <v>137.79599999999999</v>
      </c>
      <c r="W9">
        <v>52.5</v>
      </c>
      <c r="X9">
        <v>64.03</v>
      </c>
      <c r="Y9">
        <v>80.409000000000006</v>
      </c>
      <c r="Z9">
        <v>1.3540000000000001</v>
      </c>
      <c r="AA9">
        <v>540.01800000000003</v>
      </c>
      <c r="AB9">
        <v>490.78300000000002</v>
      </c>
      <c r="AC9">
        <v>4.9290000000000003</v>
      </c>
      <c r="AD9">
        <v>3.9129999999999998</v>
      </c>
      <c r="AE9">
        <v>7872.1019999999999</v>
      </c>
      <c r="AF9">
        <v>5948.8559999999998</v>
      </c>
      <c r="AG9">
        <v>1816.373</v>
      </c>
      <c r="AH9">
        <v>1137.068</v>
      </c>
      <c r="AI9">
        <v>6055.7290000000003</v>
      </c>
      <c r="AJ9">
        <v>4811.7889999999998</v>
      </c>
      <c r="AK9">
        <v>28.347999999999999</v>
      </c>
      <c r="AL9">
        <v>1.004</v>
      </c>
      <c r="AM9">
        <v>424.23399999999998</v>
      </c>
      <c r="AN9">
        <v>2052.8339999999998</v>
      </c>
      <c r="AO9">
        <v>7.609</v>
      </c>
      <c r="AP9">
        <v>26.532</v>
      </c>
      <c r="AQ9">
        <v>1</v>
      </c>
      <c r="AR9">
        <v>1</v>
      </c>
      <c r="AS9">
        <v>1</v>
      </c>
      <c r="AT9" s="1">
        <v>0</v>
      </c>
      <c r="AU9" s="1" t="s">
        <v>83</v>
      </c>
      <c r="AV9" s="1" t="s">
        <v>83</v>
      </c>
      <c r="AW9" s="1" t="s">
        <v>84</v>
      </c>
      <c r="AX9" s="1"/>
      <c r="AY9" s="1"/>
      <c r="AZ9" s="1" t="s">
        <v>104</v>
      </c>
      <c r="BA9">
        <v>4</v>
      </c>
      <c r="BB9" s="1" t="s">
        <v>91</v>
      </c>
      <c r="BC9">
        <v>45566.688269999999</v>
      </c>
      <c r="BD9" s="1"/>
      <c r="BE9" s="1" t="s">
        <v>87</v>
      </c>
      <c r="BF9">
        <v>4</v>
      </c>
      <c r="BG9">
        <v>4</v>
      </c>
      <c r="BH9">
        <v>0</v>
      </c>
      <c r="BI9" s="1" t="s">
        <v>102</v>
      </c>
      <c r="BJ9" s="1"/>
      <c r="BK9">
        <v>14.29999924</v>
      </c>
      <c r="BL9">
        <v>110</v>
      </c>
      <c r="BM9" s="1"/>
      <c r="BN9" s="1"/>
      <c r="BO9">
        <v>0</v>
      </c>
      <c r="BP9">
        <v>60</v>
      </c>
      <c r="BS9" s="1" t="s">
        <v>105</v>
      </c>
      <c r="BT9" s="1" t="s">
        <v>104</v>
      </c>
      <c r="BU9">
        <v>40</v>
      </c>
      <c r="BV9">
        <v>20</v>
      </c>
      <c r="BW9">
        <v>45</v>
      </c>
      <c r="BX9">
        <v>1230.8510000000001</v>
      </c>
      <c r="BY9">
        <v>1138.501</v>
      </c>
      <c r="BZ9">
        <v>-2.3090000000000002</v>
      </c>
      <c r="CA9">
        <v>4.0279999999999996</v>
      </c>
      <c r="CB9">
        <v>90</v>
      </c>
      <c r="CC9">
        <v>2052.8339999999998</v>
      </c>
      <c r="CD9">
        <v>1223.2729999999999</v>
      </c>
      <c r="CE9">
        <v>1442.655</v>
      </c>
      <c r="CF9">
        <v>-178.24100000000001</v>
      </c>
      <c r="CG9">
        <v>97.244</v>
      </c>
      <c r="CI9">
        <f>COUNTA(filtered_labeled_data_seghesio__2[#This Row])</f>
        <v>77</v>
      </c>
    </row>
    <row r="10" spans="1:87" x14ac:dyDescent="0.35">
      <c r="A10">
        <v>798.64599999999996</v>
      </c>
      <c r="B10">
        <v>119.90900000000001</v>
      </c>
      <c r="C10">
        <v>211.6</v>
      </c>
      <c r="D10">
        <v>215.3</v>
      </c>
      <c r="E10">
        <v>221.3</v>
      </c>
      <c r="F10">
        <v>225.6</v>
      </c>
      <c r="G10">
        <v>2220.0189999999998</v>
      </c>
      <c r="H10">
        <v>1795.211</v>
      </c>
      <c r="I10">
        <v>3.15</v>
      </c>
      <c r="J10">
        <v>0.15</v>
      </c>
      <c r="K10">
        <v>24.341999999999999</v>
      </c>
      <c r="L10">
        <v>2.08</v>
      </c>
      <c r="M10">
        <v>0.45600000000000002</v>
      </c>
      <c r="N10">
        <v>0.65600000000000003</v>
      </c>
      <c r="O10">
        <v>44</v>
      </c>
      <c r="P10">
        <v>28.68</v>
      </c>
      <c r="Q10">
        <v>44.953000000000003</v>
      </c>
      <c r="R10">
        <v>230.1</v>
      </c>
      <c r="S10">
        <v>60.3</v>
      </c>
      <c r="T10">
        <v>60.3</v>
      </c>
      <c r="U10">
        <v>59.2</v>
      </c>
      <c r="V10">
        <v>94.585999999999999</v>
      </c>
      <c r="W10">
        <v>52.5</v>
      </c>
      <c r="X10">
        <v>65.105999999999995</v>
      </c>
      <c r="Y10">
        <v>78.855999999999995</v>
      </c>
      <c r="Z10">
        <v>3.2360000000000002</v>
      </c>
      <c r="AA10">
        <v>538.63099999999997</v>
      </c>
      <c r="AB10">
        <v>493.31700000000001</v>
      </c>
      <c r="AC10">
        <v>4.59</v>
      </c>
      <c r="AD10">
        <v>3.6120000000000001</v>
      </c>
      <c r="AE10">
        <v>7679.3739999999998</v>
      </c>
      <c r="AF10">
        <v>5304.35</v>
      </c>
      <c r="AG10">
        <v>1641.7449999999999</v>
      </c>
      <c r="AH10">
        <v>989.85299999999995</v>
      </c>
      <c r="AI10">
        <v>6037.6289999999999</v>
      </c>
      <c r="AJ10">
        <v>4314.4979999999996</v>
      </c>
      <c r="AK10">
        <v>20.93</v>
      </c>
      <c r="AT10" s="1" t="s">
        <v>83</v>
      </c>
      <c r="AU10" s="1" t="s">
        <v>83</v>
      </c>
      <c r="AV10" s="1" t="s">
        <v>83</v>
      </c>
      <c r="AW10" s="1"/>
      <c r="AX10" s="1"/>
      <c r="AY10" s="1"/>
      <c r="AZ10" s="1" t="s">
        <v>106</v>
      </c>
      <c r="BA10">
        <v>5</v>
      </c>
      <c r="BB10" s="1" t="s">
        <v>86</v>
      </c>
      <c r="BC10">
        <v>45566.68851</v>
      </c>
      <c r="BD10" s="1"/>
      <c r="BE10" s="1" t="s">
        <v>87</v>
      </c>
      <c r="BF10">
        <v>5</v>
      </c>
      <c r="BG10">
        <v>5</v>
      </c>
      <c r="BH10">
        <v>0</v>
      </c>
      <c r="BI10" s="1" t="s">
        <v>107</v>
      </c>
      <c r="BJ10" s="1"/>
      <c r="BK10">
        <v>14.29999924</v>
      </c>
      <c r="BL10">
        <v>110</v>
      </c>
      <c r="BM10" s="1"/>
      <c r="BN10" s="1"/>
      <c r="BO10">
        <v>0</v>
      </c>
      <c r="BP10">
        <v>60</v>
      </c>
      <c r="BQ10">
        <v>1.9634008000000001E-2</v>
      </c>
      <c r="BR10">
        <v>0.17160689800000001</v>
      </c>
      <c r="BS10" s="1" t="s">
        <v>83</v>
      </c>
      <c r="BT10" s="1" t="s">
        <v>83</v>
      </c>
      <c r="CI10">
        <f>COUNTA(filtered_labeled_data_seghesio__2[#This Row])</f>
        <v>57</v>
      </c>
    </row>
    <row r="11" spans="1:87" x14ac:dyDescent="0.35">
      <c r="A11">
        <v>798.64599999999996</v>
      </c>
      <c r="B11">
        <v>119.90900000000001</v>
      </c>
      <c r="C11">
        <v>211.6</v>
      </c>
      <c r="D11">
        <v>215.3</v>
      </c>
      <c r="E11">
        <v>221.3</v>
      </c>
      <c r="F11">
        <v>225.6</v>
      </c>
      <c r="G11">
        <v>2220.0189999999998</v>
      </c>
      <c r="H11">
        <v>1795.211</v>
      </c>
      <c r="I11">
        <v>3.15</v>
      </c>
      <c r="J11">
        <v>0.15</v>
      </c>
      <c r="K11">
        <v>24.341999999999999</v>
      </c>
      <c r="L11">
        <v>2.08</v>
      </c>
      <c r="M11">
        <v>0.45600000000000002</v>
      </c>
      <c r="N11">
        <v>0.65600000000000003</v>
      </c>
      <c r="O11">
        <v>44</v>
      </c>
      <c r="P11">
        <v>28.68</v>
      </c>
      <c r="Q11">
        <v>44.953000000000003</v>
      </c>
      <c r="R11">
        <v>230.1</v>
      </c>
      <c r="S11">
        <v>60.3</v>
      </c>
      <c r="T11">
        <v>60.3</v>
      </c>
      <c r="U11">
        <v>59.2</v>
      </c>
      <c r="V11">
        <v>137.79599999999999</v>
      </c>
      <c r="W11">
        <v>52.5</v>
      </c>
      <c r="X11">
        <v>64.733000000000004</v>
      </c>
      <c r="Y11">
        <v>80.230999999999995</v>
      </c>
      <c r="Z11">
        <v>2.145</v>
      </c>
      <c r="AA11">
        <v>542.14200000000005</v>
      </c>
      <c r="AB11">
        <v>495.77100000000002</v>
      </c>
      <c r="AC11">
        <v>4.8159999999999998</v>
      </c>
      <c r="AD11">
        <v>3.8380000000000001</v>
      </c>
      <c r="AE11">
        <v>7915.7479999999996</v>
      </c>
      <c r="AF11">
        <v>6076.0389999999998</v>
      </c>
      <c r="AG11">
        <v>1794.1849999999999</v>
      </c>
      <c r="AH11">
        <v>1141.1569999999999</v>
      </c>
      <c r="AI11">
        <v>6121.5630000000001</v>
      </c>
      <c r="AJ11">
        <v>4934.8810000000003</v>
      </c>
      <c r="AK11">
        <v>20.93</v>
      </c>
      <c r="AL11">
        <v>1.0049999999999999</v>
      </c>
      <c r="AM11">
        <v>424.476</v>
      </c>
      <c r="AN11">
        <v>2054.2750000000001</v>
      </c>
      <c r="AO11">
        <v>7.14</v>
      </c>
      <c r="AP11">
        <v>27.103000000000002</v>
      </c>
      <c r="AQ11">
        <v>1</v>
      </c>
      <c r="AR11">
        <v>1</v>
      </c>
      <c r="AS11">
        <v>1</v>
      </c>
      <c r="AT11" s="1">
        <v>0</v>
      </c>
      <c r="AU11" s="1" t="s">
        <v>83</v>
      </c>
      <c r="AV11" s="1" t="s">
        <v>83</v>
      </c>
      <c r="AW11" s="1" t="s">
        <v>84</v>
      </c>
      <c r="AX11" s="1"/>
      <c r="AY11" s="1"/>
      <c r="AZ11" s="1" t="s">
        <v>108</v>
      </c>
      <c r="BA11">
        <v>5</v>
      </c>
      <c r="BB11" s="1" t="s">
        <v>91</v>
      </c>
      <c r="BC11">
        <v>45566.68851</v>
      </c>
      <c r="BD11" s="1"/>
      <c r="BE11" s="1" t="s">
        <v>87</v>
      </c>
      <c r="BF11">
        <v>5</v>
      </c>
      <c r="BG11">
        <v>5</v>
      </c>
      <c r="BH11">
        <v>0</v>
      </c>
      <c r="BI11" s="1" t="s">
        <v>107</v>
      </c>
      <c r="BJ11" s="1"/>
      <c r="BK11">
        <v>14.29999924</v>
      </c>
      <c r="BL11">
        <v>110</v>
      </c>
      <c r="BM11" s="1"/>
      <c r="BN11" s="1"/>
      <c r="BO11">
        <v>0</v>
      </c>
      <c r="BP11">
        <v>60</v>
      </c>
      <c r="BS11" s="1" t="s">
        <v>109</v>
      </c>
      <c r="BT11" s="1" t="s">
        <v>108</v>
      </c>
      <c r="BU11">
        <v>40</v>
      </c>
      <c r="BV11">
        <v>20</v>
      </c>
      <c r="BW11">
        <v>45</v>
      </c>
      <c r="BX11">
        <v>1230.5409999999999</v>
      </c>
      <c r="BY11">
        <v>1061.6790000000001</v>
      </c>
      <c r="BZ11">
        <v>-1.619</v>
      </c>
      <c r="CA11">
        <v>4.0289999999999999</v>
      </c>
      <c r="CB11">
        <v>90.69</v>
      </c>
      <c r="CC11">
        <v>2054.2750000000001</v>
      </c>
      <c r="CD11">
        <v>1224.165</v>
      </c>
      <c r="CE11">
        <v>1367.453</v>
      </c>
      <c r="CF11">
        <v>-178.33699999999999</v>
      </c>
      <c r="CG11">
        <v>99.998999999999995</v>
      </c>
      <c r="CI11">
        <f>COUNTA(filtered_labeled_data_seghesio__2[#This Row])</f>
        <v>77</v>
      </c>
    </row>
    <row r="12" spans="1:87" x14ac:dyDescent="0.35">
      <c r="A12">
        <v>798.83100000000002</v>
      </c>
      <c r="B12">
        <v>119.90900000000001</v>
      </c>
      <c r="C12">
        <v>211.8</v>
      </c>
      <c r="D12">
        <v>215.3</v>
      </c>
      <c r="E12">
        <v>221.6</v>
      </c>
      <c r="F12">
        <v>225.6</v>
      </c>
      <c r="G12">
        <v>2208.4589999999998</v>
      </c>
      <c r="H12">
        <v>1753.0509999999999</v>
      </c>
      <c r="I12">
        <v>3.3119999999999998</v>
      </c>
      <c r="J12">
        <v>0.156</v>
      </c>
      <c r="K12">
        <v>24.34</v>
      </c>
      <c r="L12">
        <v>2.0819999999999999</v>
      </c>
      <c r="M12">
        <v>0.45400000000000001</v>
      </c>
      <c r="N12">
        <v>0.65600000000000003</v>
      </c>
      <c r="O12">
        <v>43.7</v>
      </c>
      <c r="P12">
        <v>29.312000000000001</v>
      </c>
      <c r="Q12">
        <v>44.988999999999997</v>
      </c>
      <c r="R12">
        <v>230.1</v>
      </c>
      <c r="S12">
        <v>60.3</v>
      </c>
      <c r="T12">
        <v>60.3</v>
      </c>
      <c r="U12">
        <v>59.5</v>
      </c>
      <c r="V12">
        <v>94.585999999999999</v>
      </c>
      <c r="W12">
        <v>52.5</v>
      </c>
      <c r="X12">
        <v>65.162000000000006</v>
      </c>
      <c r="Y12">
        <v>79.037000000000006</v>
      </c>
      <c r="Z12">
        <v>3.5369999999999999</v>
      </c>
      <c r="AA12">
        <v>542.41</v>
      </c>
      <c r="AB12">
        <v>498.69900000000001</v>
      </c>
      <c r="AC12">
        <v>4.5149999999999997</v>
      </c>
      <c r="AD12">
        <v>3.5739999999999998</v>
      </c>
      <c r="AE12">
        <v>7764.2749999999996</v>
      </c>
      <c r="AF12">
        <v>5458.4250000000002</v>
      </c>
      <c r="AG12">
        <v>1636.63</v>
      </c>
      <c r="AH12">
        <v>1006.727</v>
      </c>
      <c r="AI12">
        <v>6127.6450000000004</v>
      </c>
      <c r="AJ12">
        <v>4451.6980000000003</v>
      </c>
      <c r="AK12">
        <v>24.68</v>
      </c>
      <c r="AL12">
        <v>1.0029999999999999</v>
      </c>
      <c r="AM12">
        <v>423.49599999999998</v>
      </c>
      <c r="AN12">
        <v>2055.2020000000002</v>
      </c>
      <c r="AO12">
        <v>4.0949999999999998</v>
      </c>
      <c r="AP12">
        <v>21.081</v>
      </c>
      <c r="AQ12">
        <v>1</v>
      </c>
      <c r="AR12">
        <v>1</v>
      </c>
      <c r="AS12">
        <v>1</v>
      </c>
      <c r="AT12" s="1">
        <v>0</v>
      </c>
      <c r="AU12" s="1" t="s">
        <v>83</v>
      </c>
      <c r="AV12" s="1" t="s">
        <v>83</v>
      </c>
      <c r="AW12" s="1" t="s">
        <v>84</v>
      </c>
      <c r="AX12" s="1"/>
      <c r="AY12" s="1"/>
      <c r="AZ12" s="1" t="s">
        <v>110</v>
      </c>
      <c r="BA12">
        <v>6</v>
      </c>
      <c r="BB12" s="1" t="s">
        <v>86</v>
      </c>
      <c r="BC12">
        <v>45566.688800000004</v>
      </c>
      <c r="BD12" s="1"/>
      <c r="BE12" s="1" t="s">
        <v>87</v>
      </c>
      <c r="BF12">
        <v>6</v>
      </c>
      <c r="BG12">
        <v>6</v>
      </c>
      <c r="BH12">
        <v>0</v>
      </c>
      <c r="BI12" s="1" t="s">
        <v>111</v>
      </c>
      <c r="BJ12" s="1"/>
      <c r="BK12">
        <v>14.29999924</v>
      </c>
      <c r="BL12">
        <v>110</v>
      </c>
      <c r="BM12" s="1"/>
      <c r="BN12" s="1"/>
      <c r="BO12">
        <v>0</v>
      </c>
      <c r="BP12">
        <v>60</v>
      </c>
      <c r="BQ12">
        <v>1.2331843E-2</v>
      </c>
      <c r="BR12">
        <v>0.143379807</v>
      </c>
      <c r="BS12" s="1" t="s">
        <v>112</v>
      </c>
      <c r="BT12" s="1" t="s">
        <v>110</v>
      </c>
      <c r="BU12">
        <v>40</v>
      </c>
      <c r="BV12">
        <v>20</v>
      </c>
      <c r="BW12">
        <v>45</v>
      </c>
      <c r="BX12">
        <v>864.93700000000001</v>
      </c>
      <c r="BY12">
        <v>1161.547</v>
      </c>
      <c r="BZ12">
        <v>1.7769999999999999</v>
      </c>
      <c r="CA12">
        <v>4.1109999999999998</v>
      </c>
      <c r="CB12">
        <v>94.085999999999999</v>
      </c>
      <c r="CC12">
        <v>2055.2020000000002</v>
      </c>
      <c r="CD12">
        <v>843.63300000000004</v>
      </c>
      <c r="CE12">
        <v>1269.3579999999999</v>
      </c>
      <c r="CF12">
        <v>5.4279999999999999</v>
      </c>
      <c r="CG12">
        <v>99.998999999999995</v>
      </c>
      <c r="CI12">
        <f>COUNTA(filtered_labeled_data_seghesio__2[#This Row])</f>
        <v>79</v>
      </c>
    </row>
    <row r="13" spans="1:87" x14ac:dyDescent="0.35">
      <c r="A13">
        <v>798.83100000000002</v>
      </c>
      <c r="B13">
        <v>119.90900000000001</v>
      </c>
      <c r="C13">
        <v>211.8</v>
      </c>
      <c r="D13">
        <v>215.3</v>
      </c>
      <c r="E13">
        <v>221.6</v>
      </c>
      <c r="F13">
        <v>225.6</v>
      </c>
      <c r="G13">
        <v>2208.4589999999998</v>
      </c>
      <c r="H13">
        <v>1753.0509999999999</v>
      </c>
      <c r="I13">
        <v>3.3119999999999998</v>
      </c>
      <c r="J13">
        <v>0.156</v>
      </c>
      <c r="K13">
        <v>24.34</v>
      </c>
      <c r="L13">
        <v>2.0819999999999999</v>
      </c>
      <c r="M13">
        <v>0.45400000000000001</v>
      </c>
      <c r="N13">
        <v>0.65600000000000003</v>
      </c>
      <c r="O13">
        <v>43.7</v>
      </c>
      <c r="P13">
        <v>29.312000000000001</v>
      </c>
      <c r="Q13">
        <v>44.988999999999997</v>
      </c>
      <c r="R13">
        <v>230.1</v>
      </c>
      <c r="S13">
        <v>60.3</v>
      </c>
      <c r="T13">
        <v>60.3</v>
      </c>
      <c r="U13">
        <v>59.5</v>
      </c>
      <c r="V13">
        <v>137.79599999999999</v>
      </c>
      <c r="W13">
        <v>52.5</v>
      </c>
      <c r="X13">
        <v>65.12</v>
      </c>
      <c r="Y13">
        <v>81.403999999999996</v>
      </c>
      <c r="Z13">
        <v>1.3169999999999999</v>
      </c>
      <c r="AA13">
        <v>543.125</v>
      </c>
      <c r="AB13">
        <v>496.93400000000003</v>
      </c>
      <c r="AC13">
        <v>4.8159999999999998</v>
      </c>
      <c r="AD13">
        <v>3.8380000000000001</v>
      </c>
      <c r="AE13">
        <v>7938.6149999999998</v>
      </c>
      <c r="AF13">
        <v>6075</v>
      </c>
      <c r="AG13">
        <v>1810.829</v>
      </c>
      <c r="AH13">
        <v>1158.9490000000001</v>
      </c>
      <c r="AI13">
        <v>6127.7860000000001</v>
      </c>
      <c r="AJ13">
        <v>4916.0510000000004</v>
      </c>
      <c r="AK13">
        <v>24.68</v>
      </c>
      <c r="AL13">
        <v>1.0049999999999999</v>
      </c>
      <c r="AM13">
        <v>424.55500000000001</v>
      </c>
      <c r="AN13">
        <v>2056.4250000000002</v>
      </c>
      <c r="AO13">
        <v>8.9570000000000007</v>
      </c>
      <c r="AP13">
        <v>47.86</v>
      </c>
      <c r="AQ13">
        <v>1</v>
      </c>
      <c r="AR13">
        <v>0</v>
      </c>
      <c r="AS13">
        <v>1</v>
      </c>
      <c r="AT13" s="1" t="s">
        <v>83</v>
      </c>
      <c r="AU13" s="1" t="s">
        <v>83</v>
      </c>
      <c r="AV13" s="1" t="s">
        <v>83</v>
      </c>
      <c r="AW13" s="1" t="s">
        <v>113</v>
      </c>
      <c r="AX13" s="1"/>
      <c r="AY13" s="1"/>
      <c r="AZ13" s="1" t="s">
        <v>114</v>
      </c>
      <c r="BA13">
        <v>6</v>
      </c>
      <c r="BB13" s="1" t="s">
        <v>91</v>
      </c>
      <c r="BC13">
        <v>45566.688800000004</v>
      </c>
      <c r="BD13" s="1"/>
      <c r="BE13" s="1" t="s">
        <v>87</v>
      </c>
      <c r="BF13">
        <v>6</v>
      </c>
      <c r="BG13">
        <v>6</v>
      </c>
      <c r="BH13">
        <v>0</v>
      </c>
      <c r="BI13" s="1" t="s">
        <v>111</v>
      </c>
      <c r="BJ13" s="1"/>
      <c r="BK13">
        <v>14.29999924</v>
      </c>
      <c r="BL13">
        <v>110</v>
      </c>
      <c r="BM13" s="1"/>
      <c r="BN13" s="1"/>
      <c r="BO13">
        <v>0</v>
      </c>
      <c r="BP13">
        <v>60</v>
      </c>
      <c r="BS13" s="1" t="s">
        <v>115</v>
      </c>
      <c r="BT13" s="1" t="s">
        <v>114</v>
      </c>
      <c r="BU13">
        <v>40</v>
      </c>
      <c r="BV13">
        <v>20</v>
      </c>
      <c r="BW13">
        <v>45</v>
      </c>
      <c r="BX13">
        <v>1237.2329999999999</v>
      </c>
      <c r="BY13">
        <v>866.31500000000005</v>
      </c>
      <c r="BZ13">
        <v>-1.619</v>
      </c>
      <c r="CA13">
        <v>4.0289999999999999</v>
      </c>
      <c r="CB13">
        <v>90.69</v>
      </c>
      <c r="CC13">
        <v>2056.4250000000002</v>
      </c>
      <c r="CD13">
        <v>1231.261</v>
      </c>
      <c r="CE13">
        <v>1176.3820000000001</v>
      </c>
      <c r="CF13">
        <v>-178.31899999999999</v>
      </c>
      <c r="CG13">
        <v>99.998999999999995</v>
      </c>
      <c r="CI13">
        <f>COUNTA(filtered_labeled_data_seghesio__2[#This Row])</f>
        <v>77</v>
      </c>
    </row>
    <row r="14" spans="1:87" x14ac:dyDescent="0.35">
      <c r="A14">
        <v>799.01499999999999</v>
      </c>
      <c r="B14">
        <v>119.90900000000001</v>
      </c>
      <c r="C14">
        <v>212.3</v>
      </c>
      <c r="D14">
        <v>215.3</v>
      </c>
      <c r="E14">
        <v>221.6</v>
      </c>
      <c r="F14">
        <v>225.5</v>
      </c>
      <c r="G14">
        <v>2206.2249999999999</v>
      </c>
      <c r="H14">
        <v>1733.33</v>
      </c>
      <c r="I14">
        <v>2.86</v>
      </c>
      <c r="J14">
        <v>0.14399999999999999</v>
      </c>
      <c r="K14">
        <v>24.34</v>
      </c>
      <c r="L14">
        <v>2.0640000000000001</v>
      </c>
      <c r="M14">
        <v>0.45400000000000001</v>
      </c>
      <c r="N14">
        <v>0.65400000000000003</v>
      </c>
      <c r="O14">
        <v>43.2</v>
      </c>
      <c r="P14">
        <v>29.443999999999999</v>
      </c>
      <c r="Q14">
        <v>44.959000000000003</v>
      </c>
      <c r="R14">
        <v>230</v>
      </c>
      <c r="S14">
        <v>60.2</v>
      </c>
      <c r="T14">
        <v>60.2</v>
      </c>
      <c r="U14">
        <v>59.7</v>
      </c>
      <c r="V14">
        <v>94.585999999999999</v>
      </c>
      <c r="W14">
        <v>52.5</v>
      </c>
      <c r="X14">
        <v>65.137</v>
      </c>
      <c r="Y14">
        <v>79.143000000000001</v>
      </c>
      <c r="Z14">
        <v>3.3490000000000002</v>
      </c>
      <c r="AA14">
        <v>542.23599999999999</v>
      </c>
      <c r="AB14">
        <v>498.75700000000001</v>
      </c>
      <c r="AC14">
        <v>4.5149999999999997</v>
      </c>
      <c r="AD14">
        <v>3.5739999999999998</v>
      </c>
      <c r="AE14">
        <v>7762.5659999999998</v>
      </c>
      <c r="AF14">
        <v>5459.902</v>
      </c>
      <c r="AG14">
        <v>1642.9290000000001</v>
      </c>
      <c r="AH14">
        <v>1014.0410000000001</v>
      </c>
      <c r="AI14">
        <v>6119.6379999999999</v>
      </c>
      <c r="AJ14">
        <v>4445.8609999999999</v>
      </c>
      <c r="AK14">
        <v>23.963999999999999</v>
      </c>
      <c r="AL14">
        <v>1.0029999999999999</v>
      </c>
      <c r="AM14">
        <v>423.666</v>
      </c>
      <c r="AN14">
        <v>2053.6060000000002</v>
      </c>
      <c r="AO14">
        <v>6.8680000000000003</v>
      </c>
      <c r="AP14">
        <v>19.21</v>
      </c>
      <c r="AQ14">
        <v>1</v>
      </c>
      <c r="AR14">
        <v>1</v>
      </c>
      <c r="AS14">
        <v>1</v>
      </c>
      <c r="AT14" s="1">
        <v>0</v>
      </c>
      <c r="AU14" s="1" t="s">
        <v>83</v>
      </c>
      <c r="AV14" s="1" t="s">
        <v>83</v>
      </c>
      <c r="AW14" s="1" t="s">
        <v>84</v>
      </c>
      <c r="AX14" s="1"/>
      <c r="AY14" s="1"/>
      <c r="AZ14" s="1" t="s">
        <v>116</v>
      </c>
      <c r="BA14">
        <v>7</v>
      </c>
      <c r="BB14" s="1" t="s">
        <v>86</v>
      </c>
      <c r="BC14">
        <v>45566.68907</v>
      </c>
      <c r="BD14" s="1"/>
      <c r="BE14" s="1" t="s">
        <v>87</v>
      </c>
      <c r="BF14">
        <v>7</v>
      </c>
      <c r="BG14">
        <v>7</v>
      </c>
      <c r="BH14">
        <v>0</v>
      </c>
      <c r="BI14" s="1" t="s">
        <v>117</v>
      </c>
      <c r="BJ14" s="1"/>
      <c r="BK14">
        <v>14.309999469999999</v>
      </c>
      <c r="BL14">
        <v>110</v>
      </c>
      <c r="BM14" s="1"/>
      <c r="BN14" s="1"/>
      <c r="BO14">
        <v>0</v>
      </c>
      <c r="BP14">
        <v>60</v>
      </c>
      <c r="BQ14">
        <v>6.961226E-3</v>
      </c>
      <c r="BR14">
        <v>0.14357113799999999</v>
      </c>
      <c r="BS14" s="1" t="s">
        <v>118</v>
      </c>
      <c r="BT14" s="1" t="s">
        <v>116</v>
      </c>
      <c r="BU14">
        <v>40</v>
      </c>
      <c r="BV14">
        <v>20</v>
      </c>
      <c r="BW14">
        <v>45</v>
      </c>
      <c r="BX14">
        <v>890.82600000000002</v>
      </c>
      <c r="BY14">
        <v>1005.978</v>
      </c>
      <c r="BZ14">
        <v>3.806</v>
      </c>
      <c r="CA14">
        <v>4.1689999999999996</v>
      </c>
      <c r="CB14">
        <v>96.114999999999995</v>
      </c>
      <c r="CC14">
        <v>2053.6060000000002</v>
      </c>
      <c r="CD14">
        <v>866.91600000000005</v>
      </c>
      <c r="CE14">
        <v>1116.2080000000001</v>
      </c>
      <c r="CF14">
        <v>6.5839999999999996</v>
      </c>
      <c r="CG14">
        <v>98.424999999999997</v>
      </c>
      <c r="CI14">
        <f>COUNTA(filtered_labeled_data_seghesio__2[#This Row])</f>
        <v>79</v>
      </c>
    </row>
    <row r="15" spans="1:87" x14ac:dyDescent="0.35">
      <c r="A15">
        <v>799.01499999999999</v>
      </c>
      <c r="B15">
        <v>119.90900000000001</v>
      </c>
      <c r="C15">
        <v>212.3</v>
      </c>
      <c r="D15">
        <v>215.3</v>
      </c>
      <c r="E15">
        <v>221.6</v>
      </c>
      <c r="F15">
        <v>225.5</v>
      </c>
      <c r="G15">
        <v>2206.2249999999999</v>
      </c>
      <c r="H15">
        <v>1733.33</v>
      </c>
      <c r="I15">
        <v>2.86</v>
      </c>
      <c r="J15">
        <v>0.14399999999999999</v>
      </c>
      <c r="K15">
        <v>24.34</v>
      </c>
      <c r="L15">
        <v>2.0640000000000001</v>
      </c>
      <c r="M15">
        <v>0.45400000000000001</v>
      </c>
      <c r="N15">
        <v>0.65400000000000003</v>
      </c>
      <c r="O15">
        <v>43.2</v>
      </c>
      <c r="P15">
        <v>29.443999999999999</v>
      </c>
      <c r="Q15">
        <v>44.959000000000003</v>
      </c>
      <c r="R15">
        <v>230</v>
      </c>
      <c r="S15">
        <v>60.2</v>
      </c>
      <c r="T15">
        <v>60.2</v>
      </c>
      <c r="U15">
        <v>59.7</v>
      </c>
      <c r="V15">
        <v>137.79599999999999</v>
      </c>
      <c r="W15">
        <v>52.5</v>
      </c>
      <c r="X15">
        <v>65.364000000000004</v>
      </c>
      <c r="Y15">
        <v>81.516000000000005</v>
      </c>
      <c r="Z15">
        <v>1.2789999999999999</v>
      </c>
      <c r="AA15">
        <v>544.25699999999995</v>
      </c>
      <c r="AB15">
        <v>498.69</v>
      </c>
      <c r="AC15">
        <v>4.8159999999999998</v>
      </c>
      <c r="AD15">
        <v>3.8</v>
      </c>
      <c r="AE15">
        <v>7966.5159999999996</v>
      </c>
      <c r="AF15">
        <v>6139.8620000000001</v>
      </c>
      <c r="AG15">
        <v>1823.0229999999999</v>
      </c>
      <c r="AH15">
        <v>1152.039</v>
      </c>
      <c r="AI15">
        <v>6143.4920000000002</v>
      </c>
      <c r="AJ15">
        <v>4987.8230000000003</v>
      </c>
      <c r="AK15">
        <v>23.963999999999999</v>
      </c>
      <c r="AL15">
        <v>1.004</v>
      </c>
      <c r="AM15">
        <v>424.721</v>
      </c>
      <c r="AN15">
        <v>2056.183</v>
      </c>
      <c r="AO15">
        <v>11.662000000000001</v>
      </c>
      <c r="AP15">
        <v>74.010000000000005</v>
      </c>
      <c r="AQ15">
        <v>1</v>
      </c>
      <c r="AR15">
        <v>0</v>
      </c>
      <c r="AS15">
        <v>1</v>
      </c>
      <c r="AT15" s="1" t="s">
        <v>83</v>
      </c>
      <c r="AU15" s="1" t="s">
        <v>83</v>
      </c>
      <c r="AV15" s="1" t="s">
        <v>83</v>
      </c>
      <c r="AW15" s="1" t="s">
        <v>119</v>
      </c>
      <c r="AX15" s="1"/>
      <c r="AY15" s="1"/>
      <c r="AZ15" s="1" t="s">
        <v>120</v>
      </c>
      <c r="BA15">
        <v>7</v>
      </c>
      <c r="BB15" s="1" t="s">
        <v>91</v>
      </c>
      <c r="BC15">
        <v>45566.68907</v>
      </c>
      <c r="BD15" s="1"/>
      <c r="BE15" s="1" t="s">
        <v>87</v>
      </c>
      <c r="BF15">
        <v>7</v>
      </c>
      <c r="BG15">
        <v>7</v>
      </c>
      <c r="BH15">
        <v>0</v>
      </c>
      <c r="BI15" s="1" t="s">
        <v>117</v>
      </c>
      <c r="BJ15" s="1"/>
      <c r="BK15">
        <v>14.309999469999999</v>
      </c>
      <c r="BL15">
        <v>110</v>
      </c>
      <c r="BM15" s="1"/>
      <c r="BN15" s="1"/>
      <c r="BO15">
        <v>0</v>
      </c>
      <c r="BP15">
        <v>60</v>
      </c>
      <c r="BS15" s="1" t="s">
        <v>121</v>
      </c>
      <c r="BT15" s="1" t="s">
        <v>120</v>
      </c>
      <c r="BU15">
        <v>40</v>
      </c>
      <c r="BV15">
        <v>20</v>
      </c>
      <c r="BW15">
        <v>45</v>
      </c>
      <c r="BX15">
        <v>1203.52</v>
      </c>
      <c r="BY15">
        <v>752.60900000000004</v>
      </c>
      <c r="BZ15">
        <v>-3.673</v>
      </c>
      <c r="CA15">
        <v>4.1079999999999997</v>
      </c>
      <c r="CB15">
        <v>88.635999999999996</v>
      </c>
      <c r="CC15">
        <v>2056.183</v>
      </c>
      <c r="CD15">
        <v>1207.2919999999999</v>
      </c>
      <c r="CE15">
        <v>1065.011</v>
      </c>
      <c r="CF15">
        <v>179.93199999999999</v>
      </c>
      <c r="CG15">
        <v>97.244</v>
      </c>
      <c r="CI15">
        <f>COUNTA(filtered_labeled_data_seghesio__2[#This Row])</f>
        <v>77</v>
      </c>
    </row>
    <row r="16" spans="1:87" x14ac:dyDescent="0.35">
      <c r="A16">
        <v>799.2</v>
      </c>
      <c r="B16">
        <v>119.90900000000001</v>
      </c>
      <c r="C16">
        <v>212.6</v>
      </c>
      <c r="D16">
        <v>215.3</v>
      </c>
      <c r="E16">
        <v>221.6</v>
      </c>
      <c r="F16">
        <v>225.3</v>
      </c>
      <c r="G16">
        <v>2213.8989999999999</v>
      </c>
      <c r="H16">
        <v>1738.2850000000001</v>
      </c>
      <c r="I16">
        <v>2.722</v>
      </c>
      <c r="J16">
        <v>0.14199999999999999</v>
      </c>
      <c r="K16">
        <v>24.34</v>
      </c>
      <c r="L16">
        <v>2.0640000000000001</v>
      </c>
      <c r="M16">
        <v>0.45400000000000001</v>
      </c>
      <c r="N16">
        <v>0.65400000000000003</v>
      </c>
      <c r="O16">
        <v>42.7</v>
      </c>
      <c r="P16">
        <v>29.550999999999998</v>
      </c>
      <c r="Q16">
        <v>44.959000000000003</v>
      </c>
      <c r="R16">
        <v>229.8</v>
      </c>
      <c r="S16">
        <v>60.2</v>
      </c>
      <c r="T16">
        <v>60.2</v>
      </c>
      <c r="U16">
        <v>59.9</v>
      </c>
      <c r="V16">
        <v>94.585999999999999</v>
      </c>
      <c r="W16">
        <v>52.5</v>
      </c>
      <c r="X16">
        <v>65.581000000000003</v>
      </c>
      <c r="Y16">
        <v>79.305999999999997</v>
      </c>
      <c r="Z16">
        <v>2.5960000000000001</v>
      </c>
      <c r="AA16">
        <v>543.53200000000004</v>
      </c>
      <c r="AB16">
        <v>500.10399999999998</v>
      </c>
      <c r="AC16">
        <v>4.5149999999999997</v>
      </c>
      <c r="AD16">
        <v>3.5739999999999998</v>
      </c>
      <c r="AE16">
        <v>7784.5069999999996</v>
      </c>
      <c r="AF16">
        <v>5492.9049999999997</v>
      </c>
      <c r="AG16">
        <v>1648.671</v>
      </c>
      <c r="AH16">
        <v>1019.7380000000001</v>
      </c>
      <c r="AI16">
        <v>6135.8360000000002</v>
      </c>
      <c r="AJ16">
        <v>4473.1670000000004</v>
      </c>
      <c r="AK16">
        <v>23.99</v>
      </c>
      <c r="AT16" s="1" t="s">
        <v>83</v>
      </c>
      <c r="AU16" s="1" t="s">
        <v>83</v>
      </c>
      <c r="AV16" s="1" t="s">
        <v>83</v>
      </c>
      <c r="AW16" s="1"/>
      <c r="AX16" s="1"/>
      <c r="AY16" s="1"/>
      <c r="AZ16" s="1" t="s">
        <v>122</v>
      </c>
      <c r="BA16">
        <v>8</v>
      </c>
      <c r="BB16" s="1" t="s">
        <v>86</v>
      </c>
      <c r="BC16">
        <v>45566.689350000001</v>
      </c>
      <c r="BD16" s="1"/>
      <c r="BE16" s="1" t="s">
        <v>87</v>
      </c>
      <c r="BF16">
        <v>8</v>
      </c>
      <c r="BG16">
        <v>8</v>
      </c>
      <c r="BH16">
        <v>0</v>
      </c>
      <c r="BI16" s="1" t="s">
        <v>123</v>
      </c>
      <c r="BJ16" s="1"/>
      <c r="BK16">
        <v>14.309999469999999</v>
      </c>
      <c r="BL16">
        <v>110</v>
      </c>
      <c r="BM16" s="1"/>
      <c r="BN16" s="1"/>
      <c r="BO16">
        <v>0</v>
      </c>
      <c r="BP16">
        <v>60</v>
      </c>
      <c r="BQ16">
        <v>9.1874600000000002E-4</v>
      </c>
      <c r="BR16">
        <v>0.14734017799999999</v>
      </c>
      <c r="BS16" s="1" t="s">
        <v>83</v>
      </c>
      <c r="BT16" s="1" t="s">
        <v>83</v>
      </c>
      <c r="CI16">
        <f>COUNTA(filtered_labeled_data_seghesio__2[#This Row])</f>
        <v>57</v>
      </c>
    </row>
    <row r="17" spans="1:87" x14ac:dyDescent="0.35">
      <c r="A17">
        <v>799.2</v>
      </c>
      <c r="B17">
        <v>119.90900000000001</v>
      </c>
      <c r="C17">
        <v>212.6</v>
      </c>
      <c r="D17">
        <v>215.3</v>
      </c>
      <c r="E17">
        <v>221.6</v>
      </c>
      <c r="F17">
        <v>225.3</v>
      </c>
      <c r="G17">
        <v>2213.8989999999999</v>
      </c>
      <c r="H17">
        <v>1738.2850000000001</v>
      </c>
      <c r="I17">
        <v>2.722</v>
      </c>
      <c r="J17">
        <v>0.14199999999999999</v>
      </c>
      <c r="K17">
        <v>24.34</v>
      </c>
      <c r="L17">
        <v>2.0640000000000001</v>
      </c>
      <c r="M17">
        <v>0.45400000000000001</v>
      </c>
      <c r="N17">
        <v>0.65400000000000003</v>
      </c>
      <c r="O17">
        <v>42.7</v>
      </c>
      <c r="P17">
        <v>29.550999999999998</v>
      </c>
      <c r="Q17">
        <v>44.959000000000003</v>
      </c>
      <c r="R17">
        <v>229.8</v>
      </c>
      <c r="S17">
        <v>60.2</v>
      </c>
      <c r="T17">
        <v>60.2</v>
      </c>
      <c r="U17">
        <v>59.9</v>
      </c>
      <c r="V17">
        <v>137.79599999999999</v>
      </c>
      <c r="W17">
        <v>52.5</v>
      </c>
      <c r="X17">
        <v>65.617999999999995</v>
      </c>
      <c r="Y17">
        <v>81.123999999999995</v>
      </c>
      <c r="Z17">
        <v>2.145</v>
      </c>
      <c r="AA17">
        <v>545.91</v>
      </c>
      <c r="AB17">
        <v>499.92500000000001</v>
      </c>
      <c r="AC17">
        <v>4.8159999999999998</v>
      </c>
      <c r="AD17">
        <v>3.8380000000000001</v>
      </c>
      <c r="AE17">
        <v>7986.7539999999999</v>
      </c>
      <c r="AF17">
        <v>6187.3829999999998</v>
      </c>
      <c r="AG17">
        <v>1832.002</v>
      </c>
      <c r="AH17">
        <v>1177.19</v>
      </c>
      <c r="AI17">
        <v>6154.7520000000004</v>
      </c>
      <c r="AJ17">
        <v>5010.1930000000002</v>
      </c>
      <c r="AK17">
        <v>23.99</v>
      </c>
      <c r="AL17">
        <v>1.0049999999999999</v>
      </c>
      <c r="AM17">
        <v>424.76100000000002</v>
      </c>
      <c r="AN17">
        <v>2056.3510000000001</v>
      </c>
      <c r="AO17">
        <v>5.5860000000000003</v>
      </c>
      <c r="AP17">
        <v>20.189</v>
      </c>
      <c r="AQ17">
        <v>1</v>
      </c>
      <c r="AR17">
        <v>1</v>
      </c>
      <c r="AS17">
        <v>1</v>
      </c>
      <c r="AT17" s="1">
        <v>0</v>
      </c>
      <c r="AU17" s="1" t="s">
        <v>83</v>
      </c>
      <c r="AV17" s="1" t="s">
        <v>83</v>
      </c>
      <c r="AW17" s="1" t="s">
        <v>84</v>
      </c>
      <c r="AX17" s="1"/>
      <c r="AY17" s="1"/>
      <c r="AZ17" s="1" t="s">
        <v>124</v>
      </c>
      <c r="BA17">
        <v>8</v>
      </c>
      <c r="BB17" s="1" t="s">
        <v>91</v>
      </c>
      <c r="BC17">
        <v>45566.689350000001</v>
      </c>
      <c r="BD17" s="1"/>
      <c r="BE17" s="1" t="s">
        <v>87</v>
      </c>
      <c r="BF17">
        <v>8</v>
      </c>
      <c r="BG17">
        <v>8</v>
      </c>
      <c r="BH17">
        <v>0</v>
      </c>
      <c r="BI17" s="1" t="s">
        <v>123</v>
      </c>
      <c r="BJ17" s="1"/>
      <c r="BK17">
        <v>14.309999469999999</v>
      </c>
      <c r="BL17">
        <v>110</v>
      </c>
      <c r="BM17" s="1"/>
      <c r="BN17" s="1"/>
      <c r="BO17">
        <v>0</v>
      </c>
      <c r="BP17">
        <v>60</v>
      </c>
      <c r="BS17" s="1" t="s">
        <v>125</v>
      </c>
      <c r="BT17" s="1" t="s">
        <v>124</v>
      </c>
      <c r="BU17">
        <v>40</v>
      </c>
      <c r="BV17">
        <v>20</v>
      </c>
      <c r="BW17">
        <v>45</v>
      </c>
      <c r="BX17">
        <v>1187.586</v>
      </c>
      <c r="BY17">
        <v>882.71900000000005</v>
      </c>
      <c r="BZ17">
        <v>-4.3540000000000001</v>
      </c>
      <c r="CA17">
        <v>4.0819999999999999</v>
      </c>
      <c r="CB17">
        <v>87.954999999999998</v>
      </c>
      <c r="CC17">
        <v>2056.3510000000001</v>
      </c>
      <c r="CD17">
        <v>1194.5899999999999</v>
      </c>
      <c r="CE17">
        <v>1192.1110000000001</v>
      </c>
      <c r="CF17">
        <v>179.35</v>
      </c>
      <c r="CG17">
        <v>99.998999999999995</v>
      </c>
      <c r="CI17">
        <f>COUNTA(filtered_labeled_data_seghesio__2[#This Row])</f>
        <v>77</v>
      </c>
    </row>
    <row r="18" spans="1:87" x14ac:dyDescent="0.35">
      <c r="A18">
        <v>799.56899999999996</v>
      </c>
      <c r="B18">
        <v>119.90900000000001</v>
      </c>
      <c r="C18">
        <v>212.6</v>
      </c>
      <c r="D18">
        <v>215.1</v>
      </c>
      <c r="E18">
        <v>221.8</v>
      </c>
      <c r="F18">
        <v>225.3</v>
      </c>
      <c r="G18">
        <v>2196.413</v>
      </c>
      <c r="H18">
        <v>1721.3820000000001</v>
      </c>
      <c r="I18">
        <v>3.3140000000000001</v>
      </c>
      <c r="J18">
        <v>0.15</v>
      </c>
      <c r="K18">
        <v>24.34</v>
      </c>
      <c r="L18">
        <v>2.0579999999999998</v>
      </c>
      <c r="M18">
        <v>0.45400000000000001</v>
      </c>
      <c r="N18">
        <v>0.65600000000000003</v>
      </c>
      <c r="O18">
        <v>42.5</v>
      </c>
      <c r="P18">
        <v>29.561</v>
      </c>
      <c r="Q18">
        <v>44.948</v>
      </c>
      <c r="R18">
        <v>229.8</v>
      </c>
      <c r="S18">
        <v>60.2</v>
      </c>
      <c r="T18">
        <v>60.2</v>
      </c>
      <c r="U18">
        <v>60</v>
      </c>
      <c r="V18">
        <v>94.585999999999999</v>
      </c>
      <c r="W18">
        <v>52.5</v>
      </c>
      <c r="X18">
        <v>65.522999999999996</v>
      </c>
      <c r="Y18">
        <v>79.537999999999997</v>
      </c>
      <c r="Z18">
        <v>3.198</v>
      </c>
      <c r="AA18">
        <v>545.46600000000001</v>
      </c>
      <c r="AB18">
        <v>502.94799999999998</v>
      </c>
      <c r="AC18">
        <v>4.5149999999999997</v>
      </c>
      <c r="AD18">
        <v>3.6120000000000001</v>
      </c>
      <c r="AE18">
        <v>7825.6760000000004</v>
      </c>
      <c r="AF18">
        <v>5558.4430000000002</v>
      </c>
      <c r="AG18">
        <v>1661.952</v>
      </c>
      <c r="AH18">
        <v>1051.4749999999999</v>
      </c>
      <c r="AI18">
        <v>6163.7240000000002</v>
      </c>
      <c r="AJ18">
        <v>4506.9690000000001</v>
      </c>
      <c r="AK18">
        <v>24.067</v>
      </c>
      <c r="AL18">
        <v>1.0029999999999999</v>
      </c>
      <c r="AM18">
        <v>423.55399999999997</v>
      </c>
      <c r="AN18">
        <v>0</v>
      </c>
      <c r="AO18">
        <v>8.4589999999999996</v>
      </c>
      <c r="AP18">
        <v>55.668999999999997</v>
      </c>
      <c r="AQ18">
        <v>1</v>
      </c>
      <c r="AR18">
        <v>0</v>
      </c>
      <c r="AS18">
        <v>0</v>
      </c>
      <c r="AT18" s="1" t="s">
        <v>82</v>
      </c>
      <c r="AU18" s="1" t="s">
        <v>83</v>
      </c>
      <c r="AV18" s="1" t="s">
        <v>83</v>
      </c>
      <c r="AW18" s="1" t="s">
        <v>84</v>
      </c>
      <c r="AX18" s="1"/>
      <c r="AY18" s="1"/>
      <c r="AZ18" s="1" t="s">
        <v>126</v>
      </c>
      <c r="BA18">
        <v>9</v>
      </c>
      <c r="BB18" s="1" t="s">
        <v>86</v>
      </c>
      <c r="BC18">
        <v>45566.689630000001</v>
      </c>
      <c r="BD18" s="1"/>
      <c r="BE18" s="1" t="s">
        <v>87</v>
      </c>
      <c r="BF18">
        <v>9</v>
      </c>
      <c r="BG18">
        <v>9</v>
      </c>
      <c r="BH18">
        <v>0</v>
      </c>
      <c r="BI18" s="1" t="s">
        <v>127</v>
      </c>
      <c r="BJ18" s="1"/>
      <c r="BK18">
        <v>14.31999969</v>
      </c>
      <c r="BL18">
        <v>110</v>
      </c>
      <c r="BM18" s="1"/>
      <c r="BN18" s="1"/>
      <c r="BO18">
        <v>0</v>
      </c>
      <c r="BP18">
        <v>60</v>
      </c>
      <c r="BQ18">
        <v>8.8446140000000006E-3</v>
      </c>
      <c r="BR18">
        <v>0.13287687300000001</v>
      </c>
      <c r="BS18" s="1" t="s">
        <v>128</v>
      </c>
      <c r="BT18" s="1" t="s">
        <v>126</v>
      </c>
      <c r="BU18">
        <v>40</v>
      </c>
      <c r="BV18">
        <v>20</v>
      </c>
      <c r="BW18">
        <v>45</v>
      </c>
      <c r="BX18">
        <v>867.21</v>
      </c>
      <c r="BY18">
        <v>1336.646</v>
      </c>
      <c r="BZ18">
        <v>2.4550000000000001</v>
      </c>
      <c r="CA18">
        <v>4.1669999999999998</v>
      </c>
      <c r="CB18">
        <v>94.763999999999996</v>
      </c>
      <c r="CC18">
        <v>0</v>
      </c>
      <c r="CD18">
        <v>845.06799999999998</v>
      </c>
      <c r="CE18">
        <v>1440.2739999999999</v>
      </c>
      <c r="CF18">
        <v>5.827</v>
      </c>
      <c r="CG18">
        <v>93.307000000000002</v>
      </c>
      <c r="CI18">
        <f>COUNTA(filtered_labeled_data_seghesio__2[#This Row])</f>
        <v>79</v>
      </c>
    </row>
    <row r="19" spans="1:87" x14ac:dyDescent="0.35">
      <c r="A19">
        <v>799.56899999999996</v>
      </c>
      <c r="B19">
        <v>119.90900000000001</v>
      </c>
      <c r="C19">
        <v>212.6</v>
      </c>
      <c r="D19">
        <v>215.1</v>
      </c>
      <c r="E19">
        <v>221.8</v>
      </c>
      <c r="F19">
        <v>225.3</v>
      </c>
      <c r="G19">
        <v>2196.413</v>
      </c>
      <c r="H19">
        <v>1721.3820000000001</v>
      </c>
      <c r="I19">
        <v>3.3140000000000001</v>
      </c>
      <c r="J19">
        <v>0.15</v>
      </c>
      <c r="K19">
        <v>24.34</v>
      </c>
      <c r="L19">
        <v>2.0579999999999998</v>
      </c>
      <c r="M19">
        <v>0.45400000000000001</v>
      </c>
      <c r="N19">
        <v>0.65600000000000003</v>
      </c>
      <c r="O19">
        <v>42.5</v>
      </c>
      <c r="P19">
        <v>29.561</v>
      </c>
      <c r="Q19">
        <v>44.948</v>
      </c>
      <c r="R19">
        <v>229.8</v>
      </c>
      <c r="S19">
        <v>60.2</v>
      </c>
      <c r="T19">
        <v>60.2</v>
      </c>
      <c r="U19">
        <v>60</v>
      </c>
      <c r="V19">
        <v>137.79599999999999</v>
      </c>
      <c r="W19">
        <v>52.5</v>
      </c>
      <c r="X19">
        <v>65.703999999999994</v>
      </c>
      <c r="Y19">
        <v>81.283000000000001</v>
      </c>
      <c r="Z19">
        <v>2.2570000000000001</v>
      </c>
      <c r="AA19">
        <v>544.76800000000003</v>
      </c>
      <c r="AB19">
        <v>499.51499999999999</v>
      </c>
      <c r="AC19">
        <v>4.7409999999999997</v>
      </c>
      <c r="AD19">
        <v>3.8</v>
      </c>
      <c r="AE19">
        <v>7978.1239999999998</v>
      </c>
      <c r="AF19">
        <v>6165.6490000000003</v>
      </c>
      <c r="AG19">
        <v>1790.154</v>
      </c>
      <c r="AH19">
        <v>1161.1880000000001</v>
      </c>
      <c r="AI19">
        <v>6187.97</v>
      </c>
      <c r="AJ19">
        <v>5004.46</v>
      </c>
      <c r="AK19">
        <v>24.067</v>
      </c>
      <c r="AL19">
        <v>1.0049999999999999</v>
      </c>
      <c r="AM19">
        <v>424.53300000000002</v>
      </c>
      <c r="AN19">
        <v>2053.636</v>
      </c>
      <c r="AO19">
        <v>9.4610000000000003</v>
      </c>
      <c r="AP19">
        <v>27.771000000000001</v>
      </c>
      <c r="AQ19">
        <v>1</v>
      </c>
      <c r="AR19">
        <v>1</v>
      </c>
      <c r="AS19">
        <v>1</v>
      </c>
      <c r="AT19" s="1">
        <v>0</v>
      </c>
      <c r="AU19" s="1" t="s">
        <v>83</v>
      </c>
      <c r="AV19" s="1" t="s">
        <v>83</v>
      </c>
      <c r="AW19" s="1" t="s">
        <v>84</v>
      </c>
      <c r="AX19" s="1"/>
      <c r="AY19" s="1"/>
      <c r="AZ19" s="1" t="s">
        <v>129</v>
      </c>
      <c r="BA19">
        <v>9</v>
      </c>
      <c r="BB19" s="1" t="s">
        <v>91</v>
      </c>
      <c r="BC19">
        <v>45566.689630000001</v>
      </c>
      <c r="BD19" s="1"/>
      <c r="BE19" s="1" t="s">
        <v>87</v>
      </c>
      <c r="BF19">
        <v>9</v>
      </c>
      <c r="BG19">
        <v>9</v>
      </c>
      <c r="BH19">
        <v>0</v>
      </c>
      <c r="BI19" s="1" t="s">
        <v>127</v>
      </c>
      <c r="BJ19" s="1"/>
      <c r="BK19">
        <v>14.31999969</v>
      </c>
      <c r="BL19">
        <v>110</v>
      </c>
      <c r="BM19" s="1"/>
      <c r="BN19" s="1"/>
      <c r="BO19">
        <v>0</v>
      </c>
      <c r="BP19">
        <v>60</v>
      </c>
      <c r="BS19" s="1" t="s">
        <v>130</v>
      </c>
      <c r="BT19" s="1" t="s">
        <v>129</v>
      </c>
      <c r="BU19">
        <v>40</v>
      </c>
      <c r="BV19">
        <v>20</v>
      </c>
      <c r="BW19">
        <v>45</v>
      </c>
      <c r="BX19">
        <v>1227.9069999999999</v>
      </c>
      <c r="BY19">
        <v>1132.441</v>
      </c>
      <c r="BZ19">
        <v>-1.627</v>
      </c>
      <c r="CA19">
        <v>4.0279999999999996</v>
      </c>
      <c r="CB19">
        <v>90.682000000000002</v>
      </c>
      <c r="CC19">
        <v>2053.636</v>
      </c>
      <c r="CD19">
        <v>1222.039</v>
      </c>
      <c r="CE19">
        <v>1436.6579999999999</v>
      </c>
      <c r="CF19">
        <v>-178.339</v>
      </c>
      <c r="CG19">
        <v>99.998999999999995</v>
      </c>
      <c r="CI19">
        <f>COUNTA(filtered_labeled_data_seghesio__2[#This Row])</f>
        <v>77</v>
      </c>
    </row>
    <row r="20" spans="1:87" x14ac:dyDescent="0.35">
      <c r="A20">
        <v>799.2</v>
      </c>
      <c r="B20">
        <v>119.90900000000001</v>
      </c>
      <c r="C20">
        <v>212.5</v>
      </c>
      <c r="D20">
        <v>214.8</v>
      </c>
      <c r="E20">
        <v>221.6</v>
      </c>
      <c r="F20">
        <v>225.3</v>
      </c>
      <c r="G20">
        <v>2185.7280000000001</v>
      </c>
      <c r="H20">
        <v>1716.33</v>
      </c>
      <c r="I20">
        <v>2.9740000000000002</v>
      </c>
      <c r="J20">
        <v>0.14799999999999999</v>
      </c>
      <c r="K20">
        <v>24.338000000000001</v>
      </c>
      <c r="L20">
        <v>2.048</v>
      </c>
      <c r="M20">
        <v>0.45200000000000001</v>
      </c>
      <c r="N20">
        <v>0.65600000000000003</v>
      </c>
      <c r="O20">
        <v>42</v>
      </c>
      <c r="P20">
        <v>29.382999999999999</v>
      </c>
      <c r="Q20">
        <v>44.984000000000002</v>
      </c>
      <c r="R20">
        <v>229.8</v>
      </c>
      <c r="S20">
        <v>60.1</v>
      </c>
      <c r="T20">
        <v>60.1</v>
      </c>
      <c r="U20">
        <v>60.1</v>
      </c>
      <c r="V20">
        <v>94.585999999999999</v>
      </c>
      <c r="W20">
        <v>52.5</v>
      </c>
      <c r="X20">
        <v>65.611000000000004</v>
      </c>
      <c r="Y20">
        <v>79.313999999999993</v>
      </c>
      <c r="Z20">
        <v>3.3109999999999999</v>
      </c>
      <c r="AA20">
        <v>543.1</v>
      </c>
      <c r="AB20">
        <v>498.04399999999998</v>
      </c>
      <c r="AC20">
        <v>4.5149999999999997</v>
      </c>
      <c r="AD20">
        <v>3.5739999999999998</v>
      </c>
      <c r="AE20">
        <v>7787.5630000000001</v>
      </c>
      <c r="AF20">
        <v>5452.5</v>
      </c>
      <c r="AG20">
        <v>1645.1790000000001</v>
      </c>
      <c r="AH20">
        <v>1011.511</v>
      </c>
      <c r="AI20">
        <v>6142.3850000000002</v>
      </c>
      <c r="AJ20">
        <v>4440.9889999999996</v>
      </c>
      <c r="AK20">
        <v>24.983000000000001</v>
      </c>
      <c r="AL20">
        <v>1.0029999999999999</v>
      </c>
      <c r="AM20">
        <v>423.70299999999997</v>
      </c>
      <c r="AN20">
        <v>2055.569</v>
      </c>
      <c r="AO20">
        <v>4.9779999999999998</v>
      </c>
      <c r="AP20">
        <v>23.885999999999999</v>
      </c>
      <c r="AQ20">
        <v>1</v>
      </c>
      <c r="AR20">
        <v>1</v>
      </c>
      <c r="AS20">
        <v>1</v>
      </c>
      <c r="AT20" s="1">
        <v>0</v>
      </c>
      <c r="AU20" s="1" t="s">
        <v>83</v>
      </c>
      <c r="AV20" s="1" t="s">
        <v>83</v>
      </c>
      <c r="AW20" s="1" t="s">
        <v>84</v>
      </c>
      <c r="AX20" s="1"/>
      <c r="AY20" s="1"/>
      <c r="AZ20" s="1" t="s">
        <v>131</v>
      </c>
      <c r="BA20">
        <v>10</v>
      </c>
      <c r="BB20" s="1" t="s">
        <v>86</v>
      </c>
      <c r="BC20">
        <v>45566.689919999997</v>
      </c>
      <c r="BD20" s="1"/>
      <c r="BE20" s="1" t="s">
        <v>87</v>
      </c>
      <c r="BF20">
        <v>10</v>
      </c>
      <c r="BG20">
        <v>10</v>
      </c>
      <c r="BH20">
        <v>0</v>
      </c>
      <c r="BI20" s="1" t="s">
        <v>132</v>
      </c>
      <c r="BJ20" s="1"/>
      <c r="BK20">
        <v>14.31999969</v>
      </c>
      <c r="BL20">
        <v>110</v>
      </c>
      <c r="BM20" s="1"/>
      <c r="BN20" s="1"/>
      <c r="BO20">
        <v>0</v>
      </c>
      <c r="BP20">
        <v>60</v>
      </c>
      <c r="BQ20">
        <v>1.463747E-2</v>
      </c>
      <c r="BR20">
        <v>0.13812685</v>
      </c>
      <c r="BS20" s="1" t="s">
        <v>133</v>
      </c>
      <c r="BT20" s="1" t="s">
        <v>131</v>
      </c>
      <c r="BU20">
        <v>40</v>
      </c>
      <c r="BV20">
        <v>20</v>
      </c>
      <c r="BW20">
        <v>45</v>
      </c>
      <c r="BX20">
        <v>864.45899999999995</v>
      </c>
      <c r="BY20">
        <v>1214.1959999999999</v>
      </c>
      <c r="BZ20">
        <v>1.7769999999999999</v>
      </c>
      <c r="CA20">
        <v>4.1589999999999998</v>
      </c>
      <c r="CB20">
        <v>94.085999999999999</v>
      </c>
      <c r="CC20">
        <v>2055.569</v>
      </c>
      <c r="CD20">
        <v>843.322</v>
      </c>
      <c r="CE20">
        <v>1319.6320000000001</v>
      </c>
      <c r="CF20">
        <v>5.4889999999999999</v>
      </c>
      <c r="CG20">
        <v>98.424999999999997</v>
      </c>
      <c r="CI20">
        <f>COUNTA(filtered_labeled_data_seghesio__2[#This Row])</f>
        <v>79</v>
      </c>
    </row>
    <row r="21" spans="1:87" x14ac:dyDescent="0.35">
      <c r="A21">
        <v>799.2</v>
      </c>
      <c r="B21">
        <v>119.90900000000001</v>
      </c>
      <c r="C21">
        <v>212.5</v>
      </c>
      <c r="D21">
        <v>214.8</v>
      </c>
      <c r="E21">
        <v>221.6</v>
      </c>
      <c r="F21">
        <v>225.3</v>
      </c>
      <c r="G21">
        <v>2185.7280000000001</v>
      </c>
      <c r="H21">
        <v>1716.33</v>
      </c>
      <c r="I21">
        <v>2.9740000000000002</v>
      </c>
      <c r="J21">
        <v>0.14799999999999999</v>
      </c>
      <c r="K21">
        <v>24.338000000000001</v>
      </c>
      <c r="L21">
        <v>2.048</v>
      </c>
      <c r="M21">
        <v>0.45200000000000001</v>
      </c>
      <c r="N21">
        <v>0.65600000000000003</v>
      </c>
      <c r="O21">
        <v>42</v>
      </c>
      <c r="P21">
        <v>29.382999999999999</v>
      </c>
      <c r="Q21">
        <v>44.984000000000002</v>
      </c>
      <c r="R21">
        <v>229.8</v>
      </c>
      <c r="S21">
        <v>60.1</v>
      </c>
      <c r="T21">
        <v>60.1</v>
      </c>
      <c r="U21">
        <v>60.1</v>
      </c>
      <c r="V21">
        <v>137.79599999999999</v>
      </c>
      <c r="W21">
        <v>52.5</v>
      </c>
      <c r="X21">
        <v>65.766999999999996</v>
      </c>
      <c r="Y21">
        <v>81.414000000000001</v>
      </c>
      <c r="Z21">
        <v>1.881</v>
      </c>
      <c r="AA21">
        <v>543.34100000000001</v>
      </c>
      <c r="AB21">
        <v>496.33600000000001</v>
      </c>
      <c r="AC21">
        <v>4.7779999999999996</v>
      </c>
      <c r="AD21">
        <v>3.8</v>
      </c>
      <c r="AE21">
        <v>7956.0370000000003</v>
      </c>
      <c r="AF21">
        <v>6061.6769999999997</v>
      </c>
      <c r="AG21">
        <v>1797.03</v>
      </c>
      <c r="AH21">
        <v>1144.2339999999999</v>
      </c>
      <c r="AI21">
        <v>6159.0069999999996</v>
      </c>
      <c r="AJ21">
        <v>4917.4430000000002</v>
      </c>
      <c r="AK21">
        <v>24.983000000000001</v>
      </c>
      <c r="AL21">
        <v>1.0049999999999999</v>
      </c>
      <c r="AM21">
        <v>424.62700000000001</v>
      </c>
      <c r="AN21">
        <v>2055.7060000000001</v>
      </c>
      <c r="AO21">
        <v>7.5670000000000002</v>
      </c>
      <c r="AP21">
        <v>23.594000000000001</v>
      </c>
      <c r="AQ21">
        <v>1</v>
      </c>
      <c r="AR21">
        <v>1</v>
      </c>
      <c r="AS21">
        <v>1</v>
      </c>
      <c r="AT21" s="1">
        <v>0</v>
      </c>
      <c r="AU21" s="1" t="s">
        <v>83</v>
      </c>
      <c r="AV21" s="1" t="s">
        <v>83</v>
      </c>
      <c r="AW21" s="1" t="s">
        <v>84</v>
      </c>
      <c r="AX21" s="1"/>
      <c r="AY21" s="1"/>
      <c r="AZ21" s="1" t="s">
        <v>134</v>
      </c>
      <c r="BA21">
        <v>10</v>
      </c>
      <c r="BB21" s="1" t="s">
        <v>91</v>
      </c>
      <c r="BC21">
        <v>45566.689919999997</v>
      </c>
      <c r="BD21" s="1"/>
      <c r="BE21" s="1" t="s">
        <v>87</v>
      </c>
      <c r="BF21">
        <v>10</v>
      </c>
      <c r="BG21">
        <v>10</v>
      </c>
      <c r="BH21">
        <v>0</v>
      </c>
      <c r="BI21" s="1" t="s">
        <v>132</v>
      </c>
      <c r="BJ21" s="1"/>
      <c r="BK21">
        <v>14.31999969</v>
      </c>
      <c r="BL21">
        <v>110</v>
      </c>
      <c r="BM21" s="1"/>
      <c r="BN21" s="1"/>
      <c r="BO21">
        <v>0</v>
      </c>
      <c r="BP21">
        <v>60</v>
      </c>
      <c r="BS21" s="1" t="s">
        <v>135</v>
      </c>
      <c r="BT21" s="1" t="s">
        <v>134</v>
      </c>
      <c r="BU21">
        <v>40</v>
      </c>
      <c r="BV21">
        <v>20</v>
      </c>
      <c r="BW21">
        <v>45</v>
      </c>
      <c r="BX21">
        <v>1232.086</v>
      </c>
      <c r="BY21">
        <v>973.43700000000001</v>
      </c>
      <c r="BZ21">
        <v>-1.627</v>
      </c>
      <c r="CA21">
        <v>4.0529999999999999</v>
      </c>
      <c r="CB21">
        <v>90.682000000000002</v>
      </c>
      <c r="CC21">
        <v>2055.7060000000001</v>
      </c>
      <c r="CD21">
        <v>1226.297</v>
      </c>
      <c r="CE21">
        <v>1280.7840000000001</v>
      </c>
      <c r="CF21">
        <v>-178.417</v>
      </c>
      <c r="CG21">
        <v>98.424999999999997</v>
      </c>
      <c r="CI21">
        <f>COUNTA(filtered_labeled_data_seghesio__2[#This Row])</f>
        <v>77</v>
      </c>
    </row>
    <row r="22" spans="1:87" x14ac:dyDescent="0.35">
      <c r="A22">
        <v>799.38400000000001</v>
      </c>
      <c r="B22">
        <v>119.90900000000001</v>
      </c>
      <c r="C22">
        <v>213</v>
      </c>
      <c r="D22">
        <v>215</v>
      </c>
      <c r="E22">
        <v>221.6</v>
      </c>
      <c r="F22">
        <v>225.3</v>
      </c>
      <c r="G22">
        <v>2202.8249999999998</v>
      </c>
      <c r="H22">
        <v>1719.925</v>
      </c>
      <c r="I22">
        <v>3.0760000000000001</v>
      </c>
      <c r="J22">
        <v>0.14799999999999999</v>
      </c>
      <c r="K22">
        <v>24.34</v>
      </c>
      <c r="L22">
        <v>2.0760000000000001</v>
      </c>
      <c r="M22">
        <v>0.45400000000000001</v>
      </c>
      <c r="N22">
        <v>0.65400000000000003</v>
      </c>
      <c r="O22">
        <v>41.7</v>
      </c>
      <c r="P22">
        <v>29.550999999999998</v>
      </c>
      <c r="Q22">
        <v>44.948</v>
      </c>
      <c r="R22">
        <v>229.8</v>
      </c>
      <c r="S22">
        <v>60.1</v>
      </c>
      <c r="T22">
        <v>60.1</v>
      </c>
      <c r="U22">
        <v>60.2</v>
      </c>
      <c r="V22">
        <v>94.585999999999999</v>
      </c>
      <c r="W22">
        <v>52.5</v>
      </c>
      <c r="X22">
        <v>65.507999999999996</v>
      </c>
      <c r="Y22">
        <v>79.397000000000006</v>
      </c>
      <c r="Z22">
        <v>2.7839999999999998</v>
      </c>
      <c r="AA22">
        <v>543.59699999999998</v>
      </c>
      <c r="AB22">
        <v>499.55399999999997</v>
      </c>
      <c r="AC22">
        <v>4.59</v>
      </c>
      <c r="AD22">
        <v>3.5739999999999998</v>
      </c>
      <c r="AE22">
        <v>7786.2449999999999</v>
      </c>
      <c r="AF22">
        <v>5474.83</v>
      </c>
      <c r="AG22">
        <v>1694.585</v>
      </c>
      <c r="AH22">
        <v>1022.985</v>
      </c>
      <c r="AI22">
        <v>6091.6589999999997</v>
      </c>
      <c r="AJ22">
        <v>4451.8450000000003</v>
      </c>
      <c r="AK22">
        <v>24.268999999999998</v>
      </c>
      <c r="AL22">
        <v>1.0029999999999999</v>
      </c>
      <c r="AM22">
        <v>423.89600000000002</v>
      </c>
      <c r="AN22">
        <v>2055.5729999999999</v>
      </c>
      <c r="AO22">
        <v>26.417000000000002</v>
      </c>
      <c r="AP22">
        <v>35.04</v>
      </c>
      <c r="AQ22">
        <v>0</v>
      </c>
      <c r="AR22">
        <v>1</v>
      </c>
      <c r="AS22">
        <v>1</v>
      </c>
      <c r="AT22" s="1">
        <v>0</v>
      </c>
      <c r="AU22" s="1" t="s">
        <v>83</v>
      </c>
      <c r="AV22" s="1" t="s">
        <v>83</v>
      </c>
      <c r="AW22" s="1" t="s">
        <v>113</v>
      </c>
      <c r="AX22" s="1"/>
      <c r="AY22" s="1"/>
      <c r="AZ22" s="1" t="s">
        <v>136</v>
      </c>
      <c r="BA22">
        <v>11</v>
      </c>
      <c r="BB22" s="1" t="s">
        <v>86</v>
      </c>
      <c r="BC22">
        <v>45566.690199999997</v>
      </c>
      <c r="BD22" s="1"/>
      <c r="BE22" s="1" t="s">
        <v>87</v>
      </c>
      <c r="BF22">
        <v>11</v>
      </c>
      <c r="BG22">
        <v>11</v>
      </c>
      <c r="BH22">
        <v>0</v>
      </c>
      <c r="BI22" s="1" t="s">
        <v>137</v>
      </c>
      <c r="BJ22" s="1"/>
      <c r="BK22">
        <v>14.31999969</v>
      </c>
      <c r="BL22">
        <v>110</v>
      </c>
      <c r="BM22" s="1"/>
      <c r="BN22" s="1"/>
      <c r="BO22">
        <v>0</v>
      </c>
      <c r="BP22">
        <v>60</v>
      </c>
      <c r="BQ22">
        <v>1.2933020000000001E-3</v>
      </c>
      <c r="BR22">
        <v>0.13801050200000001</v>
      </c>
      <c r="BS22" s="1" t="s">
        <v>138</v>
      </c>
      <c r="BT22" s="1" t="s">
        <v>136</v>
      </c>
      <c r="BU22">
        <v>40</v>
      </c>
      <c r="BV22">
        <v>20</v>
      </c>
      <c r="BW22">
        <v>45</v>
      </c>
      <c r="BX22">
        <v>883.81399999999996</v>
      </c>
      <c r="BY22">
        <v>1214.7619999999999</v>
      </c>
      <c r="BZ22">
        <v>3.1960000000000002</v>
      </c>
      <c r="CA22">
        <v>4.1479999999999997</v>
      </c>
      <c r="CB22">
        <v>95.504999999999995</v>
      </c>
      <c r="CC22">
        <v>2055.5729999999999</v>
      </c>
      <c r="CD22">
        <v>860.51499999999999</v>
      </c>
      <c r="CE22">
        <v>1320.992</v>
      </c>
      <c r="CF22">
        <v>6.5380000000000003</v>
      </c>
      <c r="CG22">
        <v>97.244</v>
      </c>
      <c r="CI22">
        <f>COUNTA(filtered_labeled_data_seghesio__2[#This Row])</f>
        <v>79</v>
      </c>
    </row>
    <row r="23" spans="1:87" x14ac:dyDescent="0.35">
      <c r="A23">
        <v>799.38400000000001</v>
      </c>
      <c r="B23">
        <v>119.90900000000001</v>
      </c>
      <c r="C23">
        <v>213</v>
      </c>
      <c r="D23">
        <v>215</v>
      </c>
      <c r="E23">
        <v>221.6</v>
      </c>
      <c r="F23">
        <v>225.3</v>
      </c>
      <c r="G23">
        <v>2202.8249999999998</v>
      </c>
      <c r="H23">
        <v>1719.925</v>
      </c>
      <c r="I23">
        <v>3.0760000000000001</v>
      </c>
      <c r="J23">
        <v>0.14799999999999999</v>
      </c>
      <c r="K23">
        <v>24.34</v>
      </c>
      <c r="L23">
        <v>2.0760000000000001</v>
      </c>
      <c r="M23">
        <v>0.45400000000000001</v>
      </c>
      <c r="N23">
        <v>0.65400000000000003</v>
      </c>
      <c r="O23">
        <v>41.7</v>
      </c>
      <c r="P23">
        <v>29.550999999999998</v>
      </c>
      <c r="Q23">
        <v>44.948</v>
      </c>
      <c r="R23">
        <v>229.8</v>
      </c>
      <c r="S23">
        <v>60.1</v>
      </c>
      <c r="T23">
        <v>60.1</v>
      </c>
      <c r="U23">
        <v>60.2</v>
      </c>
      <c r="V23">
        <v>137.79599999999999</v>
      </c>
      <c r="W23">
        <v>52.5</v>
      </c>
      <c r="X23">
        <v>65.858999999999995</v>
      </c>
      <c r="Y23">
        <v>82.14</v>
      </c>
      <c r="Z23">
        <v>1.2789999999999999</v>
      </c>
      <c r="AA23">
        <v>543.53099999999995</v>
      </c>
      <c r="AB23">
        <v>497.02600000000001</v>
      </c>
      <c r="AC23">
        <v>4.7409999999999997</v>
      </c>
      <c r="AD23">
        <v>3.7250000000000001</v>
      </c>
      <c r="AE23">
        <v>7961.4560000000001</v>
      </c>
      <c r="AF23">
        <v>6104.7479999999996</v>
      </c>
      <c r="AG23">
        <v>1783.886</v>
      </c>
      <c r="AH23">
        <v>1115.616</v>
      </c>
      <c r="AI23">
        <v>6177.57</v>
      </c>
      <c r="AJ23">
        <v>4989.1319999999996</v>
      </c>
      <c r="AK23">
        <v>24.268999999999998</v>
      </c>
      <c r="AL23">
        <v>1.0049999999999999</v>
      </c>
      <c r="AM23">
        <v>424.81</v>
      </c>
      <c r="AN23">
        <v>2055.8449999999998</v>
      </c>
      <c r="AO23">
        <v>7.8179999999999996</v>
      </c>
      <c r="AP23">
        <v>20.936</v>
      </c>
      <c r="AQ23">
        <v>1</v>
      </c>
      <c r="AR23">
        <v>1</v>
      </c>
      <c r="AS23">
        <v>1</v>
      </c>
      <c r="AT23" s="1">
        <v>0</v>
      </c>
      <c r="AU23" s="1" t="s">
        <v>83</v>
      </c>
      <c r="AV23" s="1" t="s">
        <v>83</v>
      </c>
      <c r="AW23" s="1" t="s">
        <v>84</v>
      </c>
      <c r="AX23" s="1"/>
      <c r="AY23" s="1"/>
      <c r="AZ23" s="1" t="s">
        <v>139</v>
      </c>
      <c r="BA23">
        <v>11</v>
      </c>
      <c r="BB23" s="1" t="s">
        <v>91</v>
      </c>
      <c r="BC23">
        <v>45566.690199999997</v>
      </c>
      <c r="BD23" s="1"/>
      <c r="BE23" s="1" t="s">
        <v>87</v>
      </c>
      <c r="BF23">
        <v>11</v>
      </c>
      <c r="BG23">
        <v>11</v>
      </c>
      <c r="BH23">
        <v>0</v>
      </c>
      <c r="BI23" s="1" t="s">
        <v>137</v>
      </c>
      <c r="BJ23" s="1"/>
      <c r="BK23">
        <v>14.31999969</v>
      </c>
      <c r="BL23">
        <v>110</v>
      </c>
      <c r="BM23" s="1"/>
      <c r="BN23" s="1"/>
      <c r="BO23">
        <v>0</v>
      </c>
      <c r="BP23">
        <v>60</v>
      </c>
      <c r="BS23" s="1" t="s">
        <v>140</v>
      </c>
      <c r="BT23" s="1" t="s">
        <v>139</v>
      </c>
      <c r="BU23">
        <v>40</v>
      </c>
      <c r="BV23">
        <v>20</v>
      </c>
      <c r="BW23">
        <v>45</v>
      </c>
      <c r="BX23">
        <v>1191.271</v>
      </c>
      <c r="BY23">
        <v>945.83600000000001</v>
      </c>
      <c r="BZ23">
        <v>-3.657</v>
      </c>
      <c r="CA23">
        <v>4.1059999999999999</v>
      </c>
      <c r="CB23">
        <v>88.652000000000001</v>
      </c>
      <c r="CC23">
        <v>2055.8449999999998</v>
      </c>
      <c r="CD23">
        <v>1196.172</v>
      </c>
      <c r="CE23">
        <v>1254.7470000000001</v>
      </c>
      <c r="CF23">
        <v>179.65100000000001</v>
      </c>
      <c r="CG23">
        <v>99.998999999999995</v>
      </c>
      <c r="CI23">
        <f>COUNTA(filtered_labeled_data_seghesio__2[#This Row])</f>
        <v>77</v>
      </c>
    </row>
    <row r="24" spans="1:87" x14ac:dyDescent="0.35">
      <c r="A24">
        <v>799.56899999999996</v>
      </c>
      <c r="B24">
        <v>119.90900000000001</v>
      </c>
      <c r="C24">
        <v>213.5</v>
      </c>
      <c r="D24">
        <v>214.8</v>
      </c>
      <c r="E24">
        <v>221.5</v>
      </c>
      <c r="F24">
        <v>225.3</v>
      </c>
      <c r="G24">
        <v>2208.0700000000002</v>
      </c>
      <c r="H24">
        <v>1709.1420000000001</v>
      </c>
      <c r="I24">
        <v>2.8959999999999999</v>
      </c>
      <c r="J24">
        <v>0.156</v>
      </c>
      <c r="K24">
        <v>24.34</v>
      </c>
      <c r="L24">
        <v>2.0819999999999999</v>
      </c>
      <c r="M24">
        <v>0.45400000000000001</v>
      </c>
      <c r="N24">
        <v>0.65400000000000003</v>
      </c>
      <c r="O24">
        <v>41.5</v>
      </c>
      <c r="P24">
        <v>29.745000000000001</v>
      </c>
      <c r="Q24">
        <v>44.969000000000001</v>
      </c>
      <c r="R24">
        <v>229.8</v>
      </c>
      <c r="S24">
        <v>60.1</v>
      </c>
      <c r="T24">
        <v>60.1</v>
      </c>
      <c r="U24">
        <v>60.2</v>
      </c>
      <c r="V24">
        <v>94.585999999999999</v>
      </c>
      <c r="W24">
        <v>52.5</v>
      </c>
      <c r="X24">
        <v>65.688999999999993</v>
      </c>
      <c r="Y24">
        <v>79.522999999999996</v>
      </c>
      <c r="Z24">
        <v>2.859</v>
      </c>
      <c r="AA24">
        <v>545.24599999999998</v>
      </c>
      <c r="AB24">
        <v>503.39400000000001</v>
      </c>
      <c r="AC24">
        <v>4.4400000000000004</v>
      </c>
      <c r="AD24">
        <v>3.5369999999999999</v>
      </c>
      <c r="AE24">
        <v>7819.14</v>
      </c>
      <c r="AF24">
        <v>5591.0460000000003</v>
      </c>
      <c r="AG24">
        <v>1627.48</v>
      </c>
      <c r="AH24">
        <v>1022.066</v>
      </c>
      <c r="AI24">
        <v>6191.6589999999997</v>
      </c>
      <c r="AJ24">
        <v>4568.9799999999996</v>
      </c>
      <c r="AK24">
        <v>23.690999999999999</v>
      </c>
      <c r="AT24" s="1" t="s">
        <v>83</v>
      </c>
      <c r="AU24" s="1" t="s">
        <v>83</v>
      </c>
      <c r="AV24" s="1" t="s">
        <v>83</v>
      </c>
      <c r="AW24" s="1"/>
      <c r="AX24" s="1"/>
      <c r="AY24" s="1"/>
      <c r="AZ24" s="1" t="s">
        <v>141</v>
      </c>
      <c r="BA24">
        <v>12</v>
      </c>
      <c r="BB24" s="1" t="s">
        <v>86</v>
      </c>
      <c r="BC24">
        <v>45566.690470000001</v>
      </c>
      <c r="BD24" s="1"/>
      <c r="BE24" s="1" t="s">
        <v>87</v>
      </c>
      <c r="BF24">
        <v>12</v>
      </c>
      <c r="BG24">
        <v>12</v>
      </c>
      <c r="BH24">
        <v>0</v>
      </c>
      <c r="BI24" s="1" t="s">
        <v>142</v>
      </c>
      <c r="BJ24" s="1"/>
      <c r="BK24">
        <v>14.329999920000001</v>
      </c>
      <c r="BL24">
        <v>110</v>
      </c>
      <c r="BM24" s="1"/>
      <c r="BN24" s="1"/>
      <c r="BO24">
        <v>0</v>
      </c>
      <c r="BP24">
        <v>60</v>
      </c>
      <c r="BQ24">
        <v>1.7963409E-2</v>
      </c>
      <c r="BR24">
        <v>0.113816977</v>
      </c>
      <c r="BS24" s="1" t="s">
        <v>83</v>
      </c>
      <c r="BT24" s="1" t="s">
        <v>83</v>
      </c>
      <c r="CI24">
        <f>COUNTA(filtered_labeled_data_seghesio__2[#This Row])</f>
        <v>57</v>
      </c>
    </row>
    <row r="25" spans="1:87" x14ac:dyDescent="0.35">
      <c r="A25">
        <v>799.56899999999996</v>
      </c>
      <c r="B25">
        <v>119.90900000000001</v>
      </c>
      <c r="C25">
        <v>213.5</v>
      </c>
      <c r="D25">
        <v>214.8</v>
      </c>
      <c r="E25">
        <v>221.5</v>
      </c>
      <c r="F25">
        <v>225.3</v>
      </c>
      <c r="G25">
        <v>2208.0700000000002</v>
      </c>
      <c r="H25">
        <v>1709.1420000000001</v>
      </c>
      <c r="I25">
        <v>2.8959999999999999</v>
      </c>
      <c r="J25">
        <v>0.156</v>
      </c>
      <c r="K25">
        <v>24.34</v>
      </c>
      <c r="L25">
        <v>2.0819999999999999</v>
      </c>
      <c r="M25">
        <v>0.45400000000000001</v>
      </c>
      <c r="N25">
        <v>0.65400000000000003</v>
      </c>
      <c r="O25">
        <v>41.5</v>
      </c>
      <c r="P25">
        <v>29.745000000000001</v>
      </c>
      <c r="Q25">
        <v>44.969000000000001</v>
      </c>
      <c r="R25">
        <v>229.8</v>
      </c>
      <c r="S25">
        <v>60.1</v>
      </c>
      <c r="T25">
        <v>60.1</v>
      </c>
      <c r="U25">
        <v>60.2</v>
      </c>
      <c r="V25">
        <v>137.79599999999999</v>
      </c>
      <c r="W25">
        <v>52.5</v>
      </c>
      <c r="X25">
        <v>66.108999999999995</v>
      </c>
      <c r="Y25">
        <v>82.078999999999994</v>
      </c>
      <c r="Z25">
        <v>1.3919999999999999</v>
      </c>
      <c r="AA25">
        <v>544.73099999999999</v>
      </c>
      <c r="AB25">
        <v>499.66500000000002</v>
      </c>
      <c r="AC25">
        <v>4.7030000000000003</v>
      </c>
      <c r="AD25">
        <v>3.8</v>
      </c>
      <c r="AE25">
        <v>7965.9089999999997</v>
      </c>
      <c r="AF25">
        <v>6160.6589999999997</v>
      </c>
      <c r="AG25">
        <v>1772.7170000000001</v>
      </c>
      <c r="AH25">
        <v>1163.672</v>
      </c>
      <c r="AI25">
        <v>6193.1909999999998</v>
      </c>
      <c r="AJ25">
        <v>4996.9870000000001</v>
      </c>
      <c r="AK25">
        <v>23.690999999999999</v>
      </c>
      <c r="AL25">
        <v>1.0049999999999999</v>
      </c>
      <c r="AM25">
        <v>424.50200000000001</v>
      </c>
      <c r="AN25">
        <v>2054.4630000000002</v>
      </c>
      <c r="AO25">
        <v>10.122</v>
      </c>
      <c r="AP25">
        <v>22.986000000000001</v>
      </c>
      <c r="AQ25">
        <v>1</v>
      </c>
      <c r="AR25">
        <v>1</v>
      </c>
      <c r="AS25">
        <v>1</v>
      </c>
      <c r="AT25" s="1">
        <v>0</v>
      </c>
      <c r="AU25" s="1" t="s">
        <v>83</v>
      </c>
      <c r="AV25" s="1" t="s">
        <v>83</v>
      </c>
      <c r="AW25" s="1" t="s">
        <v>84</v>
      </c>
      <c r="AX25" s="1"/>
      <c r="AY25" s="1"/>
      <c r="AZ25" s="1" t="s">
        <v>143</v>
      </c>
      <c r="BA25">
        <v>12</v>
      </c>
      <c r="BB25" s="1" t="s">
        <v>91</v>
      </c>
      <c r="BC25">
        <v>45566.690470000001</v>
      </c>
      <c r="BD25" s="1"/>
      <c r="BE25" s="1" t="s">
        <v>87</v>
      </c>
      <c r="BF25">
        <v>12</v>
      </c>
      <c r="BG25">
        <v>12</v>
      </c>
      <c r="BH25">
        <v>0</v>
      </c>
      <c r="BI25" s="1" t="s">
        <v>142</v>
      </c>
      <c r="BJ25" s="1"/>
      <c r="BK25">
        <v>14.329999920000001</v>
      </c>
      <c r="BL25">
        <v>110</v>
      </c>
      <c r="BM25" s="1"/>
      <c r="BN25" s="1"/>
      <c r="BO25">
        <v>0</v>
      </c>
      <c r="BP25">
        <v>60</v>
      </c>
      <c r="BS25" s="1" t="s">
        <v>144</v>
      </c>
      <c r="BT25" s="1" t="s">
        <v>143</v>
      </c>
      <c r="BU25">
        <v>40</v>
      </c>
      <c r="BV25">
        <v>20</v>
      </c>
      <c r="BW25">
        <v>45</v>
      </c>
      <c r="BX25">
        <v>1242.0340000000001</v>
      </c>
      <c r="BY25">
        <v>1055.038</v>
      </c>
      <c r="BZ25">
        <v>-0.94499999999999995</v>
      </c>
      <c r="CA25">
        <v>4.1040000000000001</v>
      </c>
      <c r="CB25">
        <v>91.364000000000004</v>
      </c>
      <c r="CC25">
        <v>2054.4630000000002</v>
      </c>
      <c r="CD25">
        <v>1233.3340000000001</v>
      </c>
      <c r="CE25">
        <v>1360.84</v>
      </c>
      <c r="CF25">
        <v>-177.78700000000001</v>
      </c>
      <c r="CG25">
        <v>98.424999999999997</v>
      </c>
      <c r="CI25">
        <f>COUNTA(filtered_labeled_data_seghesio__2[#This Row])</f>
        <v>77</v>
      </c>
    </row>
    <row r="26" spans="1:87" x14ac:dyDescent="0.35">
      <c r="A26">
        <v>799.75300000000004</v>
      </c>
      <c r="B26">
        <v>119.90900000000001</v>
      </c>
      <c r="C26">
        <v>213.6</v>
      </c>
      <c r="D26">
        <v>215.1</v>
      </c>
      <c r="E26">
        <v>221.5</v>
      </c>
      <c r="F26">
        <v>225.1</v>
      </c>
      <c r="G26">
        <v>2184.7559999999999</v>
      </c>
      <c r="H26">
        <v>1734.2049999999999</v>
      </c>
      <c r="I26">
        <v>3.306</v>
      </c>
      <c r="J26">
        <v>0.14399999999999999</v>
      </c>
      <c r="K26">
        <v>24.378</v>
      </c>
      <c r="L26">
        <v>2.012</v>
      </c>
      <c r="M26">
        <v>0.45200000000000001</v>
      </c>
      <c r="N26">
        <v>0.65600000000000003</v>
      </c>
      <c r="O26">
        <v>41.2</v>
      </c>
      <c r="P26">
        <v>28.934000000000001</v>
      </c>
      <c r="Q26">
        <v>44.999000000000002</v>
      </c>
      <c r="R26">
        <v>229.8</v>
      </c>
      <c r="S26">
        <v>60.1</v>
      </c>
      <c r="T26">
        <v>60.1</v>
      </c>
      <c r="U26">
        <v>60.2</v>
      </c>
      <c r="V26">
        <v>94.585999999999999</v>
      </c>
      <c r="W26">
        <v>52.5</v>
      </c>
      <c r="X26">
        <v>65.635000000000005</v>
      </c>
      <c r="Y26">
        <v>79.533000000000001</v>
      </c>
      <c r="Z26">
        <v>3.16</v>
      </c>
      <c r="AA26">
        <v>545.64499999999998</v>
      </c>
      <c r="AB26">
        <v>502.07299999999998</v>
      </c>
      <c r="AC26">
        <v>4.5529999999999999</v>
      </c>
      <c r="AD26">
        <v>3.5739999999999998</v>
      </c>
      <c r="AE26">
        <v>7801.1279999999997</v>
      </c>
      <c r="AF26">
        <v>5561.2449999999999</v>
      </c>
      <c r="AG26">
        <v>1666.4649999999999</v>
      </c>
      <c r="AH26">
        <v>1013.192</v>
      </c>
      <c r="AI26">
        <v>6134.6639999999998</v>
      </c>
      <c r="AJ26">
        <v>4548.0529999999999</v>
      </c>
      <c r="AK26">
        <v>25.004000000000001</v>
      </c>
      <c r="AL26">
        <v>1.0029999999999999</v>
      </c>
      <c r="AM26">
        <v>423.70400000000001</v>
      </c>
      <c r="AN26">
        <v>2054.422</v>
      </c>
      <c r="AO26">
        <v>7.8230000000000004</v>
      </c>
      <c r="AP26">
        <v>22.695</v>
      </c>
      <c r="AQ26">
        <v>1</v>
      </c>
      <c r="AR26">
        <v>1</v>
      </c>
      <c r="AS26">
        <v>0</v>
      </c>
      <c r="AT26" s="1" t="s">
        <v>92</v>
      </c>
      <c r="AU26" s="1" t="s">
        <v>83</v>
      </c>
      <c r="AV26" s="1" t="s">
        <v>83</v>
      </c>
      <c r="AW26" s="1" t="s">
        <v>84</v>
      </c>
      <c r="AX26" s="1"/>
      <c r="AY26" s="1"/>
      <c r="AZ26" s="1" t="s">
        <v>145</v>
      </c>
      <c r="BA26">
        <v>13</v>
      </c>
      <c r="BB26" s="1" t="s">
        <v>86</v>
      </c>
      <c r="BC26">
        <v>45566.690759999998</v>
      </c>
      <c r="BD26" s="1"/>
      <c r="BE26" s="1" t="s">
        <v>87</v>
      </c>
      <c r="BF26">
        <v>13</v>
      </c>
      <c r="BG26">
        <v>13</v>
      </c>
      <c r="BH26">
        <v>0</v>
      </c>
      <c r="BI26" s="1" t="s">
        <v>146</v>
      </c>
      <c r="BJ26" s="1"/>
      <c r="BK26">
        <v>14.329999920000001</v>
      </c>
      <c r="BL26">
        <v>110</v>
      </c>
      <c r="BM26" s="1"/>
      <c r="BN26" s="1"/>
      <c r="BO26">
        <v>0</v>
      </c>
      <c r="BP26">
        <v>60</v>
      </c>
      <c r="BQ26">
        <v>2.3323059E-2</v>
      </c>
      <c r="BR26">
        <v>0.11323606999999999</v>
      </c>
      <c r="BS26" s="1" t="s">
        <v>147</v>
      </c>
      <c r="BT26" s="1" t="s">
        <v>145</v>
      </c>
      <c r="BU26">
        <v>40</v>
      </c>
      <c r="BV26">
        <v>20</v>
      </c>
      <c r="BW26">
        <v>45</v>
      </c>
      <c r="BX26">
        <v>888.61599999999999</v>
      </c>
      <c r="BY26">
        <v>1054.7629999999999</v>
      </c>
      <c r="BZ26">
        <v>3.1960000000000002</v>
      </c>
      <c r="CA26">
        <v>4.1180000000000003</v>
      </c>
      <c r="CB26">
        <v>95.504999999999995</v>
      </c>
      <c r="CC26">
        <v>2054.422</v>
      </c>
      <c r="CD26">
        <v>865.20699999999999</v>
      </c>
      <c r="CE26">
        <v>1164.432</v>
      </c>
      <c r="CF26">
        <v>6.51</v>
      </c>
      <c r="CG26">
        <v>97.244</v>
      </c>
      <c r="CI26">
        <f>COUNTA(filtered_labeled_data_seghesio__2[#This Row])</f>
        <v>79</v>
      </c>
    </row>
    <row r="27" spans="1:87" x14ac:dyDescent="0.35">
      <c r="A27">
        <v>799.75300000000004</v>
      </c>
      <c r="B27">
        <v>119.90900000000001</v>
      </c>
      <c r="C27">
        <v>213.6</v>
      </c>
      <c r="D27">
        <v>215.1</v>
      </c>
      <c r="E27">
        <v>221.5</v>
      </c>
      <c r="F27">
        <v>225.1</v>
      </c>
      <c r="G27">
        <v>2184.7559999999999</v>
      </c>
      <c r="H27">
        <v>1734.2049999999999</v>
      </c>
      <c r="I27">
        <v>3.306</v>
      </c>
      <c r="J27">
        <v>0.14399999999999999</v>
      </c>
      <c r="K27">
        <v>24.378</v>
      </c>
      <c r="L27">
        <v>2.012</v>
      </c>
      <c r="M27">
        <v>0.45200000000000001</v>
      </c>
      <c r="N27">
        <v>0.65600000000000003</v>
      </c>
      <c r="O27">
        <v>41.2</v>
      </c>
      <c r="P27">
        <v>28.934000000000001</v>
      </c>
      <c r="Q27">
        <v>44.999000000000002</v>
      </c>
      <c r="R27">
        <v>229.8</v>
      </c>
      <c r="S27">
        <v>60.1</v>
      </c>
      <c r="T27">
        <v>60.1</v>
      </c>
      <c r="U27">
        <v>60.2</v>
      </c>
      <c r="V27">
        <v>137.79599999999999</v>
      </c>
      <c r="W27">
        <v>52.5</v>
      </c>
      <c r="X27">
        <v>66.094999999999999</v>
      </c>
      <c r="Y27">
        <v>82.287999999999997</v>
      </c>
      <c r="Z27">
        <v>1.3169999999999999</v>
      </c>
      <c r="AA27">
        <v>544.46500000000003</v>
      </c>
      <c r="AB27">
        <v>497.97300000000001</v>
      </c>
      <c r="AC27">
        <v>4.7779999999999996</v>
      </c>
      <c r="AD27">
        <v>3.8380000000000001</v>
      </c>
      <c r="AE27">
        <v>7925.56</v>
      </c>
      <c r="AF27">
        <v>6099.0410000000002</v>
      </c>
      <c r="AG27">
        <v>1789.9069999999999</v>
      </c>
      <c r="AH27">
        <v>1154.2360000000001</v>
      </c>
      <c r="AI27">
        <v>6135.6530000000002</v>
      </c>
      <c r="AJ27">
        <v>4944.8050000000003</v>
      </c>
      <c r="AK27">
        <v>25.004000000000001</v>
      </c>
      <c r="AL27">
        <v>1.0049999999999999</v>
      </c>
      <c r="AM27">
        <v>424.62799999999999</v>
      </c>
      <c r="AN27">
        <v>2056.1379999999999</v>
      </c>
      <c r="AO27">
        <v>13.223000000000001</v>
      </c>
      <c r="AP27">
        <v>36.999000000000002</v>
      </c>
      <c r="AQ27">
        <v>1</v>
      </c>
      <c r="AR27">
        <v>1</v>
      </c>
      <c r="AS27">
        <v>1</v>
      </c>
      <c r="AT27" s="1">
        <v>0</v>
      </c>
      <c r="AU27" s="1" t="s">
        <v>83</v>
      </c>
      <c r="AV27" s="1" t="s">
        <v>83</v>
      </c>
      <c r="AW27" s="1" t="s">
        <v>84</v>
      </c>
      <c r="AX27" s="1"/>
      <c r="AY27" s="1"/>
      <c r="AZ27" s="1" t="s">
        <v>148</v>
      </c>
      <c r="BA27">
        <v>13</v>
      </c>
      <c r="BB27" s="1" t="s">
        <v>91</v>
      </c>
      <c r="BC27">
        <v>45566.690759999998</v>
      </c>
      <c r="BD27" s="1"/>
      <c r="BE27" s="1" t="s">
        <v>87</v>
      </c>
      <c r="BF27">
        <v>13</v>
      </c>
      <c r="BG27">
        <v>13</v>
      </c>
      <c r="BH27">
        <v>0</v>
      </c>
      <c r="BI27" s="1" t="s">
        <v>146</v>
      </c>
      <c r="BJ27" s="1"/>
      <c r="BK27">
        <v>14.329999920000001</v>
      </c>
      <c r="BL27">
        <v>110</v>
      </c>
      <c r="BM27" s="1"/>
      <c r="BN27" s="1"/>
      <c r="BO27">
        <v>0</v>
      </c>
      <c r="BP27">
        <v>60</v>
      </c>
      <c r="BS27" s="1" t="s">
        <v>149</v>
      </c>
      <c r="BT27" s="1" t="s">
        <v>148</v>
      </c>
      <c r="BU27">
        <v>40</v>
      </c>
      <c r="BV27">
        <v>20</v>
      </c>
      <c r="BW27">
        <v>45</v>
      </c>
      <c r="BX27">
        <v>1240.2570000000001</v>
      </c>
      <c r="BY27">
        <v>810.32600000000002</v>
      </c>
      <c r="BZ27">
        <v>-1.847</v>
      </c>
      <c r="CA27">
        <v>4.0449999999999999</v>
      </c>
      <c r="CB27">
        <v>90.462000000000003</v>
      </c>
      <c r="CC27">
        <v>2056.1379999999999</v>
      </c>
      <c r="CD27">
        <v>1233.519</v>
      </c>
      <c r="CE27">
        <v>1120.673</v>
      </c>
      <c r="CF27">
        <v>-178.30099999999999</v>
      </c>
      <c r="CG27">
        <v>99.998999999999995</v>
      </c>
      <c r="CI27">
        <f>COUNTA(filtered_labeled_data_seghesio__2[#This Row])</f>
        <v>77</v>
      </c>
    </row>
    <row r="28" spans="1:87" x14ac:dyDescent="0.35">
      <c r="A28">
        <v>799.75300000000004</v>
      </c>
      <c r="B28">
        <v>119.90900000000001</v>
      </c>
      <c r="C28">
        <v>213.6</v>
      </c>
      <c r="D28">
        <v>215.1</v>
      </c>
      <c r="E28">
        <v>221.3</v>
      </c>
      <c r="F28">
        <v>225.1</v>
      </c>
      <c r="G28">
        <v>2204.1849999999999</v>
      </c>
      <c r="H28">
        <v>1729.153</v>
      </c>
      <c r="I28">
        <v>3.1019999999999999</v>
      </c>
      <c r="J28">
        <v>0.154</v>
      </c>
      <c r="K28">
        <v>24.34</v>
      </c>
      <c r="L28">
        <v>2.0779999999999998</v>
      </c>
      <c r="M28">
        <v>0.45400000000000001</v>
      </c>
      <c r="N28">
        <v>0.65400000000000003</v>
      </c>
      <c r="O28">
        <v>41.2</v>
      </c>
      <c r="P28">
        <v>29.128</v>
      </c>
      <c r="Q28">
        <v>44.942999999999998</v>
      </c>
      <c r="R28">
        <v>229.8</v>
      </c>
      <c r="S28">
        <v>60.1</v>
      </c>
      <c r="T28">
        <v>60.1</v>
      </c>
      <c r="U28">
        <v>60.3</v>
      </c>
      <c r="V28">
        <v>94.585999999999999</v>
      </c>
      <c r="W28">
        <v>52.5</v>
      </c>
      <c r="X28">
        <v>65.751999999999995</v>
      </c>
      <c r="Y28">
        <v>79.430000000000007</v>
      </c>
      <c r="Z28">
        <v>3.198</v>
      </c>
      <c r="AA28">
        <v>545.46100000000001</v>
      </c>
      <c r="AB28">
        <v>502.44200000000001</v>
      </c>
      <c r="AC28">
        <v>4.5529999999999999</v>
      </c>
      <c r="AD28">
        <v>3.6120000000000001</v>
      </c>
      <c r="AE28">
        <v>7806.7219999999998</v>
      </c>
      <c r="AF28">
        <v>5583.3760000000002</v>
      </c>
      <c r="AG28">
        <v>1675.114</v>
      </c>
      <c r="AH28">
        <v>1042.5899999999999</v>
      </c>
      <c r="AI28">
        <v>6131.6080000000002</v>
      </c>
      <c r="AJ28">
        <v>4540.7860000000001</v>
      </c>
      <c r="AK28">
        <v>24.059000000000001</v>
      </c>
      <c r="AL28">
        <v>1.0029999999999999</v>
      </c>
      <c r="AM28">
        <v>423.62</v>
      </c>
      <c r="AN28">
        <v>2053.431</v>
      </c>
      <c r="AO28">
        <v>6.4340000000000002</v>
      </c>
      <c r="AP28">
        <v>31.469000000000001</v>
      </c>
      <c r="AQ28">
        <v>1</v>
      </c>
      <c r="AR28">
        <v>1</v>
      </c>
      <c r="AS28">
        <v>1</v>
      </c>
      <c r="AT28" s="1">
        <v>0</v>
      </c>
      <c r="AU28" s="1" t="s">
        <v>83</v>
      </c>
      <c r="AV28" s="1" t="s">
        <v>83</v>
      </c>
      <c r="AW28" s="1" t="s">
        <v>84</v>
      </c>
      <c r="AX28" s="1"/>
      <c r="AY28" s="1"/>
      <c r="AZ28" s="1" t="s">
        <v>150</v>
      </c>
      <c r="BA28">
        <v>14</v>
      </c>
      <c r="BB28" s="1" t="s">
        <v>86</v>
      </c>
      <c r="BC28">
        <v>45566.691039999998</v>
      </c>
      <c r="BD28" s="1"/>
      <c r="BE28" s="1" t="s">
        <v>87</v>
      </c>
      <c r="BF28">
        <v>14</v>
      </c>
      <c r="BG28">
        <v>14</v>
      </c>
      <c r="BH28">
        <v>0</v>
      </c>
      <c r="BI28" s="1" t="s">
        <v>151</v>
      </c>
      <c r="BJ28" s="1"/>
      <c r="BK28">
        <v>14.34000015</v>
      </c>
      <c r="BL28">
        <v>110</v>
      </c>
      <c r="BM28" s="1"/>
      <c r="BN28" s="1"/>
      <c r="BO28">
        <v>0</v>
      </c>
      <c r="BP28">
        <v>60</v>
      </c>
      <c r="BQ28">
        <v>3.0484556999999999E-2</v>
      </c>
      <c r="BR28">
        <v>0.104067564</v>
      </c>
      <c r="BS28" s="1" t="s">
        <v>152</v>
      </c>
      <c r="BT28" s="1" t="s">
        <v>150</v>
      </c>
      <c r="BU28">
        <v>40</v>
      </c>
      <c r="BV28">
        <v>20</v>
      </c>
      <c r="BW28">
        <v>45</v>
      </c>
      <c r="BX28">
        <v>890.23699999999997</v>
      </c>
      <c r="BY28">
        <v>983.32299999999998</v>
      </c>
      <c r="BZ28">
        <v>3.1309999999999998</v>
      </c>
      <c r="CA28">
        <v>4.1340000000000003</v>
      </c>
      <c r="CB28">
        <v>95.44</v>
      </c>
      <c r="CC28">
        <v>2053.431</v>
      </c>
      <c r="CD28">
        <v>866.42499999999995</v>
      </c>
      <c r="CE28">
        <v>1093.5740000000001</v>
      </c>
      <c r="CF28">
        <v>6.4980000000000002</v>
      </c>
      <c r="CG28">
        <v>99.998999999999995</v>
      </c>
      <c r="CI28">
        <f>COUNTA(filtered_labeled_data_seghesio__2[#This Row])</f>
        <v>79</v>
      </c>
    </row>
    <row r="29" spans="1:87" x14ac:dyDescent="0.35">
      <c r="A29">
        <v>799.75300000000004</v>
      </c>
      <c r="B29">
        <v>119.90900000000001</v>
      </c>
      <c r="C29">
        <v>213.6</v>
      </c>
      <c r="D29">
        <v>215.1</v>
      </c>
      <c r="E29">
        <v>221.3</v>
      </c>
      <c r="F29">
        <v>225.1</v>
      </c>
      <c r="G29">
        <v>2204.1849999999999</v>
      </c>
      <c r="H29">
        <v>1729.153</v>
      </c>
      <c r="I29">
        <v>3.1019999999999999</v>
      </c>
      <c r="J29">
        <v>0.154</v>
      </c>
      <c r="K29">
        <v>24.34</v>
      </c>
      <c r="L29">
        <v>2.0779999999999998</v>
      </c>
      <c r="M29">
        <v>0.45400000000000001</v>
      </c>
      <c r="N29">
        <v>0.65400000000000003</v>
      </c>
      <c r="O29">
        <v>41.2</v>
      </c>
      <c r="P29">
        <v>29.128</v>
      </c>
      <c r="Q29">
        <v>44.942999999999998</v>
      </c>
      <c r="R29">
        <v>229.8</v>
      </c>
      <c r="S29">
        <v>60.1</v>
      </c>
      <c r="T29">
        <v>60.1</v>
      </c>
      <c r="U29">
        <v>60.3</v>
      </c>
      <c r="V29">
        <v>137.79599999999999</v>
      </c>
      <c r="W29">
        <v>52.5</v>
      </c>
      <c r="X29">
        <v>66.204999999999998</v>
      </c>
      <c r="Y29">
        <v>82.292000000000002</v>
      </c>
      <c r="Z29">
        <v>1.2789999999999999</v>
      </c>
      <c r="AA29">
        <v>544.46900000000005</v>
      </c>
      <c r="AB29">
        <v>498.34</v>
      </c>
      <c r="AC29">
        <v>4.8159999999999998</v>
      </c>
      <c r="AD29">
        <v>3.8</v>
      </c>
      <c r="AE29">
        <v>7933.0370000000003</v>
      </c>
      <c r="AF29">
        <v>6098.3050000000003</v>
      </c>
      <c r="AG29">
        <v>1817.9010000000001</v>
      </c>
      <c r="AH29">
        <v>1143.83</v>
      </c>
      <c r="AI29">
        <v>6115.1360000000004</v>
      </c>
      <c r="AJ29">
        <v>4954.4750000000004</v>
      </c>
      <c r="AK29">
        <v>24.059000000000001</v>
      </c>
      <c r="AL29">
        <v>1.0049999999999999</v>
      </c>
      <c r="AM29">
        <v>424.88</v>
      </c>
      <c r="AN29">
        <v>2054.4560000000001</v>
      </c>
      <c r="AO29">
        <v>6.7729999999999997</v>
      </c>
      <c r="AP29">
        <v>26.148</v>
      </c>
      <c r="AQ29">
        <v>1</v>
      </c>
      <c r="AR29">
        <v>1</v>
      </c>
      <c r="AS29">
        <v>1</v>
      </c>
      <c r="AT29" s="1">
        <v>0</v>
      </c>
      <c r="AU29" s="1" t="s">
        <v>83</v>
      </c>
      <c r="AV29" s="1" t="s">
        <v>83</v>
      </c>
      <c r="AW29" s="1" t="s">
        <v>84</v>
      </c>
      <c r="AX29" s="1"/>
      <c r="AY29" s="1"/>
      <c r="AZ29" s="1" t="s">
        <v>153</v>
      </c>
      <c r="BA29">
        <v>14</v>
      </c>
      <c r="BB29" s="1" t="s">
        <v>91</v>
      </c>
      <c r="BC29">
        <v>45566.691039999998</v>
      </c>
      <c r="BD29" s="1"/>
      <c r="BE29" s="1" t="s">
        <v>87</v>
      </c>
      <c r="BF29">
        <v>14</v>
      </c>
      <c r="BG29">
        <v>14</v>
      </c>
      <c r="BH29">
        <v>0</v>
      </c>
      <c r="BI29" s="1" t="s">
        <v>151</v>
      </c>
      <c r="BJ29" s="1"/>
      <c r="BK29">
        <v>14.34000015</v>
      </c>
      <c r="BL29">
        <v>110</v>
      </c>
      <c r="BM29" s="1"/>
      <c r="BN29" s="1"/>
      <c r="BO29">
        <v>0</v>
      </c>
      <c r="BP29">
        <v>60</v>
      </c>
      <c r="BS29" s="1" t="s">
        <v>154</v>
      </c>
      <c r="BT29" s="1" t="s">
        <v>153</v>
      </c>
      <c r="BU29">
        <v>40</v>
      </c>
      <c r="BV29">
        <v>20</v>
      </c>
      <c r="BW29">
        <v>45</v>
      </c>
      <c r="BX29">
        <v>1186.0519999999999</v>
      </c>
      <c r="BY29">
        <v>1068.623</v>
      </c>
      <c r="BZ29">
        <v>-3.673</v>
      </c>
      <c r="CA29">
        <v>4.0819999999999999</v>
      </c>
      <c r="CB29">
        <v>88.635999999999996</v>
      </c>
      <c r="CC29">
        <v>2054.4560000000001</v>
      </c>
      <c r="CD29">
        <v>1191.0029999999999</v>
      </c>
      <c r="CE29">
        <v>1374.6669999999999</v>
      </c>
      <c r="CF29">
        <v>179.59399999999999</v>
      </c>
      <c r="CG29">
        <v>99.998999999999995</v>
      </c>
      <c r="CI29">
        <f>COUNTA(filtered_labeled_data_seghesio__2[#This Row])</f>
        <v>77</v>
      </c>
    </row>
    <row r="30" spans="1:87" x14ac:dyDescent="0.35">
      <c r="A30">
        <v>799.75300000000004</v>
      </c>
      <c r="B30">
        <v>119.90900000000001</v>
      </c>
      <c r="C30">
        <v>213.8</v>
      </c>
      <c r="D30">
        <v>215.1</v>
      </c>
      <c r="E30">
        <v>221.5</v>
      </c>
      <c r="F30">
        <v>225.1</v>
      </c>
      <c r="G30">
        <v>2165.0360000000001</v>
      </c>
      <c r="H30">
        <v>1715.942</v>
      </c>
      <c r="I30">
        <v>3.242</v>
      </c>
      <c r="J30">
        <v>0.14399999999999999</v>
      </c>
      <c r="K30">
        <v>24.335999999999999</v>
      </c>
      <c r="L30">
        <v>2.048</v>
      </c>
      <c r="M30">
        <v>0.45</v>
      </c>
      <c r="N30">
        <v>0.65400000000000003</v>
      </c>
      <c r="O30">
        <v>41.2</v>
      </c>
      <c r="P30">
        <v>28.853000000000002</v>
      </c>
      <c r="Q30">
        <v>44.973999999999997</v>
      </c>
      <c r="R30">
        <v>229.8</v>
      </c>
      <c r="S30">
        <v>60</v>
      </c>
      <c r="T30">
        <v>60</v>
      </c>
      <c r="U30">
        <v>60.3</v>
      </c>
      <c r="V30">
        <v>94.585999999999999</v>
      </c>
      <c r="W30">
        <v>52.5</v>
      </c>
      <c r="X30">
        <v>65.546000000000006</v>
      </c>
      <c r="Y30">
        <v>79.706999999999994</v>
      </c>
      <c r="Z30">
        <v>3.2360000000000002</v>
      </c>
      <c r="AA30">
        <v>541.61500000000001</v>
      </c>
      <c r="AB30">
        <v>497.62599999999998</v>
      </c>
      <c r="AC30">
        <v>4.5529999999999999</v>
      </c>
      <c r="AD30">
        <v>3.65</v>
      </c>
      <c r="AE30">
        <v>7723.232</v>
      </c>
      <c r="AF30">
        <v>5414.2110000000002</v>
      </c>
      <c r="AG30">
        <v>1649.4110000000001</v>
      </c>
      <c r="AH30">
        <v>1037.76</v>
      </c>
      <c r="AI30">
        <v>6073.8220000000001</v>
      </c>
      <c r="AJ30">
        <v>4376.451</v>
      </c>
      <c r="AK30">
        <v>25.004999999999999</v>
      </c>
      <c r="AL30">
        <v>1.0029999999999999</v>
      </c>
      <c r="AM30">
        <v>423.67200000000003</v>
      </c>
      <c r="AN30">
        <v>2053.0239999999999</v>
      </c>
      <c r="AO30">
        <v>11.599</v>
      </c>
      <c r="AP30">
        <v>19.224</v>
      </c>
      <c r="AQ30">
        <v>1</v>
      </c>
      <c r="AR30">
        <v>1</v>
      </c>
      <c r="AS30">
        <v>1</v>
      </c>
      <c r="AT30" s="1">
        <v>0</v>
      </c>
      <c r="AU30" s="1" t="s">
        <v>83</v>
      </c>
      <c r="AV30" s="1" t="s">
        <v>83</v>
      </c>
      <c r="AW30" s="1" t="s">
        <v>84</v>
      </c>
      <c r="AX30" s="1"/>
      <c r="AY30" s="1"/>
      <c r="AZ30" s="1" t="s">
        <v>155</v>
      </c>
      <c r="BA30">
        <v>15</v>
      </c>
      <c r="BB30" s="1" t="s">
        <v>86</v>
      </c>
      <c r="BC30">
        <v>45566.691330000001</v>
      </c>
      <c r="BD30" s="1"/>
      <c r="BE30" s="1" t="s">
        <v>87</v>
      </c>
      <c r="BF30">
        <v>15</v>
      </c>
      <c r="BG30">
        <v>15</v>
      </c>
      <c r="BH30">
        <v>0</v>
      </c>
      <c r="BI30" s="1" t="s">
        <v>156</v>
      </c>
      <c r="BJ30" s="1"/>
      <c r="BK30">
        <v>14.34000015</v>
      </c>
      <c r="BL30">
        <v>110</v>
      </c>
      <c r="BM30" s="1"/>
      <c r="BN30" s="1"/>
      <c r="BO30">
        <v>0</v>
      </c>
      <c r="BP30">
        <v>60</v>
      </c>
      <c r="BQ30">
        <v>1.7120956999999999E-2</v>
      </c>
      <c r="BR30">
        <v>0.15833878500000001</v>
      </c>
      <c r="BS30" s="1" t="s">
        <v>157</v>
      </c>
      <c r="BT30" s="1" t="s">
        <v>155</v>
      </c>
      <c r="BU30">
        <v>40</v>
      </c>
      <c r="BV30">
        <v>20</v>
      </c>
      <c r="BW30">
        <v>45</v>
      </c>
      <c r="BX30">
        <v>891.39200000000005</v>
      </c>
      <c r="BY30">
        <v>965.12900000000002</v>
      </c>
      <c r="BZ30">
        <v>3.218</v>
      </c>
      <c r="CA30">
        <v>4.1059999999999999</v>
      </c>
      <c r="CB30">
        <v>95.528000000000006</v>
      </c>
      <c r="CC30">
        <v>2053.0239999999999</v>
      </c>
      <c r="CD30">
        <v>868.05399999999997</v>
      </c>
      <c r="CE30">
        <v>1075.585</v>
      </c>
      <c r="CF30">
        <v>6.5730000000000004</v>
      </c>
      <c r="CG30">
        <v>98.424999999999997</v>
      </c>
      <c r="CI30">
        <f>COUNTA(filtered_labeled_data_seghesio__2[#This Row])</f>
        <v>79</v>
      </c>
    </row>
    <row r="31" spans="1:87" x14ac:dyDescent="0.35">
      <c r="A31">
        <v>799.75300000000004</v>
      </c>
      <c r="B31">
        <v>119.90900000000001</v>
      </c>
      <c r="C31">
        <v>213.8</v>
      </c>
      <c r="D31">
        <v>215.1</v>
      </c>
      <c r="E31">
        <v>221.5</v>
      </c>
      <c r="F31">
        <v>225.1</v>
      </c>
      <c r="G31">
        <v>2165.0360000000001</v>
      </c>
      <c r="H31">
        <v>1715.942</v>
      </c>
      <c r="I31">
        <v>3.242</v>
      </c>
      <c r="J31">
        <v>0.14399999999999999</v>
      </c>
      <c r="K31">
        <v>24.335999999999999</v>
      </c>
      <c r="L31">
        <v>2.048</v>
      </c>
      <c r="M31">
        <v>0.45</v>
      </c>
      <c r="N31">
        <v>0.65400000000000003</v>
      </c>
      <c r="O31">
        <v>41.2</v>
      </c>
      <c r="P31">
        <v>28.853000000000002</v>
      </c>
      <c r="Q31">
        <v>44.973999999999997</v>
      </c>
      <c r="R31">
        <v>229.8</v>
      </c>
      <c r="S31">
        <v>60</v>
      </c>
      <c r="T31">
        <v>60</v>
      </c>
      <c r="U31">
        <v>60.3</v>
      </c>
      <c r="V31">
        <v>137.79599999999999</v>
      </c>
      <c r="W31">
        <v>52.5</v>
      </c>
      <c r="X31">
        <v>66.165999999999997</v>
      </c>
      <c r="Y31">
        <v>82.09</v>
      </c>
      <c r="Z31">
        <v>1.2789999999999999</v>
      </c>
      <c r="AA31">
        <v>545.346</v>
      </c>
      <c r="AB31">
        <v>498.97399999999999</v>
      </c>
      <c r="AC31">
        <v>4.8159999999999998</v>
      </c>
      <c r="AD31">
        <v>3.8380000000000001</v>
      </c>
      <c r="AE31">
        <v>7954.0330000000004</v>
      </c>
      <c r="AF31">
        <v>6159.9059999999999</v>
      </c>
      <c r="AG31">
        <v>1819.769</v>
      </c>
      <c r="AH31">
        <v>1163.269</v>
      </c>
      <c r="AI31">
        <v>6134.2640000000001</v>
      </c>
      <c r="AJ31">
        <v>4996.6369999999997</v>
      </c>
      <c r="AK31">
        <v>25.004999999999999</v>
      </c>
      <c r="AL31">
        <v>1.0049999999999999</v>
      </c>
      <c r="AM31">
        <v>424.77699999999999</v>
      </c>
      <c r="AN31">
        <v>2055.5790000000002</v>
      </c>
      <c r="AO31">
        <v>6.4809999999999999</v>
      </c>
      <c r="AP31">
        <v>18.178000000000001</v>
      </c>
      <c r="AQ31">
        <v>1</v>
      </c>
      <c r="AR31">
        <v>1</v>
      </c>
      <c r="AS31">
        <v>1</v>
      </c>
      <c r="AT31" s="1">
        <v>0</v>
      </c>
      <c r="AU31" s="1" t="s">
        <v>83</v>
      </c>
      <c r="AV31" s="1" t="s">
        <v>83</v>
      </c>
      <c r="AW31" s="1" t="s">
        <v>84</v>
      </c>
      <c r="AX31" s="1"/>
      <c r="AY31" s="1"/>
      <c r="AZ31" s="1" t="s">
        <v>158</v>
      </c>
      <c r="BA31">
        <v>15</v>
      </c>
      <c r="BB31" s="1" t="s">
        <v>91</v>
      </c>
      <c r="BC31">
        <v>45566.691330000001</v>
      </c>
      <c r="BD31" s="1"/>
      <c r="BE31" s="1" t="s">
        <v>87</v>
      </c>
      <c r="BF31">
        <v>15</v>
      </c>
      <c r="BG31">
        <v>15</v>
      </c>
      <c r="BH31">
        <v>0</v>
      </c>
      <c r="BI31" s="1" t="s">
        <v>156</v>
      </c>
      <c r="BJ31" s="1"/>
      <c r="BK31">
        <v>14.34000015</v>
      </c>
      <c r="BL31">
        <v>110</v>
      </c>
      <c r="BM31" s="1"/>
      <c r="BN31" s="1"/>
      <c r="BO31">
        <v>0</v>
      </c>
      <c r="BP31">
        <v>60</v>
      </c>
      <c r="BS31" s="1" t="s">
        <v>159</v>
      </c>
      <c r="BT31" s="1" t="s">
        <v>158</v>
      </c>
      <c r="BU31">
        <v>40</v>
      </c>
      <c r="BV31">
        <v>20</v>
      </c>
      <c r="BW31">
        <v>45</v>
      </c>
      <c r="BX31">
        <v>1186.7139999999999</v>
      </c>
      <c r="BY31">
        <v>987.62199999999996</v>
      </c>
      <c r="BZ31">
        <v>-4.157</v>
      </c>
      <c r="CA31">
        <v>4.0490000000000004</v>
      </c>
      <c r="CB31">
        <v>88.152000000000001</v>
      </c>
      <c r="CC31">
        <v>2055.5790000000002</v>
      </c>
      <c r="CD31">
        <v>1192.1489999999999</v>
      </c>
      <c r="CE31">
        <v>1295.095</v>
      </c>
      <c r="CF31">
        <v>179.47800000000001</v>
      </c>
      <c r="CG31">
        <v>98.424999999999997</v>
      </c>
      <c r="CI31">
        <f>COUNTA(filtered_labeled_data_seghesio__2[#This Row])</f>
        <v>77</v>
      </c>
    </row>
    <row r="32" spans="1:87" x14ac:dyDescent="0.35">
      <c r="A32">
        <v>799.75300000000004</v>
      </c>
      <c r="B32">
        <v>119.90900000000001</v>
      </c>
      <c r="C32">
        <v>214</v>
      </c>
      <c r="D32">
        <v>215</v>
      </c>
      <c r="E32">
        <v>221.5</v>
      </c>
      <c r="F32">
        <v>225.1</v>
      </c>
      <c r="G32">
        <v>2201.1729999999998</v>
      </c>
      <c r="H32">
        <v>1735.759</v>
      </c>
      <c r="I32">
        <v>2.9239999999999999</v>
      </c>
      <c r="J32">
        <v>0.14399999999999999</v>
      </c>
      <c r="K32">
        <v>24.38</v>
      </c>
      <c r="L32">
        <v>2.0579999999999998</v>
      </c>
      <c r="M32">
        <v>0.45400000000000001</v>
      </c>
      <c r="N32">
        <v>0.65600000000000003</v>
      </c>
      <c r="O32">
        <v>41</v>
      </c>
      <c r="P32">
        <v>28.792000000000002</v>
      </c>
      <c r="Q32">
        <v>44.973999999999997</v>
      </c>
      <c r="R32">
        <v>229.8</v>
      </c>
      <c r="S32">
        <v>60.1</v>
      </c>
      <c r="T32">
        <v>60.1</v>
      </c>
      <c r="U32">
        <v>60.4</v>
      </c>
      <c r="V32">
        <v>94.585999999999999</v>
      </c>
      <c r="W32">
        <v>52.5</v>
      </c>
      <c r="X32">
        <v>65.674000000000007</v>
      </c>
      <c r="Y32">
        <v>79.759</v>
      </c>
      <c r="Z32">
        <v>3.3860000000000001</v>
      </c>
      <c r="AA32">
        <v>542.69200000000001</v>
      </c>
      <c r="AB32">
        <v>499.19200000000001</v>
      </c>
      <c r="AC32">
        <v>4.59</v>
      </c>
      <c r="AD32">
        <v>3.6120000000000001</v>
      </c>
      <c r="AE32">
        <v>7746.6769999999997</v>
      </c>
      <c r="AF32">
        <v>5466.308</v>
      </c>
      <c r="AG32">
        <v>1671.886</v>
      </c>
      <c r="AH32">
        <v>1020.034</v>
      </c>
      <c r="AI32">
        <v>6074.7910000000002</v>
      </c>
      <c r="AJ32">
        <v>4446.2740000000003</v>
      </c>
      <c r="AK32">
        <v>23.978000000000002</v>
      </c>
      <c r="AT32" s="1" t="s">
        <v>83</v>
      </c>
      <c r="AU32" s="1" t="s">
        <v>83</v>
      </c>
      <c r="AV32" s="1" t="s">
        <v>83</v>
      </c>
      <c r="AW32" s="1"/>
      <c r="AX32" s="1"/>
      <c r="AY32" s="1"/>
      <c r="AZ32" s="1" t="s">
        <v>160</v>
      </c>
      <c r="BA32">
        <v>16</v>
      </c>
      <c r="BB32" s="1" t="s">
        <v>86</v>
      </c>
      <c r="BC32">
        <v>45566.691610000002</v>
      </c>
      <c r="BD32" s="1"/>
      <c r="BE32" s="1" t="s">
        <v>87</v>
      </c>
      <c r="BF32">
        <v>16</v>
      </c>
      <c r="BG32">
        <v>16</v>
      </c>
      <c r="BH32">
        <v>0</v>
      </c>
      <c r="BI32" s="1" t="s">
        <v>161</v>
      </c>
      <c r="BJ32" s="1"/>
      <c r="BK32">
        <v>14.34999943</v>
      </c>
      <c r="BL32">
        <v>110</v>
      </c>
      <c r="BM32" s="1"/>
      <c r="BN32" s="1"/>
      <c r="BO32">
        <v>0</v>
      </c>
      <c r="BP32">
        <v>60</v>
      </c>
      <c r="BQ32">
        <v>8.3625300000000002E-4</v>
      </c>
      <c r="BR32">
        <v>0.14667892499999999</v>
      </c>
      <c r="BS32" s="1" t="s">
        <v>83</v>
      </c>
      <c r="BT32" s="1" t="s">
        <v>83</v>
      </c>
      <c r="CI32">
        <f>COUNTA(filtered_labeled_data_seghesio__2[#This Row])</f>
        <v>57</v>
      </c>
    </row>
    <row r="33" spans="1:87" x14ac:dyDescent="0.35">
      <c r="A33">
        <v>799.75300000000004</v>
      </c>
      <c r="B33">
        <v>119.90900000000001</v>
      </c>
      <c r="C33">
        <v>214</v>
      </c>
      <c r="D33">
        <v>215</v>
      </c>
      <c r="E33">
        <v>221.5</v>
      </c>
      <c r="F33">
        <v>225.1</v>
      </c>
      <c r="G33">
        <v>2201.1729999999998</v>
      </c>
      <c r="H33">
        <v>1735.759</v>
      </c>
      <c r="I33">
        <v>2.9239999999999999</v>
      </c>
      <c r="J33">
        <v>0.14399999999999999</v>
      </c>
      <c r="K33">
        <v>24.38</v>
      </c>
      <c r="L33">
        <v>2.0579999999999998</v>
      </c>
      <c r="M33">
        <v>0.45400000000000001</v>
      </c>
      <c r="N33">
        <v>0.65600000000000003</v>
      </c>
      <c r="O33">
        <v>41</v>
      </c>
      <c r="P33">
        <v>28.792000000000002</v>
      </c>
      <c r="Q33">
        <v>44.973999999999997</v>
      </c>
      <c r="R33">
        <v>229.8</v>
      </c>
      <c r="S33">
        <v>60.1</v>
      </c>
      <c r="T33">
        <v>60.1</v>
      </c>
      <c r="U33">
        <v>60.4</v>
      </c>
      <c r="V33">
        <v>137.79599999999999</v>
      </c>
      <c r="W33">
        <v>52.5</v>
      </c>
      <c r="X33">
        <v>66.135000000000005</v>
      </c>
      <c r="Y33">
        <v>82.147000000000006</v>
      </c>
      <c r="Z33">
        <v>1.3540000000000001</v>
      </c>
      <c r="AA33">
        <v>546.19200000000001</v>
      </c>
      <c r="AB33">
        <v>499.62099999999998</v>
      </c>
      <c r="AC33">
        <v>4.7779999999999996</v>
      </c>
      <c r="AD33">
        <v>3.875</v>
      </c>
      <c r="AE33">
        <v>7956.1670000000004</v>
      </c>
      <c r="AF33">
        <v>6147.26</v>
      </c>
      <c r="AG33">
        <v>1796.633</v>
      </c>
      <c r="AH33">
        <v>1179.46</v>
      </c>
      <c r="AI33">
        <v>6159.5339999999997</v>
      </c>
      <c r="AJ33">
        <v>4967.8</v>
      </c>
      <c r="AK33">
        <v>23.978000000000002</v>
      </c>
      <c r="AL33">
        <v>1.0049999999999999</v>
      </c>
      <c r="AM33">
        <v>424.83600000000001</v>
      </c>
      <c r="AN33">
        <v>2055.4560000000001</v>
      </c>
      <c r="AO33">
        <v>12.55</v>
      </c>
      <c r="AP33">
        <v>24.225999999999999</v>
      </c>
      <c r="AQ33">
        <v>1</v>
      </c>
      <c r="AR33">
        <v>1</v>
      </c>
      <c r="AS33">
        <v>1</v>
      </c>
      <c r="AT33" s="1">
        <v>0</v>
      </c>
      <c r="AU33" s="1" t="s">
        <v>83</v>
      </c>
      <c r="AV33" s="1" t="s">
        <v>83</v>
      </c>
      <c r="AW33" s="1" t="s">
        <v>84</v>
      </c>
      <c r="AX33" s="1"/>
      <c r="AY33" s="1"/>
      <c r="AZ33" s="1" t="s">
        <v>162</v>
      </c>
      <c r="BA33">
        <v>16</v>
      </c>
      <c r="BB33" s="1" t="s">
        <v>91</v>
      </c>
      <c r="BC33">
        <v>45566.691610000002</v>
      </c>
      <c r="BD33" s="1"/>
      <c r="BE33" s="1" t="s">
        <v>87</v>
      </c>
      <c r="BF33">
        <v>16</v>
      </c>
      <c r="BG33">
        <v>16</v>
      </c>
      <c r="BH33">
        <v>0</v>
      </c>
      <c r="BI33" s="1" t="s">
        <v>161</v>
      </c>
      <c r="BJ33" s="1"/>
      <c r="BK33">
        <v>14.34999943</v>
      </c>
      <c r="BL33">
        <v>110</v>
      </c>
      <c r="BM33" s="1"/>
      <c r="BN33" s="1"/>
      <c r="BO33">
        <v>0</v>
      </c>
      <c r="BP33">
        <v>60</v>
      </c>
      <c r="BS33" s="1" t="s">
        <v>163</v>
      </c>
      <c r="BT33" s="1" t="s">
        <v>162</v>
      </c>
      <c r="BU33">
        <v>40</v>
      </c>
      <c r="BV33">
        <v>20</v>
      </c>
      <c r="BW33">
        <v>45</v>
      </c>
      <c r="BX33">
        <v>1192.9580000000001</v>
      </c>
      <c r="BY33">
        <v>1024.963</v>
      </c>
      <c r="BZ33">
        <v>-3.673</v>
      </c>
      <c r="CA33">
        <v>4.1070000000000002</v>
      </c>
      <c r="CB33">
        <v>88.635999999999996</v>
      </c>
      <c r="CC33">
        <v>2055.4560000000001</v>
      </c>
      <c r="CD33">
        <v>1197.23</v>
      </c>
      <c r="CE33">
        <v>1331.87</v>
      </c>
      <c r="CF33">
        <v>179.85499999999999</v>
      </c>
      <c r="CG33">
        <v>96.063000000000002</v>
      </c>
      <c r="CI33">
        <f>COUNTA(filtered_labeled_data_seghesio__2[#This Row])</f>
        <v>77</v>
      </c>
    </row>
    <row r="34" spans="1:87" x14ac:dyDescent="0.35">
      <c r="A34">
        <v>799.93799999999999</v>
      </c>
      <c r="B34">
        <v>119.90900000000001</v>
      </c>
      <c r="C34">
        <v>213.5</v>
      </c>
      <c r="D34">
        <v>214.8</v>
      </c>
      <c r="E34">
        <v>221.3</v>
      </c>
      <c r="F34">
        <v>225.1</v>
      </c>
      <c r="G34">
        <v>2174.3620000000001</v>
      </c>
      <c r="H34">
        <v>1742.7529999999999</v>
      </c>
      <c r="I34">
        <v>2.83</v>
      </c>
      <c r="J34">
        <v>0.14399999999999999</v>
      </c>
      <c r="K34">
        <v>24.338000000000001</v>
      </c>
      <c r="L34">
        <v>2.0680000000000001</v>
      </c>
      <c r="M34">
        <v>0.45200000000000001</v>
      </c>
      <c r="N34">
        <v>0.65600000000000003</v>
      </c>
      <c r="O34">
        <v>41.2</v>
      </c>
      <c r="P34">
        <v>28.806999999999999</v>
      </c>
      <c r="Q34">
        <v>44.994</v>
      </c>
      <c r="R34">
        <v>229.8</v>
      </c>
      <c r="S34">
        <v>60.1</v>
      </c>
      <c r="T34">
        <v>60.1</v>
      </c>
      <c r="U34">
        <v>60.4</v>
      </c>
      <c r="V34">
        <v>94.585999999999999</v>
      </c>
      <c r="W34">
        <v>52.5</v>
      </c>
      <c r="X34">
        <v>65.795000000000002</v>
      </c>
      <c r="Y34">
        <v>79.632999999999996</v>
      </c>
      <c r="Z34">
        <v>2.859</v>
      </c>
      <c r="AA34">
        <v>545.22199999999998</v>
      </c>
      <c r="AB34">
        <v>501.774</v>
      </c>
      <c r="AC34">
        <v>4.5149999999999997</v>
      </c>
      <c r="AD34">
        <v>3.5739999999999998</v>
      </c>
      <c r="AE34">
        <v>7787.393</v>
      </c>
      <c r="AF34">
        <v>5528.5140000000001</v>
      </c>
      <c r="AG34">
        <v>1646.2149999999999</v>
      </c>
      <c r="AH34">
        <v>1013.6369999999999</v>
      </c>
      <c r="AI34">
        <v>6141.1769999999997</v>
      </c>
      <c r="AJ34">
        <v>4514.8770000000004</v>
      </c>
      <c r="AK34">
        <v>24.024999999999999</v>
      </c>
      <c r="AL34">
        <v>1.0029999999999999</v>
      </c>
      <c r="AM34">
        <v>423.80500000000001</v>
      </c>
      <c r="AN34">
        <v>2053.7199999999998</v>
      </c>
      <c r="AO34">
        <v>7.5149999999999997</v>
      </c>
      <c r="AP34">
        <v>28.504999999999999</v>
      </c>
      <c r="AQ34">
        <v>1</v>
      </c>
      <c r="AR34">
        <v>1</v>
      </c>
      <c r="AS34">
        <v>1</v>
      </c>
      <c r="AT34" s="1">
        <v>0</v>
      </c>
      <c r="AU34" s="1" t="s">
        <v>83</v>
      </c>
      <c r="AV34" s="1" t="s">
        <v>83</v>
      </c>
      <c r="AW34" s="1" t="s">
        <v>84</v>
      </c>
      <c r="AX34" s="1"/>
      <c r="AY34" s="1"/>
      <c r="AZ34" s="1" t="s">
        <v>164</v>
      </c>
      <c r="BA34">
        <v>17</v>
      </c>
      <c r="BB34" s="1" t="s">
        <v>86</v>
      </c>
      <c r="BC34">
        <v>45566.691890000002</v>
      </c>
      <c r="BD34" s="1"/>
      <c r="BE34" s="1" t="s">
        <v>87</v>
      </c>
      <c r="BF34">
        <v>17</v>
      </c>
      <c r="BG34">
        <v>17</v>
      </c>
      <c r="BH34">
        <v>0</v>
      </c>
      <c r="BI34" s="1" t="s">
        <v>165</v>
      </c>
      <c r="BJ34" s="1"/>
      <c r="BK34">
        <v>14.34999943</v>
      </c>
      <c r="BL34">
        <v>110</v>
      </c>
      <c r="BM34" s="1"/>
      <c r="BN34" s="1"/>
      <c r="BO34">
        <v>0</v>
      </c>
      <c r="BP34">
        <v>60</v>
      </c>
      <c r="BQ34">
        <v>1.3450861E-2</v>
      </c>
      <c r="BR34">
        <v>0.116909504</v>
      </c>
      <c r="BS34" s="1" t="s">
        <v>166</v>
      </c>
      <c r="BT34" s="1" t="s">
        <v>164</v>
      </c>
      <c r="BU34">
        <v>40</v>
      </c>
      <c r="BV34">
        <v>20</v>
      </c>
      <c r="BW34">
        <v>45</v>
      </c>
      <c r="BX34">
        <v>891.03700000000003</v>
      </c>
      <c r="BY34">
        <v>1003.518</v>
      </c>
      <c r="BZ34">
        <v>3.1960000000000002</v>
      </c>
      <c r="CA34">
        <v>4.1680000000000001</v>
      </c>
      <c r="CB34">
        <v>95.504999999999995</v>
      </c>
      <c r="CC34">
        <v>2053.7199999999998</v>
      </c>
      <c r="CD34">
        <v>867.20699999999999</v>
      </c>
      <c r="CE34">
        <v>1113.2660000000001</v>
      </c>
      <c r="CF34">
        <v>6.5609999999999999</v>
      </c>
      <c r="CG34">
        <v>98.424999999999997</v>
      </c>
      <c r="CI34">
        <f>COUNTA(filtered_labeled_data_seghesio__2[#This Row])</f>
        <v>79</v>
      </c>
    </row>
    <row r="35" spans="1:87" x14ac:dyDescent="0.35">
      <c r="A35">
        <v>799.93799999999999</v>
      </c>
      <c r="B35">
        <v>119.90900000000001</v>
      </c>
      <c r="C35">
        <v>213.5</v>
      </c>
      <c r="D35">
        <v>214.8</v>
      </c>
      <c r="E35">
        <v>221.3</v>
      </c>
      <c r="F35">
        <v>225.1</v>
      </c>
      <c r="G35">
        <v>2174.3620000000001</v>
      </c>
      <c r="H35">
        <v>1742.7529999999999</v>
      </c>
      <c r="I35">
        <v>2.83</v>
      </c>
      <c r="J35">
        <v>0.14399999999999999</v>
      </c>
      <c r="K35">
        <v>24.338000000000001</v>
      </c>
      <c r="L35">
        <v>2.0680000000000001</v>
      </c>
      <c r="M35">
        <v>0.45200000000000001</v>
      </c>
      <c r="N35">
        <v>0.65600000000000003</v>
      </c>
      <c r="O35">
        <v>41.2</v>
      </c>
      <c r="P35">
        <v>28.806999999999999</v>
      </c>
      <c r="Q35">
        <v>44.994</v>
      </c>
      <c r="R35">
        <v>229.8</v>
      </c>
      <c r="S35">
        <v>60.1</v>
      </c>
      <c r="T35">
        <v>60.1</v>
      </c>
      <c r="U35">
        <v>60.4</v>
      </c>
      <c r="V35">
        <v>137.79599999999999</v>
      </c>
      <c r="W35">
        <v>52.5</v>
      </c>
      <c r="X35">
        <v>66.352000000000004</v>
      </c>
      <c r="Y35">
        <v>82.262</v>
      </c>
      <c r="Z35">
        <v>1.3169999999999999</v>
      </c>
      <c r="AA35">
        <v>546.36599999999999</v>
      </c>
      <c r="AB35">
        <v>499.48200000000003</v>
      </c>
      <c r="AC35">
        <v>4.7779999999999996</v>
      </c>
      <c r="AD35">
        <v>3.875</v>
      </c>
      <c r="AE35">
        <v>7964.1779999999999</v>
      </c>
      <c r="AF35">
        <v>6134.1679999999997</v>
      </c>
      <c r="AG35">
        <v>1798.0509999999999</v>
      </c>
      <c r="AH35">
        <v>1178.3889999999999</v>
      </c>
      <c r="AI35">
        <v>6166.1270000000004</v>
      </c>
      <c r="AJ35">
        <v>4955.78</v>
      </c>
      <c r="AK35">
        <v>24.024999999999999</v>
      </c>
      <c r="AL35">
        <v>1.0049999999999999</v>
      </c>
      <c r="AM35">
        <v>424.685</v>
      </c>
      <c r="AN35">
        <v>2054.8789999999999</v>
      </c>
      <c r="AO35">
        <v>5.6280000000000001</v>
      </c>
      <c r="AP35">
        <v>20.815000000000001</v>
      </c>
      <c r="AQ35">
        <v>1</v>
      </c>
      <c r="AR35">
        <v>1</v>
      </c>
      <c r="AS35">
        <v>1</v>
      </c>
      <c r="AT35" s="1">
        <v>0</v>
      </c>
      <c r="AU35" s="1" t="s">
        <v>83</v>
      </c>
      <c r="AV35" s="1" t="s">
        <v>83</v>
      </c>
      <c r="AW35" s="1" t="s">
        <v>84</v>
      </c>
      <c r="AX35" s="1"/>
      <c r="AY35" s="1"/>
      <c r="AZ35" s="1" t="s">
        <v>167</v>
      </c>
      <c r="BA35">
        <v>17</v>
      </c>
      <c r="BB35" s="1" t="s">
        <v>91</v>
      </c>
      <c r="BC35">
        <v>45566.691890000002</v>
      </c>
      <c r="BD35" s="1"/>
      <c r="BE35" s="1" t="s">
        <v>87</v>
      </c>
      <c r="BF35">
        <v>17</v>
      </c>
      <c r="BG35">
        <v>17</v>
      </c>
      <c r="BH35">
        <v>0</v>
      </c>
      <c r="BI35" s="1" t="s">
        <v>165</v>
      </c>
      <c r="BJ35" s="1"/>
      <c r="BK35">
        <v>14.34999943</v>
      </c>
      <c r="BL35">
        <v>110</v>
      </c>
      <c r="BM35" s="1"/>
      <c r="BN35" s="1"/>
      <c r="BO35">
        <v>0</v>
      </c>
      <c r="BP35">
        <v>60</v>
      </c>
      <c r="BS35" s="1" t="s">
        <v>168</v>
      </c>
      <c r="BT35" s="1" t="s">
        <v>167</v>
      </c>
      <c r="BU35">
        <v>40</v>
      </c>
      <c r="BV35">
        <v>20</v>
      </c>
      <c r="BW35">
        <v>45</v>
      </c>
      <c r="BX35">
        <v>1232.107</v>
      </c>
      <c r="BY35">
        <v>1043.5820000000001</v>
      </c>
      <c r="BZ35">
        <v>-1.61</v>
      </c>
      <c r="CA35">
        <v>4.0279999999999996</v>
      </c>
      <c r="CB35">
        <v>90.698999999999998</v>
      </c>
      <c r="CC35">
        <v>2054.8789999999999</v>
      </c>
      <c r="CD35">
        <v>1226.2249999999999</v>
      </c>
      <c r="CE35">
        <v>1349.537</v>
      </c>
      <c r="CF35">
        <v>-178.304</v>
      </c>
      <c r="CG35">
        <v>96.063000000000002</v>
      </c>
      <c r="CI35">
        <f>COUNTA(filtered_labeled_data_seghesio__2[#This Row])</f>
        <v>77</v>
      </c>
    </row>
    <row r="36" spans="1:87" x14ac:dyDescent="0.35">
      <c r="A36">
        <v>800.12199999999996</v>
      </c>
      <c r="B36">
        <v>119.90900000000001</v>
      </c>
      <c r="C36">
        <v>213.8</v>
      </c>
      <c r="D36">
        <v>214.6</v>
      </c>
      <c r="E36">
        <v>221.1</v>
      </c>
      <c r="F36">
        <v>225.1</v>
      </c>
      <c r="G36">
        <v>2188.5450000000001</v>
      </c>
      <c r="H36">
        <v>1720.896</v>
      </c>
      <c r="I36">
        <v>3.1019999999999999</v>
      </c>
      <c r="J36">
        <v>0.14399999999999999</v>
      </c>
      <c r="K36">
        <v>24.384</v>
      </c>
      <c r="L36">
        <v>2.0499999999999998</v>
      </c>
      <c r="M36">
        <v>0.45400000000000001</v>
      </c>
      <c r="N36">
        <v>0.65600000000000003</v>
      </c>
      <c r="O36">
        <v>41.2</v>
      </c>
      <c r="P36">
        <v>28.577999999999999</v>
      </c>
      <c r="Q36">
        <v>44.942999999999998</v>
      </c>
      <c r="R36">
        <v>229.8</v>
      </c>
      <c r="S36">
        <v>60.1</v>
      </c>
      <c r="T36">
        <v>60.1</v>
      </c>
      <c r="U36">
        <v>60.4</v>
      </c>
      <c r="V36">
        <v>94.585999999999999</v>
      </c>
      <c r="W36">
        <v>52.5</v>
      </c>
      <c r="X36">
        <v>65.813999999999993</v>
      </c>
      <c r="Y36">
        <v>79.555999999999997</v>
      </c>
      <c r="Z36">
        <v>2.6709999999999998</v>
      </c>
      <c r="AA36">
        <v>543.40099999999995</v>
      </c>
      <c r="AB36">
        <v>498.14800000000002</v>
      </c>
      <c r="AC36">
        <v>4.4770000000000003</v>
      </c>
      <c r="AD36">
        <v>3.6120000000000001</v>
      </c>
      <c r="AE36">
        <v>7774.4870000000001</v>
      </c>
      <c r="AF36">
        <v>5449.8639999999996</v>
      </c>
      <c r="AG36">
        <v>1609.0239999999999</v>
      </c>
      <c r="AH36">
        <v>1013.147</v>
      </c>
      <c r="AI36">
        <v>6165.4629999999997</v>
      </c>
      <c r="AJ36">
        <v>4436.7160000000003</v>
      </c>
      <c r="AK36">
        <v>25.024000000000001</v>
      </c>
      <c r="AL36">
        <v>1.0029999999999999</v>
      </c>
      <c r="AM36">
        <v>423.87599999999998</v>
      </c>
      <c r="AN36">
        <v>2194.9290000000001</v>
      </c>
      <c r="AO36">
        <v>12.292999999999999</v>
      </c>
      <c r="AP36">
        <v>29.702999999999999</v>
      </c>
      <c r="AQ36">
        <v>1</v>
      </c>
      <c r="AR36">
        <v>1</v>
      </c>
      <c r="AS36">
        <v>1</v>
      </c>
      <c r="AT36" s="1">
        <v>0</v>
      </c>
      <c r="AU36" s="1" t="s">
        <v>83</v>
      </c>
      <c r="AV36" s="1" t="s">
        <v>83</v>
      </c>
      <c r="AW36" s="1" t="s">
        <v>84</v>
      </c>
      <c r="AX36" s="1"/>
      <c r="AY36" s="1"/>
      <c r="AZ36" s="1" t="s">
        <v>169</v>
      </c>
      <c r="BA36">
        <v>18</v>
      </c>
      <c r="BB36" s="1" t="s">
        <v>86</v>
      </c>
      <c r="BC36">
        <v>45566.692179999998</v>
      </c>
      <c r="BD36" s="1"/>
      <c r="BE36" s="1" t="s">
        <v>87</v>
      </c>
      <c r="BF36">
        <v>18</v>
      </c>
      <c r="BG36">
        <v>18</v>
      </c>
      <c r="BH36">
        <v>0</v>
      </c>
      <c r="BI36" s="1" t="s">
        <v>170</v>
      </c>
      <c r="BJ36" s="1"/>
      <c r="BK36">
        <v>14.34999943</v>
      </c>
      <c r="BL36">
        <v>110</v>
      </c>
      <c r="BM36" s="1"/>
      <c r="BN36" s="1"/>
      <c r="BO36">
        <v>0</v>
      </c>
      <c r="BP36">
        <v>60</v>
      </c>
      <c r="BQ36">
        <v>2.0646214E-2</v>
      </c>
      <c r="BR36">
        <v>0.13315534600000001</v>
      </c>
      <c r="BS36" s="1" t="s">
        <v>171</v>
      </c>
      <c r="BT36" s="1" t="s">
        <v>169</v>
      </c>
      <c r="BU36">
        <v>40</v>
      </c>
      <c r="BV36">
        <v>20</v>
      </c>
      <c r="BW36">
        <v>45</v>
      </c>
      <c r="BX36">
        <v>889.87800000000004</v>
      </c>
      <c r="BY36">
        <v>1038.9110000000001</v>
      </c>
      <c r="BZ36">
        <v>2.512</v>
      </c>
      <c r="CA36">
        <v>4.0890000000000004</v>
      </c>
      <c r="CB36">
        <v>94.820999999999998</v>
      </c>
      <c r="CC36">
        <v>2194.9290000000001</v>
      </c>
      <c r="CD36">
        <v>866.1</v>
      </c>
      <c r="CE36">
        <v>1148.8499999999999</v>
      </c>
      <c r="CF36">
        <v>6.5510000000000002</v>
      </c>
      <c r="CG36">
        <v>99.998999999999995</v>
      </c>
      <c r="CI36">
        <f>COUNTA(filtered_labeled_data_seghesio__2[#This Row])</f>
        <v>79</v>
      </c>
    </row>
    <row r="37" spans="1:87" x14ac:dyDescent="0.35">
      <c r="A37">
        <v>800.12199999999996</v>
      </c>
      <c r="B37">
        <v>119.90900000000001</v>
      </c>
      <c r="C37">
        <v>213.8</v>
      </c>
      <c r="D37">
        <v>214.6</v>
      </c>
      <c r="E37">
        <v>221.1</v>
      </c>
      <c r="F37">
        <v>225.1</v>
      </c>
      <c r="G37">
        <v>2188.5450000000001</v>
      </c>
      <c r="H37">
        <v>1720.896</v>
      </c>
      <c r="I37">
        <v>3.1019999999999999</v>
      </c>
      <c r="J37">
        <v>0.14399999999999999</v>
      </c>
      <c r="K37">
        <v>24.384</v>
      </c>
      <c r="L37">
        <v>2.0499999999999998</v>
      </c>
      <c r="M37">
        <v>0.45400000000000001</v>
      </c>
      <c r="N37">
        <v>0.65600000000000003</v>
      </c>
      <c r="O37">
        <v>41.2</v>
      </c>
      <c r="P37">
        <v>28.577999999999999</v>
      </c>
      <c r="Q37">
        <v>44.942999999999998</v>
      </c>
      <c r="R37">
        <v>229.8</v>
      </c>
      <c r="S37">
        <v>60.1</v>
      </c>
      <c r="T37">
        <v>60.1</v>
      </c>
      <c r="U37">
        <v>60.4</v>
      </c>
      <c r="V37">
        <v>137.79599999999999</v>
      </c>
      <c r="W37">
        <v>52.5</v>
      </c>
      <c r="X37">
        <v>66.41</v>
      </c>
      <c r="Y37">
        <v>81.908000000000001</v>
      </c>
      <c r="Z37">
        <v>2.5579999999999998</v>
      </c>
      <c r="AA37">
        <v>544.53599999999994</v>
      </c>
      <c r="AB37">
        <v>497.517</v>
      </c>
      <c r="AC37">
        <v>4.8159999999999998</v>
      </c>
      <c r="AD37">
        <v>3.8</v>
      </c>
      <c r="AE37">
        <v>7933.9139999999998</v>
      </c>
      <c r="AF37">
        <v>6070.7039999999997</v>
      </c>
      <c r="AG37">
        <v>1804.8309999999999</v>
      </c>
      <c r="AH37">
        <v>1129.1400000000001</v>
      </c>
      <c r="AI37">
        <v>6129.0829999999996</v>
      </c>
      <c r="AJ37">
        <v>4941.5640000000003</v>
      </c>
      <c r="AK37">
        <v>25.024000000000001</v>
      </c>
      <c r="AL37">
        <v>1.0049999999999999</v>
      </c>
      <c r="AM37">
        <v>424.73200000000003</v>
      </c>
      <c r="AN37">
        <v>2055.5509999999999</v>
      </c>
      <c r="AO37">
        <v>5.351</v>
      </c>
      <c r="AP37">
        <v>23.934999999999999</v>
      </c>
      <c r="AQ37">
        <v>1</v>
      </c>
      <c r="AR37">
        <v>1</v>
      </c>
      <c r="AS37">
        <v>1</v>
      </c>
      <c r="AT37" s="1">
        <v>0</v>
      </c>
      <c r="AU37" s="1" t="s">
        <v>83</v>
      </c>
      <c r="AV37" s="1" t="s">
        <v>83</v>
      </c>
      <c r="AW37" s="1" t="s">
        <v>84</v>
      </c>
      <c r="AX37" s="1"/>
      <c r="AY37" s="1"/>
      <c r="AZ37" s="1" t="s">
        <v>172</v>
      </c>
      <c r="BA37">
        <v>18</v>
      </c>
      <c r="BB37" s="1" t="s">
        <v>91</v>
      </c>
      <c r="BC37">
        <v>45566.692179999998</v>
      </c>
      <c r="BD37" s="1"/>
      <c r="BE37" s="1" t="s">
        <v>87</v>
      </c>
      <c r="BF37">
        <v>18</v>
      </c>
      <c r="BG37">
        <v>18</v>
      </c>
      <c r="BH37">
        <v>0</v>
      </c>
      <c r="BI37" s="1" t="s">
        <v>170</v>
      </c>
      <c r="BJ37" s="1"/>
      <c r="BK37">
        <v>14.34999943</v>
      </c>
      <c r="BL37">
        <v>110</v>
      </c>
      <c r="BM37" s="1"/>
      <c r="BN37" s="1"/>
      <c r="BO37">
        <v>0</v>
      </c>
      <c r="BP37">
        <v>60</v>
      </c>
      <c r="BS37" s="1" t="s">
        <v>173</v>
      </c>
      <c r="BT37" s="1" t="s">
        <v>172</v>
      </c>
      <c r="BU37">
        <v>40</v>
      </c>
      <c r="BV37">
        <v>20</v>
      </c>
      <c r="BW37">
        <v>45</v>
      </c>
      <c r="BX37">
        <v>1188.7429999999999</v>
      </c>
      <c r="BY37">
        <v>1001.521</v>
      </c>
      <c r="BZ37">
        <v>-3.673</v>
      </c>
      <c r="CA37">
        <v>4.1609999999999996</v>
      </c>
      <c r="CB37">
        <v>88.635999999999996</v>
      </c>
      <c r="CC37">
        <v>2055.5509999999999</v>
      </c>
      <c r="CD37">
        <v>1193.8599999999999</v>
      </c>
      <c r="CE37">
        <v>1308.643</v>
      </c>
      <c r="CF37">
        <v>179.624</v>
      </c>
      <c r="CG37">
        <v>98.424999999999997</v>
      </c>
      <c r="CI37">
        <f>COUNTA(filtered_labeled_data_seghesio__2[#This Row])</f>
        <v>77</v>
      </c>
    </row>
    <row r="38" spans="1:87" x14ac:dyDescent="0.35">
      <c r="A38">
        <v>800.12199999999996</v>
      </c>
      <c r="B38">
        <v>119.90900000000001</v>
      </c>
      <c r="C38">
        <v>214.3</v>
      </c>
      <c r="D38">
        <v>214.8</v>
      </c>
      <c r="E38">
        <v>221</v>
      </c>
      <c r="F38">
        <v>225</v>
      </c>
      <c r="G38">
        <v>2225.6529999999998</v>
      </c>
      <c r="H38">
        <v>1733.039</v>
      </c>
      <c r="I38">
        <v>3.18</v>
      </c>
      <c r="J38">
        <v>0.156</v>
      </c>
      <c r="K38">
        <v>24.39</v>
      </c>
      <c r="L38">
        <v>2.0659999999999998</v>
      </c>
      <c r="M38">
        <v>0.45600000000000002</v>
      </c>
      <c r="N38">
        <v>0.65600000000000003</v>
      </c>
      <c r="O38">
        <v>41.5</v>
      </c>
      <c r="P38">
        <v>28.69</v>
      </c>
      <c r="Q38">
        <v>44.994</v>
      </c>
      <c r="R38">
        <v>229.8</v>
      </c>
      <c r="S38">
        <v>60.1</v>
      </c>
      <c r="T38">
        <v>60.1</v>
      </c>
      <c r="U38">
        <v>60.4</v>
      </c>
      <c r="V38">
        <v>94.585999999999999</v>
      </c>
      <c r="W38">
        <v>52.5</v>
      </c>
      <c r="X38">
        <v>65.725999999999999</v>
      </c>
      <c r="Y38">
        <v>79.614000000000004</v>
      </c>
      <c r="Z38">
        <v>3.4990000000000001</v>
      </c>
      <c r="AA38">
        <v>543.346</v>
      </c>
      <c r="AB38">
        <v>498.84399999999999</v>
      </c>
      <c r="AC38">
        <v>4.6280000000000001</v>
      </c>
      <c r="AD38">
        <v>3.6120000000000001</v>
      </c>
      <c r="AE38">
        <v>7768.9170000000004</v>
      </c>
      <c r="AF38">
        <v>5477.3509999999997</v>
      </c>
      <c r="AG38">
        <v>1690.9359999999999</v>
      </c>
      <c r="AH38">
        <v>1015.664</v>
      </c>
      <c r="AI38">
        <v>6077.982</v>
      </c>
      <c r="AJ38">
        <v>4461.6869999999999</v>
      </c>
      <c r="AK38">
        <v>23.971</v>
      </c>
      <c r="AT38" s="1" t="s">
        <v>83</v>
      </c>
      <c r="AU38" s="1" t="s">
        <v>83</v>
      </c>
      <c r="AV38" s="1" t="s">
        <v>83</v>
      </c>
      <c r="AW38" s="1"/>
      <c r="AX38" s="1"/>
      <c r="AY38" s="1"/>
      <c r="AZ38" s="1" t="s">
        <v>174</v>
      </c>
      <c r="BA38">
        <v>19</v>
      </c>
      <c r="BB38" s="1" t="s">
        <v>86</v>
      </c>
      <c r="BC38">
        <v>45566.692450000002</v>
      </c>
      <c r="BD38" s="1"/>
      <c r="BE38" s="1" t="s">
        <v>87</v>
      </c>
      <c r="BF38">
        <v>19</v>
      </c>
      <c r="BG38">
        <v>19</v>
      </c>
      <c r="BH38">
        <v>0</v>
      </c>
      <c r="BI38" s="1" t="s">
        <v>175</v>
      </c>
      <c r="BJ38" s="1"/>
      <c r="BK38">
        <v>14.35999966</v>
      </c>
      <c r="BL38">
        <v>110</v>
      </c>
      <c r="BM38" s="1"/>
      <c r="BN38" s="1"/>
      <c r="BO38">
        <v>0</v>
      </c>
      <c r="BP38">
        <v>60</v>
      </c>
      <c r="BQ38">
        <v>1.6406654999999999E-2</v>
      </c>
      <c r="BR38">
        <v>0.13198876400000001</v>
      </c>
      <c r="BS38" s="1" t="s">
        <v>83</v>
      </c>
      <c r="BT38" s="1" t="s">
        <v>83</v>
      </c>
      <c r="CI38">
        <f>COUNTA(filtered_labeled_data_seghesio__2[#This Row])</f>
        <v>57</v>
      </c>
    </row>
    <row r="39" spans="1:87" x14ac:dyDescent="0.35">
      <c r="A39">
        <v>800.12199999999996</v>
      </c>
      <c r="B39">
        <v>119.90900000000001</v>
      </c>
      <c r="C39">
        <v>214.3</v>
      </c>
      <c r="D39">
        <v>214.8</v>
      </c>
      <c r="E39">
        <v>221</v>
      </c>
      <c r="F39">
        <v>225</v>
      </c>
      <c r="G39">
        <v>2225.6529999999998</v>
      </c>
      <c r="H39">
        <v>1733.039</v>
      </c>
      <c r="I39">
        <v>3.18</v>
      </c>
      <c r="J39">
        <v>0.156</v>
      </c>
      <c r="K39">
        <v>24.39</v>
      </c>
      <c r="L39">
        <v>2.0659999999999998</v>
      </c>
      <c r="M39">
        <v>0.45600000000000002</v>
      </c>
      <c r="N39">
        <v>0.65600000000000003</v>
      </c>
      <c r="O39">
        <v>41.5</v>
      </c>
      <c r="P39">
        <v>28.69</v>
      </c>
      <c r="Q39">
        <v>44.994</v>
      </c>
      <c r="R39">
        <v>229.8</v>
      </c>
      <c r="S39">
        <v>60.1</v>
      </c>
      <c r="T39">
        <v>60.1</v>
      </c>
      <c r="U39">
        <v>60.4</v>
      </c>
      <c r="V39">
        <v>137.79599999999999</v>
      </c>
      <c r="W39">
        <v>52.5</v>
      </c>
      <c r="X39">
        <v>66.192999999999998</v>
      </c>
      <c r="Y39">
        <v>82.037000000000006</v>
      </c>
      <c r="Z39">
        <v>2.37</v>
      </c>
      <c r="AA39">
        <v>545.47</v>
      </c>
      <c r="AB39">
        <v>498.67099999999999</v>
      </c>
      <c r="AC39">
        <v>4.891</v>
      </c>
      <c r="AD39">
        <v>3.875</v>
      </c>
      <c r="AE39">
        <v>7951.69</v>
      </c>
      <c r="AF39">
        <v>6107.674</v>
      </c>
      <c r="AG39">
        <v>1848.982</v>
      </c>
      <c r="AH39">
        <v>1169.6859999999999</v>
      </c>
      <c r="AI39">
        <v>6102.7079999999996</v>
      </c>
      <c r="AJ39">
        <v>4937.9880000000003</v>
      </c>
      <c r="AK39">
        <v>23.971</v>
      </c>
      <c r="AL39">
        <v>1.0049999999999999</v>
      </c>
      <c r="AM39">
        <v>424.65800000000002</v>
      </c>
      <c r="AN39">
        <v>2056.0650000000001</v>
      </c>
      <c r="AO39">
        <v>8.5289999999999999</v>
      </c>
      <c r="AP39">
        <v>33.033999999999999</v>
      </c>
      <c r="AQ39">
        <v>1</v>
      </c>
      <c r="AR39">
        <v>1</v>
      </c>
      <c r="AS39">
        <v>1</v>
      </c>
      <c r="AT39" s="1">
        <v>0</v>
      </c>
      <c r="AU39" s="1" t="s">
        <v>83</v>
      </c>
      <c r="AV39" s="1" t="s">
        <v>83</v>
      </c>
      <c r="AW39" s="1" t="s">
        <v>84</v>
      </c>
      <c r="AX39" s="1"/>
      <c r="AY39" s="1"/>
      <c r="AZ39" s="1" t="s">
        <v>176</v>
      </c>
      <c r="BA39">
        <v>19</v>
      </c>
      <c r="BB39" s="1" t="s">
        <v>91</v>
      </c>
      <c r="BC39">
        <v>45566.692450000002</v>
      </c>
      <c r="BD39" s="1"/>
      <c r="BE39" s="1" t="s">
        <v>87</v>
      </c>
      <c r="BF39">
        <v>19</v>
      </c>
      <c r="BG39">
        <v>19</v>
      </c>
      <c r="BH39">
        <v>0</v>
      </c>
      <c r="BI39" s="1" t="s">
        <v>175</v>
      </c>
      <c r="BJ39" s="1"/>
      <c r="BK39">
        <v>14.35999966</v>
      </c>
      <c r="BL39">
        <v>110</v>
      </c>
      <c r="BM39" s="1"/>
      <c r="BN39" s="1"/>
      <c r="BO39">
        <v>0</v>
      </c>
      <c r="BP39">
        <v>60</v>
      </c>
      <c r="BS39" s="1" t="s">
        <v>177</v>
      </c>
      <c r="BT39" s="1" t="s">
        <v>176</v>
      </c>
      <c r="BU39">
        <v>40</v>
      </c>
      <c r="BV39">
        <v>20</v>
      </c>
      <c r="BW39">
        <v>45</v>
      </c>
      <c r="BX39">
        <v>1234.402</v>
      </c>
      <c r="BY39">
        <v>923.53200000000004</v>
      </c>
      <c r="BZ39">
        <v>-2.3090000000000002</v>
      </c>
      <c r="CA39">
        <v>4.01</v>
      </c>
      <c r="CB39">
        <v>90</v>
      </c>
      <c r="CC39">
        <v>2056.0650000000001</v>
      </c>
      <c r="CD39">
        <v>1228.47</v>
      </c>
      <c r="CE39">
        <v>1232.944</v>
      </c>
      <c r="CF39">
        <v>-178.38</v>
      </c>
      <c r="CG39">
        <v>99.998999999999995</v>
      </c>
      <c r="CI39">
        <f>COUNTA(filtered_labeled_data_seghesio__2[#This Row])</f>
        <v>77</v>
      </c>
    </row>
    <row r="40" spans="1:87" x14ac:dyDescent="0.35">
      <c r="A40">
        <v>800.12199999999996</v>
      </c>
      <c r="B40">
        <v>119.90900000000001</v>
      </c>
      <c r="C40">
        <v>214.6</v>
      </c>
      <c r="D40">
        <v>214.8</v>
      </c>
      <c r="E40">
        <v>221</v>
      </c>
      <c r="F40">
        <v>225</v>
      </c>
      <c r="G40">
        <v>2192.5279999999998</v>
      </c>
      <c r="H40">
        <v>1717.3019999999999</v>
      </c>
      <c r="I40">
        <v>2.63</v>
      </c>
      <c r="J40">
        <v>0.14399999999999999</v>
      </c>
      <c r="K40">
        <v>24.338000000000001</v>
      </c>
      <c r="L40">
        <v>2.0819999999999999</v>
      </c>
      <c r="M40">
        <v>0.45200000000000001</v>
      </c>
      <c r="N40">
        <v>0.65600000000000003</v>
      </c>
      <c r="O40">
        <v>41.5</v>
      </c>
      <c r="P40">
        <v>28.945</v>
      </c>
      <c r="Q40">
        <v>44.988999999999997</v>
      </c>
      <c r="R40">
        <v>229.8</v>
      </c>
      <c r="S40">
        <v>60.1</v>
      </c>
      <c r="T40">
        <v>60.1</v>
      </c>
      <c r="U40">
        <v>60.4</v>
      </c>
      <c r="V40">
        <v>94.585999999999999</v>
      </c>
      <c r="W40">
        <v>52.5</v>
      </c>
      <c r="X40">
        <v>65.914000000000001</v>
      </c>
      <c r="Y40">
        <v>79.581999999999994</v>
      </c>
      <c r="Z40">
        <v>3.085</v>
      </c>
      <c r="AA40">
        <v>543.35199999999998</v>
      </c>
      <c r="AB40">
        <v>499.10899999999998</v>
      </c>
      <c r="AC40">
        <v>4.5529999999999999</v>
      </c>
      <c r="AD40">
        <v>3.5739999999999998</v>
      </c>
      <c r="AE40">
        <v>7769.6229999999996</v>
      </c>
      <c r="AF40">
        <v>5481.7560000000003</v>
      </c>
      <c r="AG40">
        <v>1657.56</v>
      </c>
      <c r="AH40">
        <v>1004.775</v>
      </c>
      <c r="AI40">
        <v>6112.0630000000001</v>
      </c>
      <c r="AJ40">
        <v>4476.9809999999998</v>
      </c>
      <c r="AK40">
        <v>24.023</v>
      </c>
      <c r="AL40">
        <v>1.0029999999999999</v>
      </c>
      <c r="AM40">
        <v>423.67899999999997</v>
      </c>
      <c r="AN40">
        <v>2169.855</v>
      </c>
      <c r="AO40">
        <v>5.0129999999999999</v>
      </c>
      <c r="AP40">
        <v>22.199000000000002</v>
      </c>
      <c r="AQ40">
        <v>1</v>
      </c>
      <c r="AR40">
        <v>1</v>
      </c>
      <c r="AS40">
        <v>1</v>
      </c>
      <c r="AT40" s="1">
        <v>0</v>
      </c>
      <c r="AU40" s="1" t="s">
        <v>83</v>
      </c>
      <c r="AV40" s="1" t="s">
        <v>83</v>
      </c>
      <c r="AW40" s="1" t="s">
        <v>84</v>
      </c>
      <c r="AX40" s="1"/>
      <c r="AY40" s="1"/>
      <c r="AZ40" s="1" t="s">
        <v>178</v>
      </c>
      <c r="BA40">
        <v>20</v>
      </c>
      <c r="BB40" s="1" t="s">
        <v>86</v>
      </c>
      <c r="BC40">
        <v>45566.692730000002</v>
      </c>
      <c r="BD40" s="1"/>
      <c r="BE40" s="1" t="s">
        <v>87</v>
      </c>
      <c r="BF40">
        <v>20</v>
      </c>
      <c r="BG40">
        <v>20</v>
      </c>
      <c r="BH40">
        <v>0</v>
      </c>
      <c r="BI40" s="1" t="s">
        <v>179</v>
      </c>
      <c r="BJ40" s="1"/>
      <c r="BK40">
        <v>14.35999966</v>
      </c>
      <c r="BL40">
        <v>110</v>
      </c>
      <c r="BM40" s="1"/>
      <c r="BN40" s="1"/>
      <c r="BO40">
        <v>0</v>
      </c>
      <c r="BP40">
        <v>60</v>
      </c>
      <c r="BQ40">
        <v>1.5525222E-2</v>
      </c>
      <c r="BR40">
        <v>0.12688469899999999</v>
      </c>
      <c r="BS40" s="1" t="s">
        <v>180</v>
      </c>
      <c r="BT40" s="1" t="s">
        <v>178</v>
      </c>
      <c r="BU40">
        <v>40</v>
      </c>
      <c r="BV40">
        <v>20</v>
      </c>
      <c r="BW40">
        <v>45</v>
      </c>
      <c r="BX40">
        <v>890.78800000000001</v>
      </c>
      <c r="BY40">
        <v>1014.09</v>
      </c>
      <c r="BZ40">
        <v>2.512</v>
      </c>
      <c r="CA40">
        <v>4.0869999999999997</v>
      </c>
      <c r="CB40">
        <v>94.820999999999998</v>
      </c>
      <c r="CC40">
        <v>2169.855</v>
      </c>
      <c r="CD40">
        <v>867.01400000000001</v>
      </c>
      <c r="CE40">
        <v>1124.78</v>
      </c>
      <c r="CF40">
        <v>6.5270000000000001</v>
      </c>
      <c r="CG40">
        <v>99.998999999999995</v>
      </c>
      <c r="CI40">
        <f>COUNTA(filtered_labeled_data_seghesio__2[#This Row])</f>
        <v>79</v>
      </c>
    </row>
    <row r="41" spans="1:87" x14ac:dyDescent="0.35">
      <c r="A41">
        <v>800.12199999999996</v>
      </c>
      <c r="B41">
        <v>119.90900000000001</v>
      </c>
      <c r="C41">
        <v>214.6</v>
      </c>
      <c r="D41">
        <v>214.8</v>
      </c>
      <c r="E41">
        <v>221</v>
      </c>
      <c r="F41">
        <v>225</v>
      </c>
      <c r="G41">
        <v>2192.5279999999998</v>
      </c>
      <c r="H41">
        <v>1717.3019999999999</v>
      </c>
      <c r="I41">
        <v>2.63</v>
      </c>
      <c r="J41">
        <v>0.14399999999999999</v>
      </c>
      <c r="K41">
        <v>24.338000000000001</v>
      </c>
      <c r="L41">
        <v>2.0819999999999999</v>
      </c>
      <c r="M41">
        <v>0.45200000000000001</v>
      </c>
      <c r="N41">
        <v>0.65600000000000003</v>
      </c>
      <c r="O41">
        <v>41.5</v>
      </c>
      <c r="P41">
        <v>28.945</v>
      </c>
      <c r="Q41">
        <v>44.988999999999997</v>
      </c>
      <c r="R41">
        <v>229.8</v>
      </c>
      <c r="S41">
        <v>60.1</v>
      </c>
      <c r="T41">
        <v>60.1</v>
      </c>
      <c r="U41">
        <v>60.4</v>
      </c>
      <c r="V41">
        <v>137.79599999999999</v>
      </c>
      <c r="W41">
        <v>52.5</v>
      </c>
      <c r="X41">
        <v>66.406000000000006</v>
      </c>
      <c r="Y41">
        <v>82.587999999999994</v>
      </c>
      <c r="Z41">
        <v>1.3540000000000001</v>
      </c>
      <c r="AA41">
        <v>544.65099999999995</v>
      </c>
      <c r="AB41">
        <v>497.79399999999998</v>
      </c>
      <c r="AC41">
        <v>4.8540000000000001</v>
      </c>
      <c r="AD41">
        <v>3.8380000000000001</v>
      </c>
      <c r="AE41">
        <v>7940.6750000000002</v>
      </c>
      <c r="AF41">
        <v>6090.98</v>
      </c>
      <c r="AG41">
        <v>1832.857</v>
      </c>
      <c r="AH41">
        <v>1156.1500000000001</v>
      </c>
      <c r="AI41">
        <v>6107.8180000000002</v>
      </c>
      <c r="AJ41">
        <v>4934.83</v>
      </c>
      <c r="AK41">
        <v>24.023</v>
      </c>
      <c r="AL41">
        <v>1.0049999999999999</v>
      </c>
      <c r="AM41">
        <v>424.72</v>
      </c>
      <c r="AN41">
        <v>2056.3220000000001</v>
      </c>
      <c r="AO41">
        <v>8.3840000000000003</v>
      </c>
      <c r="AP41">
        <v>29.696000000000002</v>
      </c>
      <c r="AQ41">
        <v>1</v>
      </c>
      <c r="AR41">
        <v>1</v>
      </c>
      <c r="AS41">
        <v>1</v>
      </c>
      <c r="AT41" s="1">
        <v>0</v>
      </c>
      <c r="AU41" s="1" t="s">
        <v>83</v>
      </c>
      <c r="AV41" s="1" t="s">
        <v>83</v>
      </c>
      <c r="AW41" s="1" t="s">
        <v>84</v>
      </c>
      <c r="AX41" s="1"/>
      <c r="AY41" s="1"/>
      <c r="AZ41" s="1" t="s">
        <v>181</v>
      </c>
      <c r="BA41">
        <v>20</v>
      </c>
      <c r="BB41" s="1" t="s">
        <v>91</v>
      </c>
      <c r="BC41">
        <v>45566.692730000002</v>
      </c>
      <c r="BD41" s="1"/>
      <c r="BE41" s="1" t="s">
        <v>87</v>
      </c>
      <c r="BF41">
        <v>20</v>
      </c>
      <c r="BG41">
        <v>20</v>
      </c>
      <c r="BH41">
        <v>0</v>
      </c>
      <c r="BI41" s="1" t="s">
        <v>179</v>
      </c>
      <c r="BJ41" s="1"/>
      <c r="BK41">
        <v>14.35999966</v>
      </c>
      <c r="BL41">
        <v>110</v>
      </c>
      <c r="BM41" s="1"/>
      <c r="BN41" s="1"/>
      <c r="BO41">
        <v>0</v>
      </c>
      <c r="BP41">
        <v>60</v>
      </c>
      <c r="BS41" s="1" t="s">
        <v>182</v>
      </c>
      <c r="BT41" s="1" t="s">
        <v>181</v>
      </c>
      <c r="BU41">
        <v>40</v>
      </c>
      <c r="BV41">
        <v>20</v>
      </c>
      <c r="BW41">
        <v>45</v>
      </c>
      <c r="BX41">
        <v>1247.9090000000001</v>
      </c>
      <c r="BY41">
        <v>871.63900000000001</v>
      </c>
      <c r="BZ41">
        <v>-1.635</v>
      </c>
      <c r="CA41">
        <v>4.125</v>
      </c>
      <c r="CB41">
        <v>90.674000000000007</v>
      </c>
      <c r="CC41">
        <v>2056.3220000000001</v>
      </c>
      <c r="CD41">
        <v>1238.9159999999999</v>
      </c>
      <c r="CE41">
        <v>1182.7429999999999</v>
      </c>
      <c r="CF41">
        <v>-177.803</v>
      </c>
      <c r="CG41">
        <v>98.424999999999997</v>
      </c>
      <c r="CI41">
        <f>COUNTA(filtered_labeled_data_seghesio__2[#This Row])</f>
        <v>77</v>
      </c>
    </row>
    <row r="42" spans="1:87" x14ac:dyDescent="0.35">
      <c r="A42">
        <v>800.12199999999996</v>
      </c>
      <c r="B42">
        <v>119.90900000000001</v>
      </c>
      <c r="C42">
        <v>214.5</v>
      </c>
      <c r="D42">
        <v>215.1</v>
      </c>
      <c r="E42">
        <v>221</v>
      </c>
      <c r="F42">
        <v>225</v>
      </c>
      <c r="G42">
        <v>2196.9960000000001</v>
      </c>
      <c r="H42">
        <v>1730.61</v>
      </c>
      <c r="I42">
        <v>3.3159999999999998</v>
      </c>
      <c r="J42">
        <v>0.154</v>
      </c>
      <c r="K42">
        <v>24.34</v>
      </c>
      <c r="L42">
        <v>2.036</v>
      </c>
      <c r="M42">
        <v>0.45400000000000001</v>
      </c>
      <c r="N42">
        <v>0.65800000000000003</v>
      </c>
      <c r="O42">
        <v>41.7</v>
      </c>
      <c r="P42">
        <v>28.414000000000001</v>
      </c>
      <c r="Q42">
        <v>44.942999999999998</v>
      </c>
      <c r="R42">
        <v>229.8</v>
      </c>
      <c r="S42">
        <v>60.1</v>
      </c>
      <c r="T42">
        <v>60.1</v>
      </c>
      <c r="U42">
        <v>60.5</v>
      </c>
      <c r="V42">
        <v>94.585999999999999</v>
      </c>
      <c r="W42">
        <v>52.5</v>
      </c>
      <c r="X42">
        <v>65.95</v>
      </c>
      <c r="Y42">
        <v>79.861000000000004</v>
      </c>
      <c r="Z42">
        <v>3.4990000000000001</v>
      </c>
      <c r="AA42">
        <v>542.31500000000005</v>
      </c>
      <c r="AB42">
        <v>498.00400000000002</v>
      </c>
      <c r="AC42">
        <v>4.665</v>
      </c>
      <c r="AD42">
        <v>3.65</v>
      </c>
      <c r="AE42">
        <v>7729.7439999999997</v>
      </c>
      <c r="AF42">
        <v>5428.8220000000001</v>
      </c>
      <c r="AG42">
        <v>1701.087</v>
      </c>
      <c r="AH42">
        <v>1025.3530000000001</v>
      </c>
      <c r="AI42">
        <v>6028.6570000000002</v>
      </c>
      <c r="AJ42">
        <v>4403.4690000000001</v>
      </c>
      <c r="AK42">
        <v>24.998999999999999</v>
      </c>
      <c r="AL42">
        <v>1.004</v>
      </c>
      <c r="AM42">
        <v>423.71100000000001</v>
      </c>
      <c r="AN42">
        <v>2055.2420000000002</v>
      </c>
      <c r="AO42">
        <v>6.3650000000000002</v>
      </c>
      <c r="AP42">
        <v>31.422000000000001</v>
      </c>
      <c r="AQ42">
        <v>1</v>
      </c>
      <c r="AR42">
        <v>1</v>
      </c>
      <c r="AS42">
        <v>1</v>
      </c>
      <c r="AT42" s="1">
        <v>0</v>
      </c>
      <c r="AU42" s="1" t="s">
        <v>83</v>
      </c>
      <c r="AV42" s="1" t="s">
        <v>83</v>
      </c>
      <c r="AW42" s="1" t="s">
        <v>84</v>
      </c>
      <c r="AX42" s="1"/>
      <c r="AY42" s="1"/>
      <c r="AZ42" s="1" t="s">
        <v>183</v>
      </c>
      <c r="BA42">
        <v>21</v>
      </c>
      <c r="BB42" s="1" t="s">
        <v>86</v>
      </c>
      <c r="BC42">
        <v>45566.693019999999</v>
      </c>
      <c r="BD42" s="1"/>
      <c r="BE42" s="1" t="s">
        <v>87</v>
      </c>
      <c r="BF42">
        <v>21</v>
      </c>
      <c r="BG42">
        <v>21</v>
      </c>
      <c r="BH42">
        <v>0</v>
      </c>
      <c r="BI42" s="1" t="s">
        <v>184</v>
      </c>
      <c r="BJ42" s="1"/>
      <c r="BK42">
        <v>14.369999890000001</v>
      </c>
      <c r="BL42">
        <v>110</v>
      </c>
      <c r="BM42" s="1"/>
      <c r="BN42" s="1"/>
      <c r="BO42">
        <v>0</v>
      </c>
      <c r="BP42">
        <v>60</v>
      </c>
      <c r="BQ42">
        <v>4.0006640000000001E-3</v>
      </c>
      <c r="BR42">
        <v>0.13763403900000001</v>
      </c>
      <c r="BS42" s="1" t="s">
        <v>185</v>
      </c>
      <c r="BT42" s="1" t="s">
        <v>183</v>
      </c>
      <c r="BU42">
        <v>40</v>
      </c>
      <c r="BV42">
        <v>20</v>
      </c>
      <c r="BW42">
        <v>45</v>
      </c>
      <c r="BX42">
        <v>865.84699999999998</v>
      </c>
      <c r="BY42">
        <v>1141.6600000000001</v>
      </c>
      <c r="BZ42">
        <v>1.7769999999999999</v>
      </c>
      <c r="CA42">
        <v>4.1109999999999998</v>
      </c>
      <c r="CB42">
        <v>94.085999999999999</v>
      </c>
      <c r="CC42">
        <v>2055.2420000000002</v>
      </c>
      <c r="CD42">
        <v>844.94200000000001</v>
      </c>
      <c r="CE42">
        <v>1249.598</v>
      </c>
      <c r="CF42">
        <v>5.4429999999999996</v>
      </c>
      <c r="CG42">
        <v>99.998999999999995</v>
      </c>
      <c r="CI42">
        <f>COUNTA(filtered_labeled_data_seghesio__2[#This Row])</f>
        <v>79</v>
      </c>
    </row>
    <row r="43" spans="1:87" x14ac:dyDescent="0.35">
      <c r="A43">
        <v>800.12199999999996</v>
      </c>
      <c r="B43">
        <v>119.90900000000001</v>
      </c>
      <c r="C43">
        <v>214.5</v>
      </c>
      <c r="D43">
        <v>215.1</v>
      </c>
      <c r="E43">
        <v>221</v>
      </c>
      <c r="F43">
        <v>225</v>
      </c>
      <c r="G43">
        <v>2196.9960000000001</v>
      </c>
      <c r="H43">
        <v>1730.61</v>
      </c>
      <c r="I43">
        <v>3.3159999999999998</v>
      </c>
      <c r="J43">
        <v>0.154</v>
      </c>
      <c r="K43">
        <v>24.34</v>
      </c>
      <c r="L43">
        <v>2.036</v>
      </c>
      <c r="M43">
        <v>0.45400000000000001</v>
      </c>
      <c r="N43">
        <v>0.65800000000000003</v>
      </c>
      <c r="O43">
        <v>41.7</v>
      </c>
      <c r="P43">
        <v>28.414000000000001</v>
      </c>
      <c r="Q43">
        <v>44.942999999999998</v>
      </c>
      <c r="R43">
        <v>229.8</v>
      </c>
      <c r="S43">
        <v>60.1</v>
      </c>
      <c r="T43">
        <v>60.1</v>
      </c>
      <c r="U43">
        <v>60.5</v>
      </c>
      <c r="V43">
        <v>137.79599999999999</v>
      </c>
      <c r="W43">
        <v>52.5</v>
      </c>
      <c r="X43">
        <v>66.460999999999999</v>
      </c>
      <c r="Y43">
        <v>82.454999999999998</v>
      </c>
      <c r="Z43">
        <v>1.3169999999999999</v>
      </c>
      <c r="AA43">
        <v>544.18600000000004</v>
      </c>
      <c r="AB43">
        <v>496.88600000000002</v>
      </c>
      <c r="AC43">
        <v>4.8159999999999998</v>
      </c>
      <c r="AD43">
        <v>3.875</v>
      </c>
      <c r="AE43">
        <v>7930.2790000000005</v>
      </c>
      <c r="AF43">
        <v>6086.4549999999999</v>
      </c>
      <c r="AG43">
        <v>1798.307</v>
      </c>
      <c r="AH43">
        <v>1159.479</v>
      </c>
      <c r="AI43">
        <v>6131.9719999999998</v>
      </c>
      <c r="AJ43">
        <v>4926.9759999999997</v>
      </c>
      <c r="AK43">
        <v>24.998999999999999</v>
      </c>
      <c r="AL43">
        <v>1.0049999999999999</v>
      </c>
      <c r="AM43">
        <v>424.79599999999999</v>
      </c>
      <c r="AN43">
        <v>2055.2820000000002</v>
      </c>
      <c r="AO43">
        <v>4.641</v>
      </c>
      <c r="AP43">
        <v>29.390999999999998</v>
      </c>
      <c r="AQ43">
        <v>1</v>
      </c>
      <c r="AR43">
        <v>1</v>
      </c>
      <c r="AS43">
        <v>1</v>
      </c>
      <c r="AT43" s="1">
        <v>0</v>
      </c>
      <c r="AU43" s="1" t="s">
        <v>83</v>
      </c>
      <c r="AV43" s="1" t="s">
        <v>83</v>
      </c>
      <c r="AW43" s="1" t="s">
        <v>84</v>
      </c>
      <c r="AX43" s="1"/>
      <c r="AY43" s="1"/>
      <c r="AZ43" s="1" t="s">
        <v>186</v>
      </c>
      <c r="BA43">
        <v>21</v>
      </c>
      <c r="BB43" s="1" t="s">
        <v>91</v>
      </c>
      <c r="BC43">
        <v>45566.693019999999</v>
      </c>
      <c r="BD43" s="1"/>
      <c r="BE43" s="1" t="s">
        <v>87</v>
      </c>
      <c r="BF43">
        <v>21</v>
      </c>
      <c r="BG43">
        <v>21</v>
      </c>
      <c r="BH43">
        <v>0</v>
      </c>
      <c r="BI43" s="1" t="s">
        <v>184</v>
      </c>
      <c r="BJ43" s="1"/>
      <c r="BK43">
        <v>14.369999890000001</v>
      </c>
      <c r="BL43">
        <v>110</v>
      </c>
      <c r="BM43" s="1"/>
      <c r="BN43" s="1"/>
      <c r="BO43">
        <v>0</v>
      </c>
      <c r="BP43">
        <v>60</v>
      </c>
      <c r="BS43" s="1" t="s">
        <v>187</v>
      </c>
      <c r="BT43" s="1" t="s">
        <v>186</v>
      </c>
      <c r="BU43">
        <v>40</v>
      </c>
      <c r="BV43">
        <v>20</v>
      </c>
      <c r="BW43">
        <v>45</v>
      </c>
      <c r="BX43">
        <v>1188.4680000000001</v>
      </c>
      <c r="BY43">
        <v>1009.693</v>
      </c>
      <c r="BZ43">
        <v>-2.9990000000000001</v>
      </c>
      <c r="CA43">
        <v>4.1079999999999997</v>
      </c>
      <c r="CB43">
        <v>89.31</v>
      </c>
      <c r="CC43">
        <v>2055.2820000000002</v>
      </c>
      <c r="CD43">
        <v>1193.5050000000001</v>
      </c>
      <c r="CE43">
        <v>1315.394</v>
      </c>
      <c r="CF43">
        <v>179.66300000000001</v>
      </c>
      <c r="CG43">
        <v>98.424999999999997</v>
      </c>
      <c r="CI43">
        <f>COUNTA(filtered_labeled_data_seghesio__2[#This Row])</f>
        <v>77</v>
      </c>
    </row>
    <row r="44" spans="1:87" x14ac:dyDescent="0.35">
      <c r="A44">
        <v>800.12199999999996</v>
      </c>
      <c r="B44">
        <v>119.90900000000001</v>
      </c>
      <c r="C44">
        <v>214.3</v>
      </c>
      <c r="D44">
        <v>215.1</v>
      </c>
      <c r="E44">
        <v>220.8</v>
      </c>
      <c r="F44">
        <v>225</v>
      </c>
      <c r="G44">
        <v>2180.19</v>
      </c>
      <c r="H44">
        <v>1747.4159999999999</v>
      </c>
      <c r="I44">
        <v>2.8620000000000001</v>
      </c>
      <c r="J44">
        <v>0.152</v>
      </c>
      <c r="K44">
        <v>24.338000000000001</v>
      </c>
      <c r="L44">
        <v>2.0659999999999998</v>
      </c>
      <c r="M44">
        <v>0.45200000000000001</v>
      </c>
      <c r="N44">
        <v>0.65600000000000003</v>
      </c>
      <c r="O44">
        <v>41.9</v>
      </c>
      <c r="P44">
        <v>28.501000000000001</v>
      </c>
      <c r="Q44">
        <v>44.969000000000001</v>
      </c>
      <c r="R44">
        <v>229.8</v>
      </c>
      <c r="S44">
        <v>60.1</v>
      </c>
      <c r="T44">
        <v>60.1</v>
      </c>
      <c r="U44">
        <v>60.5</v>
      </c>
      <c r="V44">
        <v>94.585999999999999</v>
      </c>
      <c r="W44">
        <v>52.5</v>
      </c>
      <c r="X44">
        <v>66.024000000000001</v>
      </c>
      <c r="Y44">
        <v>79.784000000000006</v>
      </c>
      <c r="Z44">
        <v>3.3490000000000002</v>
      </c>
      <c r="AA44">
        <v>542.56100000000004</v>
      </c>
      <c r="AB44">
        <v>498.27699999999999</v>
      </c>
      <c r="AC44">
        <v>4.59</v>
      </c>
      <c r="AD44">
        <v>3.6120000000000001</v>
      </c>
      <c r="AE44">
        <v>7734.76</v>
      </c>
      <c r="AF44">
        <v>5450</v>
      </c>
      <c r="AG44">
        <v>1666.3689999999999</v>
      </c>
      <c r="AH44">
        <v>1011.602</v>
      </c>
      <c r="AI44">
        <v>6068.3909999999996</v>
      </c>
      <c r="AJ44">
        <v>4438.3990000000003</v>
      </c>
      <c r="AK44">
        <v>24.001000000000001</v>
      </c>
      <c r="AT44" s="1" t="s">
        <v>83</v>
      </c>
      <c r="AU44" s="1" t="s">
        <v>83</v>
      </c>
      <c r="AV44" s="1" t="s">
        <v>83</v>
      </c>
      <c r="AW44" s="1"/>
      <c r="AX44" s="1"/>
      <c r="AY44" s="1"/>
      <c r="AZ44" s="1" t="s">
        <v>188</v>
      </c>
      <c r="BA44">
        <v>22</v>
      </c>
      <c r="BB44" s="1" t="s">
        <v>86</v>
      </c>
      <c r="BC44">
        <v>45566.693299999999</v>
      </c>
      <c r="BD44" s="1"/>
      <c r="BE44" s="1" t="s">
        <v>87</v>
      </c>
      <c r="BF44">
        <v>22</v>
      </c>
      <c r="BG44">
        <v>22</v>
      </c>
      <c r="BH44">
        <v>0</v>
      </c>
      <c r="BI44" s="1" t="s">
        <v>189</v>
      </c>
      <c r="BJ44" s="1"/>
      <c r="BK44">
        <v>14.369999890000001</v>
      </c>
      <c r="BL44">
        <v>110</v>
      </c>
      <c r="BM44" s="1"/>
      <c r="BN44" s="1"/>
      <c r="BO44">
        <v>0</v>
      </c>
      <c r="BP44">
        <v>60</v>
      </c>
      <c r="BQ44">
        <v>1.6636847999999999E-2</v>
      </c>
      <c r="BR44">
        <v>0.13298642599999999</v>
      </c>
      <c r="BS44" s="1" t="s">
        <v>83</v>
      </c>
      <c r="BT44" s="1" t="s">
        <v>83</v>
      </c>
      <c r="CI44">
        <f>COUNTA(filtered_labeled_data_seghesio__2[#This Row])</f>
        <v>57</v>
      </c>
    </row>
    <row r="45" spans="1:87" x14ac:dyDescent="0.35">
      <c r="A45">
        <v>800.12199999999996</v>
      </c>
      <c r="B45">
        <v>119.90900000000001</v>
      </c>
      <c r="C45">
        <v>214.3</v>
      </c>
      <c r="D45">
        <v>215.1</v>
      </c>
      <c r="E45">
        <v>220.8</v>
      </c>
      <c r="F45">
        <v>225</v>
      </c>
      <c r="G45">
        <v>2180.19</v>
      </c>
      <c r="H45">
        <v>1747.4159999999999</v>
      </c>
      <c r="I45">
        <v>2.8620000000000001</v>
      </c>
      <c r="J45">
        <v>0.152</v>
      </c>
      <c r="K45">
        <v>24.338000000000001</v>
      </c>
      <c r="L45">
        <v>2.0659999999999998</v>
      </c>
      <c r="M45">
        <v>0.45200000000000001</v>
      </c>
      <c r="N45">
        <v>0.65600000000000003</v>
      </c>
      <c r="O45">
        <v>41.9</v>
      </c>
      <c r="P45">
        <v>28.501000000000001</v>
      </c>
      <c r="Q45">
        <v>44.969000000000001</v>
      </c>
      <c r="R45">
        <v>229.8</v>
      </c>
      <c r="S45">
        <v>60.1</v>
      </c>
      <c r="T45">
        <v>60.1</v>
      </c>
      <c r="U45">
        <v>60.5</v>
      </c>
      <c r="V45">
        <v>137.79599999999999</v>
      </c>
      <c r="W45">
        <v>52.5</v>
      </c>
      <c r="X45">
        <v>66.406999999999996</v>
      </c>
      <c r="Y45">
        <v>82.400999999999996</v>
      </c>
      <c r="Z45">
        <v>1.3169999999999999</v>
      </c>
      <c r="AA45">
        <v>544.51900000000001</v>
      </c>
      <c r="AB45">
        <v>498.03</v>
      </c>
      <c r="AC45">
        <v>4.8159999999999998</v>
      </c>
      <c r="AD45">
        <v>3.8</v>
      </c>
      <c r="AE45">
        <v>7915.0259999999998</v>
      </c>
      <c r="AF45">
        <v>6098.17</v>
      </c>
      <c r="AG45">
        <v>1803.4280000000001</v>
      </c>
      <c r="AH45">
        <v>1128.0550000000001</v>
      </c>
      <c r="AI45">
        <v>6111.598</v>
      </c>
      <c r="AJ45">
        <v>4970.1149999999998</v>
      </c>
      <c r="AK45">
        <v>24.001000000000001</v>
      </c>
      <c r="AL45">
        <v>1.004</v>
      </c>
      <c r="AM45">
        <v>424.78300000000002</v>
      </c>
      <c r="AN45">
        <v>2056.4229999999998</v>
      </c>
      <c r="AO45">
        <v>11.766999999999999</v>
      </c>
      <c r="AP45">
        <v>27.728999999999999</v>
      </c>
      <c r="AQ45">
        <v>1</v>
      </c>
      <c r="AR45">
        <v>1</v>
      </c>
      <c r="AS45">
        <v>1</v>
      </c>
      <c r="AT45" s="1">
        <v>0</v>
      </c>
      <c r="AU45" s="1" t="s">
        <v>83</v>
      </c>
      <c r="AV45" s="1" t="s">
        <v>83</v>
      </c>
      <c r="AW45" s="1" t="s">
        <v>84</v>
      </c>
      <c r="AX45" s="1"/>
      <c r="AY45" s="1"/>
      <c r="AZ45" s="1" t="s">
        <v>190</v>
      </c>
      <c r="BA45">
        <v>22</v>
      </c>
      <c r="BB45" s="1" t="s">
        <v>91</v>
      </c>
      <c r="BC45">
        <v>45566.693299999999</v>
      </c>
      <c r="BD45" s="1"/>
      <c r="BE45" s="1" t="s">
        <v>87</v>
      </c>
      <c r="BF45">
        <v>22</v>
      </c>
      <c r="BG45">
        <v>22</v>
      </c>
      <c r="BH45">
        <v>0</v>
      </c>
      <c r="BI45" s="1" t="s">
        <v>189</v>
      </c>
      <c r="BJ45" s="1"/>
      <c r="BK45">
        <v>14.369999890000001</v>
      </c>
      <c r="BL45">
        <v>110</v>
      </c>
      <c r="BM45" s="1"/>
      <c r="BN45" s="1"/>
      <c r="BO45">
        <v>0</v>
      </c>
      <c r="BP45">
        <v>60</v>
      </c>
      <c r="BS45" s="1" t="s">
        <v>191</v>
      </c>
      <c r="BT45" s="1" t="s">
        <v>190</v>
      </c>
      <c r="BU45">
        <v>40</v>
      </c>
      <c r="BV45">
        <v>20</v>
      </c>
      <c r="BW45">
        <v>45</v>
      </c>
      <c r="BX45">
        <v>1221.354</v>
      </c>
      <c r="BY45">
        <v>794.94899999999996</v>
      </c>
      <c r="BZ45">
        <v>-2.3090000000000002</v>
      </c>
      <c r="CA45">
        <v>4.0960000000000001</v>
      </c>
      <c r="CB45">
        <v>90</v>
      </c>
      <c r="CC45">
        <v>2056.4229999999998</v>
      </c>
      <c r="CD45">
        <v>1219.742</v>
      </c>
      <c r="CE45">
        <v>1107.0940000000001</v>
      </c>
      <c r="CF45">
        <v>-179.19800000000001</v>
      </c>
      <c r="CG45">
        <v>98.424999999999997</v>
      </c>
      <c r="CI45">
        <f>COUNTA(filtered_labeled_data_seghesio__2[#This Row])</f>
        <v>77</v>
      </c>
    </row>
    <row r="46" spans="1:87" x14ac:dyDescent="0.35">
      <c r="A46">
        <v>800.30700000000002</v>
      </c>
      <c r="B46">
        <v>119.90900000000001</v>
      </c>
      <c r="C46">
        <v>214.3</v>
      </c>
      <c r="D46">
        <v>214.8</v>
      </c>
      <c r="E46">
        <v>220.8</v>
      </c>
      <c r="F46">
        <v>225</v>
      </c>
      <c r="G46">
        <v>2208.6529999999998</v>
      </c>
      <c r="H46">
        <v>1741.588</v>
      </c>
      <c r="I46">
        <v>3.1240000000000001</v>
      </c>
      <c r="J46">
        <v>0.14399999999999999</v>
      </c>
      <c r="K46">
        <v>24.34</v>
      </c>
      <c r="L46">
        <v>2.0720000000000001</v>
      </c>
      <c r="M46">
        <v>0.45400000000000001</v>
      </c>
      <c r="N46">
        <v>0.65400000000000003</v>
      </c>
      <c r="O46">
        <v>42.2</v>
      </c>
      <c r="P46">
        <v>28.588000000000001</v>
      </c>
      <c r="Q46">
        <v>44.953000000000003</v>
      </c>
      <c r="R46">
        <v>229.8</v>
      </c>
      <c r="S46">
        <v>60.1</v>
      </c>
      <c r="T46">
        <v>60.1</v>
      </c>
      <c r="U46">
        <v>60.5</v>
      </c>
      <c r="V46">
        <v>94.585999999999999</v>
      </c>
      <c r="W46">
        <v>52.5</v>
      </c>
      <c r="X46">
        <v>65.885000000000005</v>
      </c>
      <c r="Y46">
        <v>79.728999999999999</v>
      </c>
      <c r="Z46">
        <v>2.7090000000000001</v>
      </c>
      <c r="AA46">
        <v>544.57500000000005</v>
      </c>
      <c r="AB46">
        <v>500.88400000000001</v>
      </c>
      <c r="AC46">
        <v>4.6280000000000001</v>
      </c>
      <c r="AD46">
        <v>3.6120000000000001</v>
      </c>
      <c r="AE46">
        <v>7773.7619999999997</v>
      </c>
      <c r="AF46">
        <v>5521.6440000000002</v>
      </c>
      <c r="AG46">
        <v>1698.684</v>
      </c>
      <c r="AH46">
        <v>1023.684</v>
      </c>
      <c r="AI46">
        <v>6075.0780000000004</v>
      </c>
      <c r="AJ46">
        <v>4497.96</v>
      </c>
      <c r="AK46">
        <v>24.024999999999999</v>
      </c>
      <c r="AL46">
        <v>1.0029999999999999</v>
      </c>
      <c r="AM46">
        <v>423.19099999999997</v>
      </c>
      <c r="AN46">
        <v>2055.2150000000001</v>
      </c>
      <c r="AO46">
        <v>5.0389999999999997</v>
      </c>
      <c r="AP46">
        <v>21.146000000000001</v>
      </c>
      <c r="AQ46">
        <v>1</v>
      </c>
      <c r="AR46">
        <v>1</v>
      </c>
      <c r="AS46">
        <v>1</v>
      </c>
      <c r="AT46" s="1">
        <v>0</v>
      </c>
      <c r="AU46" s="1" t="s">
        <v>83</v>
      </c>
      <c r="AV46" s="1" t="s">
        <v>83</v>
      </c>
      <c r="AW46" s="1" t="s">
        <v>84</v>
      </c>
      <c r="AX46" s="1"/>
      <c r="AY46" s="1"/>
      <c r="AZ46" s="1" t="s">
        <v>192</v>
      </c>
      <c r="BA46">
        <v>23</v>
      </c>
      <c r="BB46" s="1" t="s">
        <v>86</v>
      </c>
      <c r="BC46">
        <v>45566.693579999999</v>
      </c>
      <c r="BD46" s="1"/>
      <c r="BE46" s="1" t="s">
        <v>87</v>
      </c>
      <c r="BF46">
        <v>23</v>
      </c>
      <c r="BG46">
        <v>23</v>
      </c>
      <c r="BH46">
        <v>0</v>
      </c>
      <c r="BI46" s="1" t="s">
        <v>193</v>
      </c>
      <c r="BJ46" s="1"/>
      <c r="BK46">
        <v>14.369999890000001</v>
      </c>
      <c r="BL46">
        <v>110</v>
      </c>
      <c r="BM46" s="1"/>
      <c r="BN46" s="1"/>
      <c r="BO46">
        <v>0</v>
      </c>
      <c r="BP46">
        <v>60</v>
      </c>
      <c r="BQ46">
        <v>2.3097992000000001E-2</v>
      </c>
      <c r="BR46">
        <v>0.11107921599999999</v>
      </c>
      <c r="BS46" s="1" t="s">
        <v>194</v>
      </c>
      <c r="BT46" s="1" t="s">
        <v>192</v>
      </c>
      <c r="BU46">
        <v>40</v>
      </c>
      <c r="BV46">
        <v>20</v>
      </c>
      <c r="BW46">
        <v>45</v>
      </c>
      <c r="BX46">
        <v>820.32500000000005</v>
      </c>
      <c r="BY46">
        <v>1257.9110000000001</v>
      </c>
      <c r="BZ46">
        <v>-0.49099999999999999</v>
      </c>
      <c r="CA46">
        <v>4.13</v>
      </c>
      <c r="CB46">
        <v>91.817999999999998</v>
      </c>
      <c r="CC46">
        <v>2055.2150000000001</v>
      </c>
      <c r="CD46">
        <v>804.24300000000005</v>
      </c>
      <c r="CE46">
        <v>1365.5530000000001</v>
      </c>
      <c r="CF46">
        <v>3.0459999999999998</v>
      </c>
      <c r="CG46">
        <v>96.063000000000002</v>
      </c>
      <c r="CI46">
        <f>COUNTA(filtered_labeled_data_seghesio__2[#This Row])</f>
        <v>79</v>
      </c>
    </row>
    <row r="47" spans="1:87" x14ac:dyDescent="0.35">
      <c r="A47">
        <v>800.30700000000002</v>
      </c>
      <c r="B47">
        <v>119.90900000000001</v>
      </c>
      <c r="C47">
        <v>214.3</v>
      </c>
      <c r="D47">
        <v>214.8</v>
      </c>
      <c r="E47">
        <v>220.8</v>
      </c>
      <c r="F47">
        <v>225</v>
      </c>
      <c r="G47">
        <v>2208.6529999999998</v>
      </c>
      <c r="H47">
        <v>1741.588</v>
      </c>
      <c r="I47">
        <v>3.1240000000000001</v>
      </c>
      <c r="J47">
        <v>0.14399999999999999</v>
      </c>
      <c r="K47">
        <v>24.34</v>
      </c>
      <c r="L47">
        <v>2.0720000000000001</v>
      </c>
      <c r="M47">
        <v>0.45400000000000001</v>
      </c>
      <c r="N47">
        <v>0.65400000000000003</v>
      </c>
      <c r="O47">
        <v>42.2</v>
      </c>
      <c r="P47">
        <v>28.588000000000001</v>
      </c>
      <c r="Q47">
        <v>44.953000000000003</v>
      </c>
      <c r="R47">
        <v>229.8</v>
      </c>
      <c r="S47">
        <v>60.1</v>
      </c>
      <c r="T47">
        <v>60.1</v>
      </c>
      <c r="U47">
        <v>60.5</v>
      </c>
      <c r="V47">
        <v>137.79599999999999</v>
      </c>
      <c r="W47">
        <v>52.5</v>
      </c>
      <c r="X47">
        <v>66.543000000000006</v>
      </c>
      <c r="Y47">
        <v>82.603999999999999</v>
      </c>
      <c r="Z47">
        <v>1.3169999999999999</v>
      </c>
      <c r="AA47">
        <v>545.76499999999999</v>
      </c>
      <c r="AB47">
        <v>498.94299999999998</v>
      </c>
      <c r="AC47">
        <v>4.7409999999999997</v>
      </c>
      <c r="AD47">
        <v>3.8</v>
      </c>
      <c r="AE47">
        <v>7935.2240000000002</v>
      </c>
      <c r="AF47">
        <v>6101.9530000000004</v>
      </c>
      <c r="AG47">
        <v>1768.056</v>
      </c>
      <c r="AH47">
        <v>1131.8599999999999</v>
      </c>
      <c r="AI47">
        <v>6167.1679999999997</v>
      </c>
      <c r="AJ47">
        <v>4970.0929999999998</v>
      </c>
      <c r="AK47">
        <v>24.024999999999999</v>
      </c>
      <c r="AL47">
        <v>1.0049999999999999</v>
      </c>
      <c r="AM47">
        <v>424.70699999999999</v>
      </c>
      <c r="AN47">
        <v>2055.835</v>
      </c>
      <c r="AO47">
        <v>5.875</v>
      </c>
      <c r="AP47">
        <v>22.452999999999999</v>
      </c>
      <c r="AQ47">
        <v>1</v>
      </c>
      <c r="AR47">
        <v>1</v>
      </c>
      <c r="AS47">
        <v>1</v>
      </c>
      <c r="AT47" s="1">
        <v>0</v>
      </c>
      <c r="AU47" s="1" t="s">
        <v>83</v>
      </c>
      <c r="AV47" s="1" t="s">
        <v>83</v>
      </c>
      <c r="AW47" s="1" t="s">
        <v>84</v>
      </c>
      <c r="AX47" s="1"/>
      <c r="AY47" s="1"/>
      <c r="AZ47" s="1" t="s">
        <v>195</v>
      </c>
      <c r="BA47">
        <v>23</v>
      </c>
      <c r="BB47" s="1" t="s">
        <v>91</v>
      </c>
      <c r="BC47">
        <v>45566.693579999999</v>
      </c>
      <c r="BD47" s="1"/>
      <c r="BE47" s="1" t="s">
        <v>87</v>
      </c>
      <c r="BF47">
        <v>23</v>
      </c>
      <c r="BG47">
        <v>23</v>
      </c>
      <c r="BH47">
        <v>0</v>
      </c>
      <c r="BI47" s="1" t="s">
        <v>193</v>
      </c>
      <c r="BJ47" s="1"/>
      <c r="BK47">
        <v>14.369999890000001</v>
      </c>
      <c r="BL47">
        <v>110</v>
      </c>
      <c r="BM47" s="1"/>
      <c r="BN47" s="1"/>
      <c r="BO47">
        <v>0</v>
      </c>
      <c r="BP47">
        <v>60</v>
      </c>
      <c r="BS47" s="1" t="s">
        <v>196</v>
      </c>
      <c r="BT47" s="1" t="s">
        <v>195</v>
      </c>
      <c r="BU47">
        <v>40</v>
      </c>
      <c r="BV47">
        <v>20</v>
      </c>
      <c r="BW47">
        <v>45</v>
      </c>
      <c r="BX47">
        <v>1235.566</v>
      </c>
      <c r="BY47">
        <v>977.50199999999995</v>
      </c>
      <c r="BZ47">
        <v>-1.627</v>
      </c>
      <c r="CA47">
        <v>4.0529999999999999</v>
      </c>
      <c r="CB47">
        <v>90.682000000000002</v>
      </c>
      <c r="CC47">
        <v>2055.835</v>
      </c>
      <c r="CD47">
        <v>1228.57</v>
      </c>
      <c r="CE47">
        <v>1285.2170000000001</v>
      </c>
      <c r="CF47">
        <v>-178.27199999999999</v>
      </c>
      <c r="CG47">
        <v>98.424999999999997</v>
      </c>
      <c r="CI47">
        <f>COUNTA(filtered_labeled_data_seghesio__2[#This Row])</f>
        <v>77</v>
      </c>
    </row>
    <row r="48" spans="1:87" x14ac:dyDescent="0.35">
      <c r="A48">
        <v>800.30700000000002</v>
      </c>
      <c r="B48">
        <v>119.90900000000001</v>
      </c>
      <c r="C48">
        <v>214.6</v>
      </c>
      <c r="D48">
        <v>214.6</v>
      </c>
      <c r="E48">
        <v>220.6</v>
      </c>
      <c r="F48">
        <v>225.1</v>
      </c>
      <c r="G48">
        <v>2208.6529999999998</v>
      </c>
      <c r="H48">
        <v>1727.1130000000001</v>
      </c>
      <c r="I48">
        <v>2.8540000000000001</v>
      </c>
      <c r="J48">
        <v>0.15</v>
      </c>
      <c r="K48">
        <v>24.34</v>
      </c>
      <c r="L48">
        <v>2.0659999999999998</v>
      </c>
      <c r="M48">
        <v>0.45400000000000001</v>
      </c>
      <c r="N48">
        <v>0.65600000000000003</v>
      </c>
      <c r="O48">
        <v>42.2</v>
      </c>
      <c r="P48">
        <v>28.617999999999999</v>
      </c>
      <c r="Q48">
        <v>44.942999999999998</v>
      </c>
      <c r="R48">
        <v>229.8</v>
      </c>
      <c r="S48">
        <v>60</v>
      </c>
      <c r="T48">
        <v>60</v>
      </c>
      <c r="U48">
        <v>60.6</v>
      </c>
      <c r="V48">
        <v>94.585999999999999</v>
      </c>
      <c r="W48">
        <v>52.5</v>
      </c>
      <c r="X48">
        <v>65.918999999999997</v>
      </c>
      <c r="Y48">
        <v>79.796000000000006</v>
      </c>
      <c r="Z48">
        <v>3.4990000000000001</v>
      </c>
      <c r="AA48">
        <v>545.05899999999997</v>
      </c>
      <c r="AB48">
        <v>501.36099999999999</v>
      </c>
      <c r="AC48">
        <v>4.5149999999999997</v>
      </c>
      <c r="AD48">
        <v>3.6120000000000001</v>
      </c>
      <c r="AE48">
        <v>7788.18</v>
      </c>
      <c r="AF48">
        <v>5532.8069999999998</v>
      </c>
      <c r="AG48">
        <v>1638.5</v>
      </c>
      <c r="AH48">
        <v>1025.3</v>
      </c>
      <c r="AI48">
        <v>6149.6809999999996</v>
      </c>
      <c r="AJ48">
        <v>4507.5069999999996</v>
      </c>
      <c r="AK48">
        <v>25.042999999999999</v>
      </c>
      <c r="AL48">
        <v>1.0029999999999999</v>
      </c>
      <c r="AM48">
        <v>423.90100000000001</v>
      </c>
      <c r="AN48">
        <v>2054.7159999999999</v>
      </c>
      <c r="AO48">
        <v>4.7169999999999996</v>
      </c>
      <c r="AP48">
        <v>21.21</v>
      </c>
      <c r="AQ48">
        <v>1</v>
      </c>
      <c r="AR48">
        <v>1</v>
      </c>
      <c r="AS48">
        <v>1</v>
      </c>
      <c r="AT48" s="1">
        <v>0</v>
      </c>
      <c r="AU48" s="1" t="s">
        <v>83</v>
      </c>
      <c r="AV48" s="1" t="s">
        <v>83</v>
      </c>
      <c r="AW48" s="1" t="s">
        <v>84</v>
      </c>
      <c r="AX48" s="1"/>
      <c r="AY48" s="1"/>
      <c r="AZ48" s="1" t="s">
        <v>197</v>
      </c>
      <c r="BA48">
        <v>24</v>
      </c>
      <c r="BB48" s="1" t="s">
        <v>86</v>
      </c>
      <c r="BC48">
        <v>45566.693870000003</v>
      </c>
      <c r="BD48" s="1"/>
      <c r="BE48" s="1" t="s">
        <v>87</v>
      </c>
      <c r="BF48">
        <v>24</v>
      </c>
      <c r="BG48">
        <v>24</v>
      </c>
      <c r="BH48">
        <v>0</v>
      </c>
      <c r="BI48" s="1" t="s">
        <v>198</v>
      </c>
      <c r="BJ48" s="1"/>
      <c r="BK48">
        <v>14.380000109999999</v>
      </c>
      <c r="BL48">
        <v>110</v>
      </c>
      <c r="BM48" s="1"/>
      <c r="BN48" s="1"/>
      <c r="BO48">
        <v>0</v>
      </c>
      <c r="BP48">
        <v>60</v>
      </c>
      <c r="BQ48">
        <v>1.8360972E-2</v>
      </c>
      <c r="BR48">
        <v>0.11948990800000001</v>
      </c>
      <c r="BS48" s="1" t="s">
        <v>199</v>
      </c>
      <c r="BT48" s="1" t="s">
        <v>197</v>
      </c>
      <c r="BU48">
        <v>40</v>
      </c>
      <c r="BV48">
        <v>20</v>
      </c>
      <c r="BW48">
        <v>45</v>
      </c>
      <c r="BX48">
        <v>888.28399999999999</v>
      </c>
      <c r="BY48">
        <v>1076.021</v>
      </c>
      <c r="BZ48">
        <v>2.512</v>
      </c>
      <c r="CA48">
        <v>4.07</v>
      </c>
      <c r="CB48">
        <v>94.820999999999998</v>
      </c>
      <c r="CC48">
        <v>2054.7159999999999</v>
      </c>
      <c r="CD48">
        <v>865.14599999999996</v>
      </c>
      <c r="CE48">
        <v>1184.73</v>
      </c>
      <c r="CF48">
        <v>6.5140000000000002</v>
      </c>
      <c r="CG48">
        <v>97.244</v>
      </c>
      <c r="CI48">
        <f>COUNTA(filtered_labeled_data_seghesio__2[#This Row])</f>
        <v>79</v>
      </c>
    </row>
    <row r="49" spans="1:87" x14ac:dyDescent="0.35">
      <c r="A49">
        <v>800.30700000000002</v>
      </c>
      <c r="B49">
        <v>119.90900000000001</v>
      </c>
      <c r="C49">
        <v>214.6</v>
      </c>
      <c r="D49">
        <v>214.6</v>
      </c>
      <c r="E49">
        <v>220.6</v>
      </c>
      <c r="F49">
        <v>225.1</v>
      </c>
      <c r="G49">
        <v>2208.6529999999998</v>
      </c>
      <c r="H49">
        <v>1727.1130000000001</v>
      </c>
      <c r="I49">
        <v>2.8540000000000001</v>
      </c>
      <c r="J49">
        <v>0.15</v>
      </c>
      <c r="K49">
        <v>24.34</v>
      </c>
      <c r="L49">
        <v>2.0659999999999998</v>
      </c>
      <c r="M49">
        <v>0.45400000000000001</v>
      </c>
      <c r="N49">
        <v>0.65600000000000003</v>
      </c>
      <c r="O49">
        <v>42.2</v>
      </c>
      <c r="P49">
        <v>28.617999999999999</v>
      </c>
      <c r="Q49">
        <v>44.942999999999998</v>
      </c>
      <c r="R49">
        <v>229.8</v>
      </c>
      <c r="S49">
        <v>60</v>
      </c>
      <c r="T49">
        <v>60</v>
      </c>
      <c r="U49">
        <v>60.6</v>
      </c>
      <c r="V49">
        <v>137.79599999999999</v>
      </c>
      <c r="W49">
        <v>52.5</v>
      </c>
      <c r="X49">
        <v>66.540999999999997</v>
      </c>
      <c r="Y49">
        <v>82.605999999999995</v>
      </c>
      <c r="Z49">
        <v>1.3169999999999999</v>
      </c>
      <c r="AA49">
        <v>546.24599999999998</v>
      </c>
      <c r="AB49">
        <v>500.02300000000002</v>
      </c>
      <c r="AC49">
        <v>4.891</v>
      </c>
      <c r="AD49">
        <v>3.8</v>
      </c>
      <c r="AE49">
        <v>7959.2709999999997</v>
      </c>
      <c r="AF49">
        <v>6137.2579999999998</v>
      </c>
      <c r="AG49">
        <v>1853.087</v>
      </c>
      <c r="AH49">
        <v>1136.32</v>
      </c>
      <c r="AI49">
        <v>6106.1840000000002</v>
      </c>
      <c r="AJ49">
        <v>5000.9380000000001</v>
      </c>
      <c r="AK49">
        <v>25.042999999999999</v>
      </c>
      <c r="AL49">
        <v>1.004</v>
      </c>
      <c r="AM49">
        <v>424.70499999999998</v>
      </c>
      <c r="AN49">
        <v>2053.2339999999999</v>
      </c>
      <c r="AO49">
        <v>7.0140000000000002</v>
      </c>
      <c r="AP49">
        <v>29.742000000000001</v>
      </c>
      <c r="AQ49">
        <v>1</v>
      </c>
      <c r="AR49">
        <v>1</v>
      </c>
      <c r="AS49">
        <v>1</v>
      </c>
      <c r="AT49" s="1">
        <v>0</v>
      </c>
      <c r="AU49" s="1" t="s">
        <v>83</v>
      </c>
      <c r="AV49" s="1" t="s">
        <v>83</v>
      </c>
      <c r="AW49" s="1" t="s">
        <v>84</v>
      </c>
      <c r="AX49" s="1"/>
      <c r="AY49" s="1"/>
      <c r="AZ49" s="1" t="s">
        <v>200</v>
      </c>
      <c r="BA49">
        <v>24</v>
      </c>
      <c r="BB49" s="1" t="s">
        <v>91</v>
      </c>
      <c r="BC49">
        <v>45566.693870000003</v>
      </c>
      <c r="BD49" s="1"/>
      <c r="BE49" s="1" t="s">
        <v>87</v>
      </c>
      <c r="BF49">
        <v>24</v>
      </c>
      <c r="BG49">
        <v>24</v>
      </c>
      <c r="BH49">
        <v>0</v>
      </c>
      <c r="BI49" s="1" t="s">
        <v>198</v>
      </c>
      <c r="BJ49" s="1"/>
      <c r="BK49">
        <v>14.380000109999999</v>
      </c>
      <c r="BL49">
        <v>110</v>
      </c>
      <c r="BM49" s="1"/>
      <c r="BN49" s="1"/>
      <c r="BO49">
        <v>0</v>
      </c>
      <c r="BP49">
        <v>60</v>
      </c>
      <c r="BS49" s="1" t="s">
        <v>201</v>
      </c>
      <c r="BT49" s="1" t="s">
        <v>200</v>
      </c>
      <c r="BU49">
        <v>40</v>
      </c>
      <c r="BV49">
        <v>20</v>
      </c>
      <c r="BW49">
        <v>45</v>
      </c>
      <c r="BX49">
        <v>1203.1099999999999</v>
      </c>
      <c r="BY49">
        <v>1145.403</v>
      </c>
      <c r="BZ49">
        <v>-2.9990000000000001</v>
      </c>
      <c r="CA49">
        <v>4.03</v>
      </c>
      <c r="CB49">
        <v>89.31</v>
      </c>
      <c r="CC49">
        <v>2053.2339999999999</v>
      </c>
      <c r="CD49">
        <v>1203.18</v>
      </c>
      <c r="CE49">
        <v>1449.4380000000001</v>
      </c>
      <c r="CF49">
        <v>-179.477</v>
      </c>
      <c r="CG49">
        <v>98.424999999999997</v>
      </c>
      <c r="CI49">
        <f>COUNTA(filtered_labeled_data_seghesio__2[#This Row])</f>
        <v>77</v>
      </c>
    </row>
    <row r="50" spans="1:87" x14ac:dyDescent="0.35">
      <c r="A50">
        <v>800.49099999999999</v>
      </c>
      <c r="B50">
        <v>119.90900000000001</v>
      </c>
      <c r="C50">
        <v>214.6</v>
      </c>
      <c r="D50">
        <v>214.8</v>
      </c>
      <c r="E50">
        <v>220.6</v>
      </c>
      <c r="F50">
        <v>225</v>
      </c>
      <c r="G50">
        <v>2179.607</v>
      </c>
      <c r="H50">
        <v>1716.816</v>
      </c>
      <c r="I50">
        <v>3.47</v>
      </c>
      <c r="J50">
        <v>0.14799999999999999</v>
      </c>
      <c r="K50">
        <v>24.414000000000001</v>
      </c>
      <c r="L50">
        <v>2.0579999999999998</v>
      </c>
      <c r="M50">
        <v>0.45200000000000001</v>
      </c>
      <c r="N50">
        <v>0.66</v>
      </c>
      <c r="O50">
        <v>42.5</v>
      </c>
      <c r="P50">
        <v>28.471</v>
      </c>
      <c r="Q50">
        <v>44.948</v>
      </c>
      <c r="R50">
        <v>229.8</v>
      </c>
      <c r="S50">
        <v>60</v>
      </c>
      <c r="T50">
        <v>60</v>
      </c>
      <c r="U50">
        <v>60.6</v>
      </c>
      <c r="V50">
        <v>94.585999999999999</v>
      </c>
      <c r="W50">
        <v>52.5</v>
      </c>
      <c r="X50">
        <v>66.046000000000006</v>
      </c>
      <c r="Y50">
        <v>79.694000000000003</v>
      </c>
      <c r="Z50">
        <v>3.5369999999999999</v>
      </c>
      <c r="AA50">
        <v>542.60400000000004</v>
      </c>
      <c r="AB50">
        <v>497.26400000000001</v>
      </c>
      <c r="AC50">
        <v>4.6280000000000001</v>
      </c>
      <c r="AD50">
        <v>3.6120000000000001</v>
      </c>
      <c r="AE50">
        <v>7755.893</v>
      </c>
      <c r="AF50">
        <v>5423.3440000000001</v>
      </c>
      <c r="AG50">
        <v>1683.6489999999999</v>
      </c>
      <c r="AH50">
        <v>1006.2619999999999</v>
      </c>
      <c r="AI50">
        <v>6072.2439999999997</v>
      </c>
      <c r="AJ50">
        <v>4417.0829999999996</v>
      </c>
      <c r="AK50">
        <v>23.988</v>
      </c>
      <c r="AL50">
        <v>1.0029999999999999</v>
      </c>
      <c r="AM50">
        <v>423.58499999999998</v>
      </c>
      <c r="AN50">
        <v>2055.5189999999998</v>
      </c>
      <c r="AO50">
        <v>11.808999999999999</v>
      </c>
      <c r="AP50">
        <v>23.763999999999999</v>
      </c>
      <c r="AQ50">
        <v>1</v>
      </c>
      <c r="AR50">
        <v>1</v>
      </c>
      <c r="AS50">
        <v>1</v>
      </c>
      <c r="AT50" s="1">
        <v>0</v>
      </c>
      <c r="AU50" s="1" t="s">
        <v>83</v>
      </c>
      <c r="AV50" s="1" t="s">
        <v>83</v>
      </c>
      <c r="AW50" s="1" t="s">
        <v>84</v>
      </c>
      <c r="AX50" s="1"/>
      <c r="AY50" s="1"/>
      <c r="AZ50" s="1" t="s">
        <v>202</v>
      </c>
      <c r="BA50">
        <v>25</v>
      </c>
      <c r="BB50" s="1" t="s">
        <v>86</v>
      </c>
      <c r="BC50">
        <v>45566.69414</v>
      </c>
      <c r="BD50" s="1"/>
      <c r="BE50" s="1" t="s">
        <v>87</v>
      </c>
      <c r="BF50">
        <v>25</v>
      </c>
      <c r="BG50">
        <v>25</v>
      </c>
      <c r="BH50">
        <v>0</v>
      </c>
      <c r="BI50" s="1" t="s">
        <v>203</v>
      </c>
      <c r="BJ50" s="1"/>
      <c r="BK50">
        <v>14.380000109999999</v>
      </c>
      <c r="BL50">
        <v>110</v>
      </c>
      <c r="BM50" s="1"/>
      <c r="BN50" s="1"/>
      <c r="BO50">
        <v>0</v>
      </c>
      <c r="BP50">
        <v>60</v>
      </c>
      <c r="BQ50">
        <v>4.6534539999999996E-3</v>
      </c>
      <c r="BR50">
        <v>0.145506263</v>
      </c>
      <c r="BS50" s="1" t="s">
        <v>204</v>
      </c>
      <c r="BT50" s="1" t="s">
        <v>202</v>
      </c>
      <c r="BU50">
        <v>40</v>
      </c>
      <c r="BV50">
        <v>20</v>
      </c>
      <c r="BW50">
        <v>45</v>
      </c>
      <c r="BX50">
        <v>851.04100000000005</v>
      </c>
      <c r="BY50">
        <v>1245.4449999999999</v>
      </c>
      <c r="BZ50">
        <v>1.744</v>
      </c>
      <c r="CA50">
        <v>4.1529999999999996</v>
      </c>
      <c r="CB50">
        <v>94.054000000000002</v>
      </c>
      <c r="CC50">
        <v>2055.5189999999998</v>
      </c>
      <c r="CD50">
        <v>831.58299999999997</v>
      </c>
      <c r="CE50">
        <v>1352.134</v>
      </c>
      <c r="CF50">
        <v>4.7690000000000001</v>
      </c>
      <c r="CG50">
        <v>97.244</v>
      </c>
      <c r="CI50">
        <f>COUNTA(filtered_labeled_data_seghesio__2[#This Row])</f>
        <v>79</v>
      </c>
    </row>
    <row r="51" spans="1:87" x14ac:dyDescent="0.35">
      <c r="A51">
        <v>800.49099999999999</v>
      </c>
      <c r="B51">
        <v>119.90900000000001</v>
      </c>
      <c r="C51">
        <v>214.6</v>
      </c>
      <c r="D51">
        <v>214.8</v>
      </c>
      <c r="E51">
        <v>220.6</v>
      </c>
      <c r="F51">
        <v>225</v>
      </c>
      <c r="G51">
        <v>2179.607</v>
      </c>
      <c r="H51">
        <v>1716.816</v>
      </c>
      <c r="I51">
        <v>3.47</v>
      </c>
      <c r="J51">
        <v>0.14799999999999999</v>
      </c>
      <c r="K51">
        <v>24.414000000000001</v>
      </c>
      <c r="L51">
        <v>2.0579999999999998</v>
      </c>
      <c r="M51">
        <v>0.45200000000000001</v>
      </c>
      <c r="N51">
        <v>0.66</v>
      </c>
      <c r="O51">
        <v>42.5</v>
      </c>
      <c r="P51">
        <v>28.471</v>
      </c>
      <c r="Q51">
        <v>44.948</v>
      </c>
      <c r="R51">
        <v>229.8</v>
      </c>
      <c r="S51">
        <v>60</v>
      </c>
      <c r="T51">
        <v>60</v>
      </c>
      <c r="U51">
        <v>60.6</v>
      </c>
      <c r="V51">
        <v>137.79599999999999</v>
      </c>
      <c r="W51">
        <v>52.5</v>
      </c>
      <c r="X51">
        <v>66.570999999999998</v>
      </c>
      <c r="Y51">
        <v>82.304000000000002</v>
      </c>
      <c r="Z51">
        <v>1.3540000000000001</v>
      </c>
      <c r="AA51">
        <v>545.77099999999996</v>
      </c>
      <c r="AB51">
        <v>498.4</v>
      </c>
      <c r="AC51">
        <v>4.8159999999999998</v>
      </c>
      <c r="AD51">
        <v>3.8380000000000001</v>
      </c>
      <c r="AE51">
        <v>7953.152</v>
      </c>
      <c r="AF51">
        <v>6109.1239999999998</v>
      </c>
      <c r="AG51">
        <v>1807.684</v>
      </c>
      <c r="AH51">
        <v>1148.5540000000001</v>
      </c>
      <c r="AI51">
        <v>6145.4690000000001</v>
      </c>
      <c r="AJ51">
        <v>4960.57</v>
      </c>
      <c r="AK51">
        <v>23.988</v>
      </c>
      <c r="AL51">
        <v>1.0049999999999999</v>
      </c>
      <c r="AM51">
        <v>424.60899999999998</v>
      </c>
      <c r="AN51">
        <v>2056.2379999999998</v>
      </c>
      <c r="AO51">
        <v>8.4120000000000008</v>
      </c>
      <c r="AP51">
        <v>37.744999999999997</v>
      </c>
      <c r="AQ51">
        <v>1</v>
      </c>
      <c r="AR51">
        <v>1</v>
      </c>
      <c r="AS51">
        <v>1</v>
      </c>
      <c r="AT51" s="1">
        <v>0</v>
      </c>
      <c r="AU51" s="1" t="s">
        <v>83</v>
      </c>
      <c r="AV51" s="1" t="s">
        <v>83</v>
      </c>
      <c r="AW51" s="1" t="s">
        <v>84</v>
      </c>
      <c r="AX51" s="1"/>
      <c r="AY51" s="1"/>
      <c r="AZ51" s="1" t="s">
        <v>205</v>
      </c>
      <c r="BA51">
        <v>25</v>
      </c>
      <c r="BB51" s="1" t="s">
        <v>91</v>
      </c>
      <c r="BC51">
        <v>45566.69414</v>
      </c>
      <c r="BD51" s="1"/>
      <c r="BE51" s="1" t="s">
        <v>87</v>
      </c>
      <c r="BF51">
        <v>25</v>
      </c>
      <c r="BG51">
        <v>25</v>
      </c>
      <c r="BH51">
        <v>0</v>
      </c>
      <c r="BI51" s="1" t="s">
        <v>203</v>
      </c>
      <c r="BJ51" s="1"/>
      <c r="BK51">
        <v>14.380000109999999</v>
      </c>
      <c r="BL51">
        <v>110</v>
      </c>
      <c r="BM51" s="1"/>
      <c r="BN51" s="1"/>
      <c r="BO51">
        <v>0</v>
      </c>
      <c r="BP51">
        <v>60</v>
      </c>
      <c r="BS51" s="1" t="s">
        <v>206</v>
      </c>
      <c r="BT51" s="1" t="s">
        <v>205</v>
      </c>
      <c r="BU51">
        <v>40</v>
      </c>
      <c r="BV51">
        <v>20</v>
      </c>
      <c r="BW51">
        <v>45</v>
      </c>
      <c r="BX51">
        <v>1218.3920000000001</v>
      </c>
      <c r="BY51">
        <v>823.43100000000004</v>
      </c>
      <c r="BZ51">
        <v>-2.3090000000000002</v>
      </c>
      <c r="CA51">
        <v>4.0540000000000003</v>
      </c>
      <c r="CB51">
        <v>90</v>
      </c>
      <c r="CC51">
        <v>2056.2379999999998</v>
      </c>
      <c r="CD51">
        <v>1217.163</v>
      </c>
      <c r="CE51">
        <v>1134.5809999999999</v>
      </c>
      <c r="CF51">
        <v>-179.256</v>
      </c>
      <c r="CG51">
        <v>98.424999999999997</v>
      </c>
      <c r="CI51">
        <f>COUNTA(filtered_labeled_data_seghesio__2[#This Row])</f>
        <v>77</v>
      </c>
    </row>
    <row r="52" spans="1:87" x14ac:dyDescent="0.35">
      <c r="A52">
        <v>800.49099999999999</v>
      </c>
      <c r="B52">
        <v>119.90900000000001</v>
      </c>
      <c r="C52">
        <v>214.8</v>
      </c>
      <c r="D52">
        <v>215</v>
      </c>
      <c r="E52">
        <v>220.6</v>
      </c>
      <c r="F52">
        <v>225</v>
      </c>
      <c r="G52">
        <v>2157.6529999999998</v>
      </c>
      <c r="H52">
        <v>1736.2449999999999</v>
      </c>
      <c r="I52">
        <v>3.0659999999999998</v>
      </c>
      <c r="J52">
        <v>0.14199999999999999</v>
      </c>
      <c r="K52">
        <v>24.335999999999999</v>
      </c>
      <c r="L52">
        <v>2.0680000000000001</v>
      </c>
      <c r="M52">
        <v>0.45</v>
      </c>
      <c r="N52">
        <v>0.65600000000000003</v>
      </c>
      <c r="O52">
        <v>42.5</v>
      </c>
      <c r="P52">
        <v>28.649000000000001</v>
      </c>
      <c r="Q52">
        <v>44.963999999999999</v>
      </c>
      <c r="R52">
        <v>229.8</v>
      </c>
      <c r="S52">
        <v>60</v>
      </c>
      <c r="T52">
        <v>60</v>
      </c>
      <c r="U52">
        <v>60.6</v>
      </c>
      <c r="V52">
        <v>94.585999999999999</v>
      </c>
      <c r="W52">
        <v>52.5</v>
      </c>
      <c r="X52">
        <v>65.930000000000007</v>
      </c>
      <c r="Y52">
        <v>79.754999999999995</v>
      </c>
      <c r="Z52">
        <v>2.859</v>
      </c>
      <c r="AA52">
        <v>543.41800000000001</v>
      </c>
      <c r="AB52">
        <v>499.52800000000002</v>
      </c>
      <c r="AC52">
        <v>4.5149999999999997</v>
      </c>
      <c r="AD52">
        <v>3.65</v>
      </c>
      <c r="AE52">
        <v>7760.625</v>
      </c>
      <c r="AF52">
        <v>5467.2650000000003</v>
      </c>
      <c r="AG52">
        <v>1634.4829999999999</v>
      </c>
      <c r="AH52">
        <v>1040.5340000000001</v>
      </c>
      <c r="AI52">
        <v>6126.1419999999998</v>
      </c>
      <c r="AJ52">
        <v>4426.7309999999998</v>
      </c>
      <c r="AK52">
        <v>24.030999999999999</v>
      </c>
      <c r="AT52" s="1" t="s">
        <v>83</v>
      </c>
      <c r="AU52" s="1" t="s">
        <v>83</v>
      </c>
      <c r="AV52" s="1" t="s">
        <v>83</v>
      </c>
      <c r="AW52" s="1"/>
      <c r="AX52" s="1"/>
      <c r="AY52" s="1"/>
      <c r="AZ52" s="1" t="s">
        <v>207</v>
      </c>
      <c r="BA52">
        <v>26</v>
      </c>
      <c r="BB52" s="1" t="s">
        <v>86</v>
      </c>
      <c r="BC52">
        <v>45566.69442</v>
      </c>
      <c r="BD52" s="1"/>
      <c r="BE52" s="1" t="s">
        <v>87</v>
      </c>
      <c r="BF52">
        <v>26</v>
      </c>
      <c r="BG52">
        <v>26</v>
      </c>
      <c r="BH52">
        <v>0</v>
      </c>
      <c r="BI52" s="1" t="s">
        <v>208</v>
      </c>
      <c r="BJ52" s="1"/>
      <c r="BK52">
        <v>14.38999939</v>
      </c>
      <c r="BL52">
        <v>110</v>
      </c>
      <c r="BM52" s="1"/>
      <c r="BN52" s="1"/>
      <c r="BO52">
        <v>0</v>
      </c>
      <c r="BP52">
        <v>60</v>
      </c>
      <c r="BQ52">
        <v>1.1681436999999999E-2</v>
      </c>
      <c r="BR52">
        <v>0.12932431699999999</v>
      </c>
      <c r="BS52" s="1" t="s">
        <v>83</v>
      </c>
      <c r="BT52" s="1" t="s">
        <v>83</v>
      </c>
      <c r="CI52">
        <f>COUNTA(filtered_labeled_data_seghesio__2[#This Row])</f>
        <v>57</v>
      </c>
    </row>
    <row r="53" spans="1:87" x14ac:dyDescent="0.35">
      <c r="A53">
        <v>800.49099999999999</v>
      </c>
      <c r="B53">
        <v>119.90900000000001</v>
      </c>
      <c r="C53">
        <v>214.8</v>
      </c>
      <c r="D53">
        <v>215</v>
      </c>
      <c r="E53">
        <v>220.6</v>
      </c>
      <c r="F53">
        <v>225</v>
      </c>
      <c r="G53">
        <v>2157.6529999999998</v>
      </c>
      <c r="H53">
        <v>1736.2449999999999</v>
      </c>
      <c r="I53">
        <v>3.0659999999999998</v>
      </c>
      <c r="J53">
        <v>0.14199999999999999</v>
      </c>
      <c r="K53">
        <v>24.335999999999999</v>
      </c>
      <c r="L53">
        <v>2.0680000000000001</v>
      </c>
      <c r="M53">
        <v>0.45</v>
      </c>
      <c r="N53">
        <v>0.65600000000000003</v>
      </c>
      <c r="O53">
        <v>42.5</v>
      </c>
      <c r="P53">
        <v>28.649000000000001</v>
      </c>
      <c r="Q53">
        <v>44.963999999999999</v>
      </c>
      <c r="R53">
        <v>229.8</v>
      </c>
      <c r="S53">
        <v>60</v>
      </c>
      <c r="T53">
        <v>60</v>
      </c>
      <c r="U53">
        <v>60.6</v>
      </c>
      <c r="V53">
        <v>137.79599999999999</v>
      </c>
      <c r="W53">
        <v>52.5</v>
      </c>
      <c r="X53">
        <v>66.590999999999994</v>
      </c>
      <c r="Y53">
        <v>82.353999999999999</v>
      </c>
      <c r="Z53">
        <v>1.3919999999999999</v>
      </c>
      <c r="AA53">
        <v>544.74099999999999</v>
      </c>
      <c r="AB53">
        <v>497.61399999999998</v>
      </c>
      <c r="AC53">
        <v>4.7779999999999996</v>
      </c>
      <c r="AD53">
        <v>3.875</v>
      </c>
      <c r="AE53">
        <v>7946.6629999999996</v>
      </c>
      <c r="AF53">
        <v>6097.4290000000001</v>
      </c>
      <c r="AG53">
        <v>1788.114</v>
      </c>
      <c r="AH53">
        <v>1169.94</v>
      </c>
      <c r="AI53">
        <v>6158.5479999999998</v>
      </c>
      <c r="AJ53">
        <v>4927.4889999999996</v>
      </c>
      <c r="AK53">
        <v>24.030999999999999</v>
      </c>
      <c r="AL53">
        <v>1.0049999999999999</v>
      </c>
      <c r="AM53">
        <v>424.76900000000001</v>
      </c>
      <c r="AN53">
        <v>2055.2040000000002</v>
      </c>
      <c r="AO53">
        <v>5.0599999999999996</v>
      </c>
      <c r="AP53">
        <v>27.263999999999999</v>
      </c>
      <c r="AQ53">
        <v>1</v>
      </c>
      <c r="AR53">
        <v>1</v>
      </c>
      <c r="AS53">
        <v>1</v>
      </c>
      <c r="AT53" s="1">
        <v>0</v>
      </c>
      <c r="AU53" s="1" t="s">
        <v>83</v>
      </c>
      <c r="AV53" s="1" t="s">
        <v>83</v>
      </c>
      <c r="AW53" s="1" t="s">
        <v>84</v>
      </c>
      <c r="AX53" s="1"/>
      <c r="AY53" s="1"/>
      <c r="AZ53" s="1" t="s">
        <v>209</v>
      </c>
      <c r="BA53">
        <v>26</v>
      </c>
      <c r="BB53" s="1" t="s">
        <v>91</v>
      </c>
      <c r="BC53">
        <v>45566.69442</v>
      </c>
      <c r="BD53" s="1"/>
      <c r="BE53" s="1" t="s">
        <v>87</v>
      </c>
      <c r="BF53">
        <v>26</v>
      </c>
      <c r="BG53">
        <v>26</v>
      </c>
      <c r="BH53">
        <v>0</v>
      </c>
      <c r="BI53" s="1" t="s">
        <v>208</v>
      </c>
      <c r="BJ53" s="1"/>
      <c r="BK53">
        <v>14.38999939</v>
      </c>
      <c r="BL53">
        <v>110</v>
      </c>
      <c r="BM53" s="1"/>
      <c r="BN53" s="1"/>
      <c r="BO53">
        <v>0</v>
      </c>
      <c r="BP53">
        <v>60</v>
      </c>
      <c r="BS53" s="1" t="s">
        <v>210</v>
      </c>
      <c r="BT53" s="1" t="s">
        <v>209</v>
      </c>
      <c r="BU53">
        <v>40</v>
      </c>
      <c r="BV53">
        <v>20</v>
      </c>
      <c r="BW53">
        <v>45</v>
      </c>
      <c r="BX53">
        <v>1186.6320000000001</v>
      </c>
      <c r="BY53">
        <v>988.73099999999999</v>
      </c>
      <c r="BZ53">
        <v>-3.673</v>
      </c>
      <c r="CA53">
        <v>4.1159999999999997</v>
      </c>
      <c r="CB53">
        <v>88.635999999999996</v>
      </c>
      <c r="CC53">
        <v>2055.2040000000002</v>
      </c>
      <c r="CD53">
        <v>1192.3720000000001</v>
      </c>
      <c r="CE53">
        <v>1294.5319999999999</v>
      </c>
      <c r="CF53">
        <v>179.51</v>
      </c>
      <c r="CG53">
        <v>99.998999999999995</v>
      </c>
      <c r="CI53">
        <f>COUNTA(filtered_labeled_data_seghesio__2[#This Row])</f>
        <v>77</v>
      </c>
    </row>
    <row r="54" spans="1:87" x14ac:dyDescent="0.35">
      <c r="A54">
        <v>800.67499999999995</v>
      </c>
      <c r="B54">
        <v>119.90900000000001</v>
      </c>
      <c r="C54">
        <v>214.8</v>
      </c>
      <c r="D54">
        <v>215.1</v>
      </c>
      <c r="E54">
        <v>220.6</v>
      </c>
      <c r="F54">
        <v>225</v>
      </c>
      <c r="G54">
        <v>2170.087</v>
      </c>
      <c r="H54">
        <v>1740.9079999999999</v>
      </c>
      <c r="I54">
        <v>3.6019999999999999</v>
      </c>
      <c r="J54">
        <v>0.154</v>
      </c>
      <c r="K54">
        <v>24.338000000000001</v>
      </c>
      <c r="L54">
        <v>2.0680000000000001</v>
      </c>
      <c r="M54">
        <v>0.45200000000000001</v>
      </c>
      <c r="N54">
        <v>0.65400000000000003</v>
      </c>
      <c r="O54">
        <v>42.7</v>
      </c>
      <c r="P54">
        <v>28.638999999999999</v>
      </c>
      <c r="Q54">
        <v>44.953000000000003</v>
      </c>
      <c r="R54">
        <v>229.8</v>
      </c>
      <c r="S54">
        <v>60</v>
      </c>
      <c r="T54">
        <v>60</v>
      </c>
      <c r="U54">
        <v>60.6</v>
      </c>
      <c r="V54">
        <v>94.585999999999999</v>
      </c>
      <c r="W54">
        <v>52.5</v>
      </c>
      <c r="X54">
        <v>65.882999999999996</v>
      </c>
      <c r="Y54">
        <v>79.896000000000001</v>
      </c>
      <c r="Z54">
        <v>3.4239999999999999</v>
      </c>
      <c r="AA54">
        <v>541.63199999999995</v>
      </c>
      <c r="AB54">
        <v>498.02699999999999</v>
      </c>
      <c r="AC54">
        <v>4.5529999999999999</v>
      </c>
      <c r="AD54">
        <v>3.6120000000000001</v>
      </c>
      <c r="AE54">
        <v>7717.2070000000003</v>
      </c>
      <c r="AF54">
        <v>5430.1210000000001</v>
      </c>
      <c r="AG54">
        <v>1644.4960000000001</v>
      </c>
      <c r="AH54">
        <v>1012.83</v>
      </c>
      <c r="AI54">
        <v>6072.7110000000002</v>
      </c>
      <c r="AJ54">
        <v>4417.2910000000002</v>
      </c>
      <c r="AK54">
        <v>25.007999999999999</v>
      </c>
      <c r="AL54">
        <v>1.004</v>
      </c>
      <c r="AM54">
        <v>423.762</v>
      </c>
      <c r="AN54">
        <v>2055.1410000000001</v>
      </c>
      <c r="AO54">
        <v>6.0519999999999996</v>
      </c>
      <c r="AP54">
        <v>31.4</v>
      </c>
      <c r="AQ54">
        <v>1</v>
      </c>
      <c r="AR54">
        <v>1</v>
      </c>
      <c r="AS54">
        <v>1</v>
      </c>
      <c r="AT54" s="1">
        <v>0</v>
      </c>
      <c r="AU54" s="1" t="s">
        <v>83</v>
      </c>
      <c r="AV54" s="1" t="s">
        <v>83</v>
      </c>
      <c r="AW54" s="1" t="s">
        <v>84</v>
      </c>
      <c r="AX54" s="1"/>
      <c r="AY54" s="1"/>
      <c r="AZ54" s="1" t="s">
        <v>211</v>
      </c>
      <c r="BA54">
        <v>27</v>
      </c>
      <c r="BB54" s="1" t="s">
        <v>86</v>
      </c>
      <c r="BC54">
        <v>45566.694710000003</v>
      </c>
      <c r="BD54" s="1"/>
      <c r="BE54" s="1" t="s">
        <v>87</v>
      </c>
      <c r="BF54">
        <v>27</v>
      </c>
      <c r="BG54">
        <v>27</v>
      </c>
      <c r="BH54">
        <v>0</v>
      </c>
      <c r="BI54" s="1" t="s">
        <v>212</v>
      </c>
      <c r="BJ54" s="1"/>
      <c r="BK54">
        <v>14.38999939</v>
      </c>
      <c r="BL54">
        <v>110</v>
      </c>
      <c r="BM54" s="1"/>
      <c r="BN54" s="1"/>
      <c r="BO54">
        <v>0</v>
      </c>
      <c r="BP54">
        <v>60</v>
      </c>
      <c r="BQ54">
        <v>1.366508E-2</v>
      </c>
      <c r="BR54">
        <v>0.16287732099999999</v>
      </c>
      <c r="BS54" s="1" t="s">
        <v>213</v>
      </c>
      <c r="BT54" s="1" t="s">
        <v>211</v>
      </c>
      <c r="BU54">
        <v>40</v>
      </c>
      <c r="BV54">
        <v>20</v>
      </c>
      <c r="BW54">
        <v>45</v>
      </c>
      <c r="BX54">
        <v>881.26800000000003</v>
      </c>
      <c r="BY54">
        <v>1138.1420000000001</v>
      </c>
      <c r="BZ54">
        <v>3.1309999999999998</v>
      </c>
      <c r="CA54">
        <v>4.1989999999999998</v>
      </c>
      <c r="CB54">
        <v>95.44</v>
      </c>
      <c r="CC54">
        <v>2055.1410000000001</v>
      </c>
      <c r="CD54">
        <v>858.24800000000005</v>
      </c>
      <c r="CE54">
        <v>1244.9090000000001</v>
      </c>
      <c r="CF54">
        <v>6.2389999999999999</v>
      </c>
      <c r="CG54">
        <v>99.998999999999995</v>
      </c>
      <c r="CI54">
        <f>COUNTA(filtered_labeled_data_seghesio__2[#This Row])</f>
        <v>79</v>
      </c>
    </row>
    <row r="55" spans="1:87" x14ac:dyDescent="0.35">
      <c r="A55">
        <v>800.67499999999995</v>
      </c>
      <c r="B55">
        <v>119.90900000000001</v>
      </c>
      <c r="C55">
        <v>214.8</v>
      </c>
      <c r="D55">
        <v>215.1</v>
      </c>
      <c r="E55">
        <v>220.6</v>
      </c>
      <c r="F55">
        <v>225</v>
      </c>
      <c r="G55">
        <v>2170.087</v>
      </c>
      <c r="H55">
        <v>1740.9079999999999</v>
      </c>
      <c r="I55">
        <v>3.6019999999999999</v>
      </c>
      <c r="J55">
        <v>0.154</v>
      </c>
      <c r="K55">
        <v>24.338000000000001</v>
      </c>
      <c r="L55">
        <v>2.0680000000000001</v>
      </c>
      <c r="M55">
        <v>0.45200000000000001</v>
      </c>
      <c r="N55">
        <v>0.65400000000000003</v>
      </c>
      <c r="O55">
        <v>42.7</v>
      </c>
      <c r="P55">
        <v>28.638999999999999</v>
      </c>
      <c r="Q55">
        <v>44.953000000000003</v>
      </c>
      <c r="R55">
        <v>229.8</v>
      </c>
      <c r="S55">
        <v>60</v>
      </c>
      <c r="T55">
        <v>60</v>
      </c>
      <c r="U55">
        <v>60.6</v>
      </c>
      <c r="V55">
        <v>137.79599999999999</v>
      </c>
      <c r="W55">
        <v>52.5</v>
      </c>
      <c r="X55">
        <v>66.48</v>
      </c>
      <c r="Y55">
        <v>82.608000000000004</v>
      </c>
      <c r="Z55">
        <v>1.2789999999999999</v>
      </c>
      <c r="AA55">
        <v>546.03200000000004</v>
      </c>
      <c r="AB55">
        <v>499.673</v>
      </c>
      <c r="AC55">
        <v>4.7779999999999996</v>
      </c>
      <c r="AD55">
        <v>3.875</v>
      </c>
      <c r="AE55">
        <v>7944.75</v>
      </c>
      <c r="AF55">
        <v>6172.6589999999997</v>
      </c>
      <c r="AG55">
        <v>1795.646</v>
      </c>
      <c r="AH55">
        <v>1178.8530000000001</v>
      </c>
      <c r="AI55">
        <v>6149.1040000000003</v>
      </c>
      <c r="AJ55">
        <v>4993.8059999999996</v>
      </c>
      <c r="AK55">
        <v>25.007999999999999</v>
      </c>
      <c r="AL55">
        <v>1.0049999999999999</v>
      </c>
      <c r="AM55">
        <v>424.77699999999999</v>
      </c>
      <c r="AN55">
        <v>2056.297</v>
      </c>
      <c r="AO55">
        <v>8.0440000000000005</v>
      </c>
      <c r="AP55">
        <v>36.173999999999999</v>
      </c>
      <c r="AQ55">
        <v>1</v>
      </c>
      <c r="AR55">
        <v>1</v>
      </c>
      <c r="AS55">
        <v>0</v>
      </c>
      <c r="AT55" s="1" t="s">
        <v>214</v>
      </c>
      <c r="AU55" s="1" t="s">
        <v>83</v>
      </c>
      <c r="AV55" s="1" t="s">
        <v>83</v>
      </c>
      <c r="AW55" s="1" t="s">
        <v>84</v>
      </c>
      <c r="AX55" s="1"/>
      <c r="AY55" s="1"/>
      <c r="AZ55" s="1" t="s">
        <v>215</v>
      </c>
      <c r="BA55">
        <v>27</v>
      </c>
      <c r="BB55" s="1" t="s">
        <v>91</v>
      </c>
      <c r="BC55">
        <v>45566.694710000003</v>
      </c>
      <c r="BD55" s="1"/>
      <c r="BE55" s="1" t="s">
        <v>87</v>
      </c>
      <c r="BF55">
        <v>27</v>
      </c>
      <c r="BG55">
        <v>27</v>
      </c>
      <c r="BH55">
        <v>0</v>
      </c>
      <c r="BI55" s="1" t="s">
        <v>212</v>
      </c>
      <c r="BJ55" s="1"/>
      <c r="BK55">
        <v>14.38999939</v>
      </c>
      <c r="BL55">
        <v>110</v>
      </c>
      <c r="BM55" s="1"/>
      <c r="BN55" s="1"/>
      <c r="BO55">
        <v>0</v>
      </c>
      <c r="BP55">
        <v>60</v>
      </c>
      <c r="BS55" s="1" t="s">
        <v>216</v>
      </c>
      <c r="BT55" s="1" t="s">
        <v>215</v>
      </c>
      <c r="BU55">
        <v>40</v>
      </c>
      <c r="BV55">
        <v>20</v>
      </c>
      <c r="BW55">
        <v>45</v>
      </c>
      <c r="BX55">
        <v>1195.69</v>
      </c>
      <c r="BY55">
        <v>806.35400000000004</v>
      </c>
      <c r="BZ55">
        <v>-3.6890000000000001</v>
      </c>
      <c r="CA55">
        <v>4.0839999999999996</v>
      </c>
      <c r="CB55">
        <v>88.62</v>
      </c>
      <c r="CC55">
        <v>2056.297</v>
      </c>
      <c r="CD55">
        <v>1200.999</v>
      </c>
      <c r="CE55">
        <v>1116.7570000000001</v>
      </c>
      <c r="CF55">
        <v>179.62899999999999</v>
      </c>
      <c r="CG55">
        <v>99.998999999999995</v>
      </c>
      <c r="CI55">
        <f>COUNTA(filtered_labeled_data_seghesio__2[#This Row])</f>
        <v>77</v>
      </c>
    </row>
    <row r="56" spans="1:87" x14ac:dyDescent="0.35">
      <c r="A56">
        <v>800.86</v>
      </c>
      <c r="B56">
        <v>119.90900000000001</v>
      </c>
      <c r="C56">
        <v>214.8</v>
      </c>
      <c r="D56">
        <v>214.8</v>
      </c>
      <c r="E56">
        <v>220.6</v>
      </c>
      <c r="F56">
        <v>225</v>
      </c>
      <c r="G56">
        <v>2184.1729999999998</v>
      </c>
      <c r="H56">
        <v>1744.1130000000001</v>
      </c>
      <c r="I56">
        <v>3.528</v>
      </c>
      <c r="J56">
        <v>0.14399999999999999</v>
      </c>
      <c r="K56">
        <v>24.338000000000001</v>
      </c>
      <c r="L56">
        <v>2.0659999999999998</v>
      </c>
      <c r="M56">
        <v>0.45200000000000001</v>
      </c>
      <c r="N56">
        <v>0.65600000000000003</v>
      </c>
      <c r="O56">
        <v>43</v>
      </c>
      <c r="P56">
        <v>28.571999999999999</v>
      </c>
      <c r="Q56">
        <v>44.942999999999998</v>
      </c>
      <c r="R56">
        <v>229.8</v>
      </c>
      <c r="S56">
        <v>60</v>
      </c>
      <c r="T56">
        <v>60</v>
      </c>
      <c r="U56">
        <v>60.6</v>
      </c>
      <c r="V56">
        <v>94.585999999999999</v>
      </c>
      <c r="W56">
        <v>52.5</v>
      </c>
      <c r="X56">
        <v>65.974999999999994</v>
      </c>
      <c r="Y56">
        <v>79.8</v>
      </c>
      <c r="Z56">
        <v>2.9350000000000001</v>
      </c>
      <c r="AA56">
        <v>543.34500000000003</v>
      </c>
      <c r="AB56">
        <v>499.577</v>
      </c>
      <c r="AC56">
        <v>4.59</v>
      </c>
      <c r="AD56">
        <v>3.6120000000000001</v>
      </c>
      <c r="AE56">
        <v>7745.0079999999998</v>
      </c>
      <c r="AF56">
        <v>5481.8789999999999</v>
      </c>
      <c r="AG56">
        <v>1672.248</v>
      </c>
      <c r="AH56">
        <v>1017.4640000000001</v>
      </c>
      <c r="AI56">
        <v>6072.76</v>
      </c>
      <c r="AJ56">
        <v>4464.415</v>
      </c>
      <c r="AK56">
        <v>23.97</v>
      </c>
      <c r="AL56">
        <v>1.004</v>
      </c>
      <c r="AM56">
        <v>423.935</v>
      </c>
      <c r="AN56">
        <v>2055.4630000000002</v>
      </c>
      <c r="AO56">
        <v>4.9359999999999999</v>
      </c>
      <c r="AP56">
        <v>17.457999999999998</v>
      </c>
      <c r="AQ56">
        <v>1</v>
      </c>
      <c r="AR56">
        <v>1</v>
      </c>
      <c r="AS56">
        <v>1</v>
      </c>
      <c r="AT56" s="1">
        <v>0</v>
      </c>
      <c r="AU56" s="1" t="s">
        <v>83</v>
      </c>
      <c r="AV56" s="1" t="s">
        <v>83</v>
      </c>
      <c r="AW56" s="1" t="s">
        <v>84</v>
      </c>
      <c r="AX56" s="1"/>
      <c r="AY56" s="1"/>
      <c r="AZ56" s="1" t="s">
        <v>217</v>
      </c>
      <c r="BA56">
        <v>28</v>
      </c>
      <c r="BB56" s="1" t="s">
        <v>86</v>
      </c>
      <c r="BC56">
        <v>45566.694990000004</v>
      </c>
      <c r="BD56" s="1"/>
      <c r="BE56" s="1" t="s">
        <v>87</v>
      </c>
      <c r="BF56">
        <v>28</v>
      </c>
      <c r="BG56">
        <v>28</v>
      </c>
      <c r="BH56">
        <v>0</v>
      </c>
      <c r="BI56" s="1" t="s">
        <v>218</v>
      </c>
      <c r="BJ56" s="1"/>
      <c r="BK56">
        <v>14.38999939</v>
      </c>
      <c r="BL56">
        <v>110</v>
      </c>
      <c r="BM56" s="1"/>
      <c r="BN56" s="1"/>
      <c r="BO56">
        <v>0</v>
      </c>
      <c r="BP56">
        <v>60</v>
      </c>
      <c r="BQ56">
        <v>1.1568666E-2</v>
      </c>
      <c r="BR56">
        <v>0.13954091099999999</v>
      </c>
      <c r="BS56" s="1" t="s">
        <v>219</v>
      </c>
      <c r="BT56" s="1" t="s">
        <v>217</v>
      </c>
      <c r="BU56">
        <v>40</v>
      </c>
      <c r="BV56">
        <v>20</v>
      </c>
      <c r="BW56">
        <v>45</v>
      </c>
      <c r="BX56">
        <v>886.52499999999998</v>
      </c>
      <c r="BY56">
        <v>1138.3710000000001</v>
      </c>
      <c r="BZ56">
        <v>2.512</v>
      </c>
      <c r="CA56">
        <v>4.0890000000000004</v>
      </c>
      <c r="CB56">
        <v>94.820999999999998</v>
      </c>
      <c r="CC56">
        <v>2055.4630000000002</v>
      </c>
      <c r="CD56">
        <v>863.19399999999996</v>
      </c>
      <c r="CE56">
        <v>1246.336</v>
      </c>
      <c r="CF56">
        <v>6.5289999999999999</v>
      </c>
      <c r="CG56">
        <v>99.998999999999995</v>
      </c>
      <c r="CI56">
        <f>COUNTA(filtered_labeled_data_seghesio__2[#This Row])</f>
        <v>79</v>
      </c>
    </row>
    <row r="57" spans="1:87" x14ac:dyDescent="0.35">
      <c r="A57">
        <v>800.86</v>
      </c>
      <c r="B57">
        <v>119.90900000000001</v>
      </c>
      <c r="C57">
        <v>214.8</v>
      </c>
      <c r="D57">
        <v>214.8</v>
      </c>
      <c r="E57">
        <v>220.6</v>
      </c>
      <c r="F57">
        <v>225</v>
      </c>
      <c r="G57">
        <v>2184.1729999999998</v>
      </c>
      <c r="H57">
        <v>1744.1130000000001</v>
      </c>
      <c r="I57">
        <v>3.528</v>
      </c>
      <c r="J57">
        <v>0.14399999999999999</v>
      </c>
      <c r="K57">
        <v>24.338000000000001</v>
      </c>
      <c r="L57">
        <v>2.0659999999999998</v>
      </c>
      <c r="M57">
        <v>0.45200000000000001</v>
      </c>
      <c r="N57">
        <v>0.65600000000000003</v>
      </c>
      <c r="O57">
        <v>43</v>
      </c>
      <c r="P57">
        <v>28.571999999999999</v>
      </c>
      <c r="Q57">
        <v>44.942999999999998</v>
      </c>
      <c r="R57">
        <v>229.8</v>
      </c>
      <c r="S57">
        <v>60</v>
      </c>
      <c r="T57">
        <v>60</v>
      </c>
      <c r="U57">
        <v>60.6</v>
      </c>
      <c r="V57">
        <v>137.79599999999999</v>
      </c>
      <c r="W57">
        <v>52.5</v>
      </c>
      <c r="X57">
        <v>66.486999999999995</v>
      </c>
      <c r="Y57">
        <v>82.599000000000004</v>
      </c>
      <c r="Z57">
        <v>1.2789999999999999</v>
      </c>
      <c r="AA57">
        <v>544.84699999999998</v>
      </c>
      <c r="AB57">
        <v>498.55799999999999</v>
      </c>
      <c r="AC57">
        <v>4.7779999999999996</v>
      </c>
      <c r="AD57">
        <v>3.8380000000000001</v>
      </c>
      <c r="AE57">
        <v>7920.9380000000001</v>
      </c>
      <c r="AF57">
        <v>6099.933</v>
      </c>
      <c r="AG57">
        <v>1788.778</v>
      </c>
      <c r="AH57">
        <v>1152.741</v>
      </c>
      <c r="AI57">
        <v>6132.1589999999997</v>
      </c>
      <c r="AJ57">
        <v>4947.192</v>
      </c>
      <c r="AK57">
        <v>23.97</v>
      </c>
      <c r="AL57">
        <v>1.0049999999999999</v>
      </c>
      <c r="AM57">
        <v>424.79599999999999</v>
      </c>
      <c r="AN57">
        <v>2056.252</v>
      </c>
      <c r="AO57">
        <v>21.654</v>
      </c>
      <c r="AP57">
        <v>26.510999999999999</v>
      </c>
      <c r="AQ57">
        <v>0</v>
      </c>
      <c r="AR57">
        <v>1</v>
      </c>
      <c r="AS57">
        <v>1</v>
      </c>
      <c r="AT57" s="1">
        <v>0</v>
      </c>
      <c r="AU57" s="1" t="s">
        <v>83</v>
      </c>
      <c r="AV57" s="1" t="s">
        <v>83</v>
      </c>
      <c r="AW57" s="1" t="s">
        <v>84</v>
      </c>
      <c r="AX57" s="1"/>
      <c r="AY57" s="1"/>
      <c r="AZ57" s="1" t="s">
        <v>220</v>
      </c>
      <c r="BA57">
        <v>28</v>
      </c>
      <c r="BB57" s="1" t="s">
        <v>91</v>
      </c>
      <c r="BC57">
        <v>45566.694990000004</v>
      </c>
      <c r="BD57" s="1"/>
      <c r="BE57" s="1" t="s">
        <v>87</v>
      </c>
      <c r="BF57">
        <v>28</v>
      </c>
      <c r="BG57">
        <v>28</v>
      </c>
      <c r="BH57">
        <v>0</v>
      </c>
      <c r="BI57" s="1" t="s">
        <v>218</v>
      </c>
      <c r="BJ57" s="1"/>
      <c r="BK57">
        <v>14.38999939</v>
      </c>
      <c r="BL57">
        <v>110</v>
      </c>
      <c r="BM57" s="1"/>
      <c r="BN57" s="1"/>
      <c r="BO57">
        <v>0</v>
      </c>
      <c r="BP57">
        <v>60</v>
      </c>
      <c r="BS57" s="1" t="s">
        <v>221</v>
      </c>
      <c r="BT57" s="1" t="s">
        <v>220</v>
      </c>
      <c r="BU57">
        <v>40</v>
      </c>
      <c r="BV57">
        <v>20</v>
      </c>
      <c r="BW57">
        <v>45</v>
      </c>
      <c r="BX57">
        <v>1193.674</v>
      </c>
      <c r="BY57">
        <v>875.70899999999995</v>
      </c>
      <c r="BZ57">
        <v>-3.6619999999999999</v>
      </c>
      <c r="CA57">
        <v>4.1150000000000002</v>
      </c>
      <c r="CB57">
        <v>88.647000000000006</v>
      </c>
      <c r="CC57">
        <v>2056.252</v>
      </c>
      <c r="CD57">
        <v>1198.299</v>
      </c>
      <c r="CE57">
        <v>1185.8620000000001</v>
      </c>
      <c r="CF57">
        <v>179.64400000000001</v>
      </c>
      <c r="CG57">
        <v>99.998999999999995</v>
      </c>
      <c r="CI57">
        <f>COUNTA(filtered_labeled_data_seghesio__2[#This Row])</f>
        <v>77</v>
      </c>
    </row>
    <row r="58" spans="1:87" x14ac:dyDescent="0.35">
      <c r="A58">
        <v>800.86</v>
      </c>
      <c r="B58">
        <v>119.90900000000001</v>
      </c>
      <c r="C58">
        <v>214.6</v>
      </c>
      <c r="D58">
        <v>214.6</v>
      </c>
      <c r="E58">
        <v>220.5</v>
      </c>
      <c r="F58">
        <v>225</v>
      </c>
      <c r="G58">
        <v>2200.0079999999998</v>
      </c>
      <c r="H58">
        <v>1733.816</v>
      </c>
      <c r="I58">
        <v>3.0259999999999998</v>
      </c>
      <c r="J58">
        <v>0.154</v>
      </c>
      <c r="K58">
        <v>24.34</v>
      </c>
      <c r="L58">
        <v>2.0739999999999998</v>
      </c>
      <c r="M58">
        <v>0.45400000000000001</v>
      </c>
      <c r="N58">
        <v>0.65600000000000003</v>
      </c>
      <c r="O58">
        <v>43.2</v>
      </c>
      <c r="P58">
        <v>28.658999999999999</v>
      </c>
      <c r="Q58">
        <v>44.978999999999999</v>
      </c>
      <c r="R58">
        <v>229.8</v>
      </c>
      <c r="S58">
        <v>60</v>
      </c>
      <c r="T58">
        <v>60</v>
      </c>
      <c r="U58">
        <v>60.6</v>
      </c>
      <c r="V58">
        <v>94.585999999999999</v>
      </c>
      <c r="W58">
        <v>52.5</v>
      </c>
      <c r="X58">
        <v>65.924000000000007</v>
      </c>
      <c r="Y58">
        <v>79.77</v>
      </c>
      <c r="Z58">
        <v>2.6709999999999998</v>
      </c>
      <c r="AA58">
        <v>546.26700000000005</v>
      </c>
      <c r="AB58">
        <v>502.04700000000003</v>
      </c>
      <c r="AC58">
        <v>4.5149999999999997</v>
      </c>
      <c r="AD58">
        <v>3.6120000000000001</v>
      </c>
      <c r="AE58">
        <v>7810.1890000000003</v>
      </c>
      <c r="AF58">
        <v>5541.8450000000003</v>
      </c>
      <c r="AG58">
        <v>1642.0129999999999</v>
      </c>
      <c r="AH58">
        <v>1025.741</v>
      </c>
      <c r="AI58">
        <v>6168.1769999999997</v>
      </c>
      <c r="AJ58">
        <v>4516.1040000000003</v>
      </c>
      <c r="AK58">
        <v>24.827000000000002</v>
      </c>
      <c r="AT58" s="1" t="s">
        <v>83</v>
      </c>
      <c r="AU58" s="1" t="s">
        <v>83</v>
      </c>
      <c r="AV58" s="1" t="s">
        <v>83</v>
      </c>
      <c r="AW58" s="1"/>
      <c r="AX58" s="1"/>
      <c r="AY58" s="1"/>
      <c r="AZ58" s="1" t="s">
        <v>222</v>
      </c>
      <c r="BA58">
        <v>29</v>
      </c>
      <c r="BB58" s="1" t="s">
        <v>86</v>
      </c>
      <c r="BC58">
        <v>45566.69528</v>
      </c>
      <c r="BD58" s="1"/>
      <c r="BE58" s="1" t="s">
        <v>87</v>
      </c>
      <c r="BF58">
        <v>29</v>
      </c>
      <c r="BG58">
        <v>29</v>
      </c>
      <c r="BH58">
        <v>0</v>
      </c>
      <c r="BI58" s="1" t="s">
        <v>223</v>
      </c>
      <c r="BJ58" s="1"/>
      <c r="BK58">
        <v>14.399999620000001</v>
      </c>
      <c r="BL58">
        <v>110</v>
      </c>
      <c r="BM58" s="1"/>
      <c r="BN58" s="1"/>
      <c r="BO58">
        <v>0</v>
      </c>
      <c r="BP58">
        <v>60</v>
      </c>
      <c r="BQ58">
        <v>1.6579627999999999E-2</v>
      </c>
      <c r="BR58">
        <v>0.12147593499999999</v>
      </c>
      <c r="BS58" s="1" t="s">
        <v>83</v>
      </c>
      <c r="BT58" s="1" t="s">
        <v>83</v>
      </c>
      <c r="CI58">
        <f>COUNTA(filtered_labeled_data_seghesio__2[#This Row])</f>
        <v>57</v>
      </c>
    </row>
    <row r="59" spans="1:87" x14ac:dyDescent="0.35">
      <c r="A59">
        <v>800.86</v>
      </c>
      <c r="B59">
        <v>119.90900000000001</v>
      </c>
      <c r="C59">
        <v>214.6</v>
      </c>
      <c r="D59">
        <v>214.6</v>
      </c>
      <c r="E59">
        <v>220.5</v>
      </c>
      <c r="F59">
        <v>225</v>
      </c>
      <c r="G59">
        <v>2200.0079999999998</v>
      </c>
      <c r="H59">
        <v>1733.816</v>
      </c>
      <c r="I59">
        <v>3.0259999999999998</v>
      </c>
      <c r="J59">
        <v>0.154</v>
      </c>
      <c r="K59">
        <v>24.34</v>
      </c>
      <c r="L59">
        <v>2.0739999999999998</v>
      </c>
      <c r="M59">
        <v>0.45400000000000001</v>
      </c>
      <c r="N59">
        <v>0.65600000000000003</v>
      </c>
      <c r="O59">
        <v>43.2</v>
      </c>
      <c r="P59">
        <v>28.658999999999999</v>
      </c>
      <c r="Q59">
        <v>44.978999999999999</v>
      </c>
      <c r="R59">
        <v>229.8</v>
      </c>
      <c r="S59">
        <v>60</v>
      </c>
      <c r="T59">
        <v>60</v>
      </c>
      <c r="U59">
        <v>60.6</v>
      </c>
      <c r="V59">
        <v>137.79599999999999</v>
      </c>
      <c r="W59">
        <v>52.5</v>
      </c>
      <c r="X59">
        <v>66.448999999999998</v>
      </c>
      <c r="Y59">
        <v>82.406000000000006</v>
      </c>
      <c r="Z59">
        <v>2.3330000000000002</v>
      </c>
      <c r="AA59">
        <v>544.899</v>
      </c>
      <c r="AB59">
        <v>498.71199999999999</v>
      </c>
      <c r="AC59">
        <v>4.8159999999999998</v>
      </c>
      <c r="AD59">
        <v>3.875</v>
      </c>
      <c r="AE59">
        <v>7941.527</v>
      </c>
      <c r="AF59">
        <v>6106.5749999999998</v>
      </c>
      <c r="AG59">
        <v>1807.8330000000001</v>
      </c>
      <c r="AH59">
        <v>1170.5319999999999</v>
      </c>
      <c r="AI59">
        <v>6133.6940000000004</v>
      </c>
      <c r="AJ59">
        <v>4936.0429999999997</v>
      </c>
      <c r="AK59">
        <v>24.827000000000002</v>
      </c>
      <c r="AL59">
        <v>1.0049999999999999</v>
      </c>
      <c r="AM59">
        <v>424.78899999999999</v>
      </c>
      <c r="AN59">
        <v>2056.3960000000002</v>
      </c>
      <c r="AO59">
        <v>11.739000000000001</v>
      </c>
      <c r="AP59">
        <v>26.821000000000002</v>
      </c>
      <c r="AQ59">
        <v>1</v>
      </c>
      <c r="AR59">
        <v>1</v>
      </c>
      <c r="AS59">
        <v>1</v>
      </c>
      <c r="AT59" s="1">
        <v>0</v>
      </c>
      <c r="AU59" s="1" t="s">
        <v>83</v>
      </c>
      <c r="AV59" s="1" t="s">
        <v>83</v>
      </c>
      <c r="AW59" s="1" t="s">
        <v>84</v>
      </c>
      <c r="AX59" s="1"/>
      <c r="AY59" s="1"/>
      <c r="AZ59" s="1" t="s">
        <v>224</v>
      </c>
      <c r="BA59">
        <v>29</v>
      </c>
      <c r="BB59" s="1" t="s">
        <v>91</v>
      </c>
      <c r="BC59">
        <v>45566.69528</v>
      </c>
      <c r="BD59" s="1"/>
      <c r="BE59" s="1" t="s">
        <v>87</v>
      </c>
      <c r="BF59">
        <v>29</v>
      </c>
      <c r="BG59">
        <v>29</v>
      </c>
      <c r="BH59">
        <v>0</v>
      </c>
      <c r="BI59" s="1" t="s">
        <v>223</v>
      </c>
      <c r="BJ59" s="1"/>
      <c r="BK59">
        <v>14.399999620000001</v>
      </c>
      <c r="BL59">
        <v>110</v>
      </c>
      <c r="BM59" s="1"/>
      <c r="BN59" s="1"/>
      <c r="BO59">
        <v>0</v>
      </c>
      <c r="BP59">
        <v>60</v>
      </c>
      <c r="BS59" s="1" t="s">
        <v>225</v>
      </c>
      <c r="BT59" s="1" t="s">
        <v>224</v>
      </c>
      <c r="BU59">
        <v>40</v>
      </c>
      <c r="BV59">
        <v>20</v>
      </c>
      <c r="BW59">
        <v>45</v>
      </c>
      <c r="BX59">
        <v>1193.086</v>
      </c>
      <c r="BY59">
        <v>829.25199999999995</v>
      </c>
      <c r="BZ59">
        <v>-4.157</v>
      </c>
      <c r="CA59">
        <v>4.032</v>
      </c>
      <c r="CB59">
        <v>88.152000000000001</v>
      </c>
      <c r="CC59">
        <v>2056.3960000000002</v>
      </c>
      <c r="CD59">
        <v>1198.2329999999999</v>
      </c>
      <c r="CE59">
        <v>1139.134</v>
      </c>
      <c r="CF59">
        <v>179.55799999999999</v>
      </c>
      <c r="CG59">
        <v>98.424999999999997</v>
      </c>
      <c r="CI59">
        <f>COUNTA(filtered_labeled_data_seghesio__2[#This Row])</f>
        <v>77</v>
      </c>
    </row>
    <row r="60" spans="1:87" x14ac:dyDescent="0.35">
      <c r="A60">
        <v>800.67499999999995</v>
      </c>
      <c r="B60">
        <v>119.90900000000001</v>
      </c>
      <c r="C60">
        <v>214.6</v>
      </c>
      <c r="D60">
        <v>214.8</v>
      </c>
      <c r="E60">
        <v>220.3</v>
      </c>
      <c r="F60">
        <v>225</v>
      </c>
      <c r="G60">
        <v>2217.6880000000001</v>
      </c>
      <c r="H60">
        <v>1733.5250000000001</v>
      </c>
      <c r="I60">
        <v>2.8620000000000001</v>
      </c>
      <c r="J60">
        <v>0.14399999999999999</v>
      </c>
      <c r="K60">
        <v>24.366</v>
      </c>
      <c r="L60">
        <v>2.0680000000000001</v>
      </c>
      <c r="M60">
        <v>0.45400000000000001</v>
      </c>
      <c r="N60">
        <v>0.65800000000000003</v>
      </c>
      <c r="O60">
        <v>43.2</v>
      </c>
      <c r="P60">
        <v>28.780999999999999</v>
      </c>
      <c r="Q60">
        <v>44.963999999999999</v>
      </c>
      <c r="R60">
        <v>229.8</v>
      </c>
      <c r="S60">
        <v>60.1</v>
      </c>
      <c r="T60">
        <v>60.1</v>
      </c>
      <c r="U60">
        <v>60.6</v>
      </c>
      <c r="V60">
        <v>94.585999999999999</v>
      </c>
      <c r="W60">
        <v>52.5</v>
      </c>
      <c r="X60">
        <v>65.906999999999996</v>
      </c>
      <c r="Y60">
        <v>79.722999999999999</v>
      </c>
      <c r="Z60">
        <v>3.01</v>
      </c>
      <c r="AA60">
        <v>543.25599999999997</v>
      </c>
      <c r="AB60">
        <v>499.221</v>
      </c>
      <c r="AC60">
        <v>4.6280000000000001</v>
      </c>
      <c r="AD60">
        <v>3.6120000000000001</v>
      </c>
      <c r="AE60">
        <v>7763.68</v>
      </c>
      <c r="AF60">
        <v>5492.9260000000004</v>
      </c>
      <c r="AG60">
        <v>1694.213</v>
      </c>
      <c r="AH60">
        <v>1020.154</v>
      </c>
      <c r="AI60">
        <v>6069.4660000000003</v>
      </c>
      <c r="AJ60">
        <v>4472.7719999999999</v>
      </c>
      <c r="AK60">
        <v>24.294</v>
      </c>
      <c r="AL60">
        <v>1.0029999999999999</v>
      </c>
      <c r="AM60">
        <v>423.733</v>
      </c>
      <c r="AN60">
        <v>2053.4070000000002</v>
      </c>
      <c r="AO60">
        <v>8.8810000000000002</v>
      </c>
      <c r="AP60">
        <v>23.823</v>
      </c>
      <c r="AQ60">
        <v>1</v>
      </c>
      <c r="AR60">
        <v>1</v>
      </c>
      <c r="AS60">
        <v>1</v>
      </c>
      <c r="AT60" s="1">
        <v>0</v>
      </c>
      <c r="AU60" s="1" t="s">
        <v>83</v>
      </c>
      <c r="AV60" s="1" t="s">
        <v>83</v>
      </c>
      <c r="AW60" s="1" t="s">
        <v>84</v>
      </c>
      <c r="AX60" s="1"/>
      <c r="AY60" s="1"/>
      <c r="AZ60" s="1" t="s">
        <v>226</v>
      </c>
      <c r="BA60">
        <v>30</v>
      </c>
      <c r="BB60" s="1" t="s">
        <v>86</v>
      </c>
      <c r="BC60">
        <v>45566.69556</v>
      </c>
      <c r="BD60" s="1"/>
      <c r="BE60" s="1" t="s">
        <v>87</v>
      </c>
      <c r="BF60">
        <v>30</v>
      </c>
      <c r="BG60">
        <v>30</v>
      </c>
      <c r="BH60">
        <v>0</v>
      </c>
      <c r="BI60" s="1" t="s">
        <v>227</v>
      </c>
      <c r="BJ60" s="1"/>
      <c r="BK60">
        <v>14.399999620000001</v>
      </c>
      <c r="BL60">
        <v>110</v>
      </c>
      <c r="BM60" s="1"/>
      <c r="BN60" s="1"/>
      <c r="BO60">
        <v>0</v>
      </c>
      <c r="BP60">
        <v>60</v>
      </c>
      <c r="BQ60">
        <v>1.6788483E-2</v>
      </c>
      <c r="BR60">
        <v>0.12687397</v>
      </c>
      <c r="BS60" s="1" t="s">
        <v>228</v>
      </c>
      <c r="BT60" s="1" t="s">
        <v>226</v>
      </c>
      <c r="BU60">
        <v>40</v>
      </c>
      <c r="BV60">
        <v>20</v>
      </c>
      <c r="BW60">
        <v>45</v>
      </c>
      <c r="BX60">
        <v>890.21100000000001</v>
      </c>
      <c r="BY60">
        <v>991.39599999999996</v>
      </c>
      <c r="BZ60">
        <v>3.1309999999999998</v>
      </c>
      <c r="CA60">
        <v>4.1580000000000004</v>
      </c>
      <c r="CB60">
        <v>95.44</v>
      </c>
      <c r="CC60">
        <v>2053.4070000000002</v>
      </c>
      <c r="CD60">
        <v>866.80799999999999</v>
      </c>
      <c r="CE60">
        <v>1101.8900000000001</v>
      </c>
      <c r="CF60">
        <v>6.5549999999999997</v>
      </c>
      <c r="CG60">
        <v>99.998999999999995</v>
      </c>
      <c r="CI60">
        <f>COUNTA(filtered_labeled_data_seghesio__2[#This Row])</f>
        <v>79</v>
      </c>
    </row>
    <row r="61" spans="1:87" x14ac:dyDescent="0.35">
      <c r="A61">
        <v>800.67499999999995</v>
      </c>
      <c r="B61">
        <v>119.90900000000001</v>
      </c>
      <c r="C61">
        <v>214.6</v>
      </c>
      <c r="D61">
        <v>214.8</v>
      </c>
      <c r="E61">
        <v>220.3</v>
      </c>
      <c r="F61">
        <v>225</v>
      </c>
      <c r="G61">
        <v>2217.6880000000001</v>
      </c>
      <c r="H61">
        <v>1733.5250000000001</v>
      </c>
      <c r="I61">
        <v>2.8620000000000001</v>
      </c>
      <c r="J61">
        <v>0.14399999999999999</v>
      </c>
      <c r="K61">
        <v>24.366</v>
      </c>
      <c r="L61">
        <v>2.0680000000000001</v>
      </c>
      <c r="M61">
        <v>0.45400000000000001</v>
      </c>
      <c r="N61">
        <v>0.65800000000000003</v>
      </c>
      <c r="O61">
        <v>43.2</v>
      </c>
      <c r="P61">
        <v>28.780999999999999</v>
      </c>
      <c r="Q61">
        <v>44.963999999999999</v>
      </c>
      <c r="R61">
        <v>229.8</v>
      </c>
      <c r="S61">
        <v>60.1</v>
      </c>
      <c r="T61">
        <v>60.1</v>
      </c>
      <c r="U61">
        <v>60.6</v>
      </c>
      <c r="V61">
        <v>137.79599999999999</v>
      </c>
      <c r="W61">
        <v>52.5</v>
      </c>
      <c r="X61">
        <v>66.7</v>
      </c>
      <c r="Y61">
        <v>82.733999999999995</v>
      </c>
      <c r="Z61">
        <v>1.2789999999999999</v>
      </c>
      <c r="AA61">
        <v>544.98699999999997</v>
      </c>
      <c r="AB61">
        <v>498.43900000000002</v>
      </c>
      <c r="AC61">
        <v>4.8540000000000001</v>
      </c>
      <c r="AD61">
        <v>3.8380000000000001</v>
      </c>
      <c r="AE61">
        <v>7941.0810000000001</v>
      </c>
      <c r="AF61">
        <v>6102.4139999999998</v>
      </c>
      <c r="AG61">
        <v>1829.575</v>
      </c>
      <c r="AH61">
        <v>1152.626</v>
      </c>
      <c r="AI61">
        <v>6111.5060000000003</v>
      </c>
      <c r="AJ61">
        <v>4949.7879999999996</v>
      </c>
      <c r="AK61">
        <v>24.294</v>
      </c>
      <c r="AL61">
        <v>1.0049999999999999</v>
      </c>
      <c r="AM61">
        <v>424.56</v>
      </c>
      <c r="AN61">
        <v>2055.6999999999998</v>
      </c>
      <c r="AO61">
        <v>9.7170000000000005</v>
      </c>
      <c r="AP61">
        <v>38.082000000000001</v>
      </c>
      <c r="AQ61">
        <v>1</v>
      </c>
      <c r="AR61">
        <v>1</v>
      </c>
      <c r="AS61">
        <v>1</v>
      </c>
      <c r="AT61" s="1">
        <v>0</v>
      </c>
      <c r="AU61" s="1" t="s">
        <v>83</v>
      </c>
      <c r="AV61" s="1" t="s">
        <v>83</v>
      </c>
      <c r="AW61" s="1" t="s">
        <v>84</v>
      </c>
      <c r="AX61" s="1"/>
      <c r="AY61" s="1"/>
      <c r="AZ61" s="1" t="s">
        <v>229</v>
      </c>
      <c r="BA61">
        <v>30</v>
      </c>
      <c r="BB61" s="1" t="s">
        <v>91</v>
      </c>
      <c r="BC61">
        <v>45566.69556</v>
      </c>
      <c r="BD61" s="1"/>
      <c r="BE61" s="1" t="s">
        <v>87</v>
      </c>
      <c r="BF61">
        <v>30</v>
      </c>
      <c r="BG61">
        <v>30</v>
      </c>
      <c r="BH61">
        <v>0</v>
      </c>
      <c r="BI61" s="1" t="s">
        <v>227</v>
      </c>
      <c r="BJ61" s="1"/>
      <c r="BK61">
        <v>14.399999620000001</v>
      </c>
      <c r="BL61">
        <v>110</v>
      </c>
      <c r="BM61" s="1"/>
      <c r="BN61" s="1"/>
      <c r="BO61">
        <v>0</v>
      </c>
      <c r="BP61">
        <v>60</v>
      </c>
      <c r="BS61" s="1" t="s">
        <v>230</v>
      </c>
      <c r="BT61" s="1" t="s">
        <v>229</v>
      </c>
      <c r="BU61">
        <v>40</v>
      </c>
      <c r="BV61">
        <v>20</v>
      </c>
      <c r="BW61">
        <v>45</v>
      </c>
      <c r="BX61">
        <v>1241.4929999999999</v>
      </c>
      <c r="BY61">
        <v>763.50699999999995</v>
      </c>
      <c r="BZ61">
        <v>-1.627</v>
      </c>
      <c r="CA61">
        <v>4.077</v>
      </c>
      <c r="CB61">
        <v>90.682000000000002</v>
      </c>
      <c r="CC61">
        <v>2055.6999999999998</v>
      </c>
      <c r="CD61">
        <v>1235.4939999999999</v>
      </c>
      <c r="CE61">
        <v>1076.277</v>
      </c>
      <c r="CF61">
        <v>-178.286</v>
      </c>
      <c r="CG61">
        <v>99.998999999999995</v>
      </c>
      <c r="CI61">
        <f>COUNTA(filtered_labeled_data_seghesio__2[#This Row])</f>
        <v>77</v>
      </c>
    </row>
    <row r="62" spans="1:87" x14ac:dyDescent="0.35">
      <c r="A62">
        <v>801.04399999999998</v>
      </c>
      <c r="B62">
        <v>119.90900000000001</v>
      </c>
      <c r="C62">
        <v>214.8</v>
      </c>
      <c r="D62">
        <v>215</v>
      </c>
      <c r="E62">
        <v>220.3</v>
      </c>
      <c r="F62">
        <v>225</v>
      </c>
      <c r="G62">
        <v>2175.527</v>
      </c>
      <c r="H62">
        <v>1731.7760000000001</v>
      </c>
      <c r="I62">
        <v>3.222</v>
      </c>
      <c r="J62">
        <v>0.154</v>
      </c>
      <c r="K62">
        <v>24.335999999999999</v>
      </c>
      <c r="L62">
        <v>2.0459999999999998</v>
      </c>
      <c r="M62">
        <v>0.45</v>
      </c>
      <c r="N62">
        <v>0.65600000000000003</v>
      </c>
      <c r="O62">
        <v>43.5</v>
      </c>
      <c r="P62">
        <v>28.556999999999999</v>
      </c>
      <c r="Q62">
        <v>44.999000000000002</v>
      </c>
      <c r="R62">
        <v>229.8</v>
      </c>
      <c r="S62">
        <v>60</v>
      </c>
      <c r="T62">
        <v>60</v>
      </c>
      <c r="U62">
        <v>60.6</v>
      </c>
      <c r="V62">
        <v>94.585999999999999</v>
      </c>
      <c r="W62">
        <v>52.5</v>
      </c>
      <c r="X62">
        <v>65.853999999999999</v>
      </c>
      <c r="Y62">
        <v>79.863</v>
      </c>
      <c r="Z62">
        <v>3.4609999999999999</v>
      </c>
      <c r="AA62">
        <v>542.29499999999996</v>
      </c>
      <c r="AB62">
        <v>497.45</v>
      </c>
      <c r="AC62">
        <v>4.665</v>
      </c>
      <c r="AD62">
        <v>3.65</v>
      </c>
      <c r="AE62">
        <v>7737.8630000000003</v>
      </c>
      <c r="AF62">
        <v>5425.3620000000001</v>
      </c>
      <c r="AG62">
        <v>1704.309</v>
      </c>
      <c r="AH62">
        <v>1028.0630000000001</v>
      </c>
      <c r="AI62">
        <v>6033.5550000000003</v>
      </c>
      <c r="AJ62">
        <v>4397.299</v>
      </c>
      <c r="AK62">
        <v>23.995999999999999</v>
      </c>
      <c r="AL62">
        <v>1.0029999999999999</v>
      </c>
      <c r="AM62">
        <v>423.351</v>
      </c>
      <c r="AN62">
        <v>2053.4659999999999</v>
      </c>
      <c r="AO62">
        <v>6.2809999999999997</v>
      </c>
      <c r="AP62">
        <v>18.532</v>
      </c>
      <c r="AQ62">
        <v>1</v>
      </c>
      <c r="AR62">
        <v>1</v>
      </c>
      <c r="AS62">
        <v>1</v>
      </c>
      <c r="AT62" s="1">
        <v>0</v>
      </c>
      <c r="AU62" s="1" t="s">
        <v>83</v>
      </c>
      <c r="AV62" s="1" t="s">
        <v>83</v>
      </c>
      <c r="AW62" s="1" t="s">
        <v>84</v>
      </c>
      <c r="AX62" s="1"/>
      <c r="AY62" s="1"/>
      <c r="AZ62" s="1" t="s">
        <v>231</v>
      </c>
      <c r="BA62">
        <v>31</v>
      </c>
      <c r="BB62" s="1" t="s">
        <v>86</v>
      </c>
      <c r="BC62">
        <v>45566.69584</v>
      </c>
      <c r="BD62" s="1"/>
      <c r="BE62" s="1" t="s">
        <v>87</v>
      </c>
      <c r="BF62">
        <v>31</v>
      </c>
      <c r="BG62">
        <v>31</v>
      </c>
      <c r="BH62">
        <v>0</v>
      </c>
      <c r="BI62" s="1" t="s">
        <v>232</v>
      </c>
      <c r="BJ62" s="1"/>
      <c r="BK62">
        <v>14.40999985</v>
      </c>
      <c r="BL62">
        <v>110</v>
      </c>
      <c r="BM62" s="1"/>
      <c r="BN62" s="1"/>
      <c r="BO62">
        <v>0</v>
      </c>
      <c r="BP62">
        <v>60</v>
      </c>
      <c r="BQ62">
        <v>3.6244390000000001E-3</v>
      </c>
      <c r="BR62">
        <v>0.14261996699999999</v>
      </c>
      <c r="BS62" s="1" t="s">
        <v>233</v>
      </c>
      <c r="BT62" s="1" t="s">
        <v>231</v>
      </c>
      <c r="BU62">
        <v>40</v>
      </c>
      <c r="BV62">
        <v>20</v>
      </c>
      <c r="BW62">
        <v>45</v>
      </c>
      <c r="BX62">
        <v>832.351</v>
      </c>
      <c r="BY62">
        <v>1012.785</v>
      </c>
      <c r="BZ62">
        <v>-0.23899999999999999</v>
      </c>
      <c r="CA62">
        <v>4.0819999999999999</v>
      </c>
      <c r="CB62">
        <v>92.07</v>
      </c>
      <c r="CC62">
        <v>2053.4659999999999</v>
      </c>
      <c r="CD62">
        <v>814.55399999999997</v>
      </c>
      <c r="CE62">
        <v>1124.1110000000001</v>
      </c>
      <c r="CF62">
        <v>3.2759999999999998</v>
      </c>
      <c r="CG62">
        <v>98.424999999999997</v>
      </c>
      <c r="CI62">
        <f>COUNTA(filtered_labeled_data_seghesio__2[#This Row])</f>
        <v>79</v>
      </c>
    </row>
    <row r="63" spans="1:87" x14ac:dyDescent="0.35">
      <c r="A63">
        <v>801.04399999999998</v>
      </c>
      <c r="B63">
        <v>119.90900000000001</v>
      </c>
      <c r="C63">
        <v>214.8</v>
      </c>
      <c r="D63">
        <v>215</v>
      </c>
      <c r="E63">
        <v>220.3</v>
      </c>
      <c r="F63">
        <v>225</v>
      </c>
      <c r="G63">
        <v>2175.527</v>
      </c>
      <c r="H63">
        <v>1731.7760000000001</v>
      </c>
      <c r="I63">
        <v>3.222</v>
      </c>
      <c r="J63">
        <v>0.154</v>
      </c>
      <c r="K63">
        <v>24.335999999999999</v>
      </c>
      <c r="L63">
        <v>2.0459999999999998</v>
      </c>
      <c r="M63">
        <v>0.45</v>
      </c>
      <c r="N63">
        <v>0.65600000000000003</v>
      </c>
      <c r="O63">
        <v>43.5</v>
      </c>
      <c r="P63">
        <v>28.556999999999999</v>
      </c>
      <c r="Q63">
        <v>44.999000000000002</v>
      </c>
      <c r="R63">
        <v>229.8</v>
      </c>
      <c r="S63">
        <v>60</v>
      </c>
      <c r="T63">
        <v>60</v>
      </c>
      <c r="U63">
        <v>60.6</v>
      </c>
      <c r="V63">
        <v>137.79599999999999</v>
      </c>
      <c r="W63">
        <v>52.5</v>
      </c>
      <c r="X63">
        <v>66.516000000000005</v>
      </c>
      <c r="Y63">
        <v>82.424999999999997</v>
      </c>
      <c r="Z63">
        <v>1.3919999999999999</v>
      </c>
      <c r="AA63">
        <v>545.48400000000004</v>
      </c>
      <c r="AB63">
        <v>498.13900000000001</v>
      </c>
      <c r="AC63">
        <v>4.8159999999999998</v>
      </c>
      <c r="AD63">
        <v>3.8380000000000001</v>
      </c>
      <c r="AE63">
        <v>7938.6220000000003</v>
      </c>
      <c r="AF63">
        <v>6117.3940000000002</v>
      </c>
      <c r="AG63">
        <v>1807.519</v>
      </c>
      <c r="AH63">
        <v>1148.771</v>
      </c>
      <c r="AI63">
        <v>6131.1030000000001</v>
      </c>
      <c r="AJ63">
        <v>4968.6229999999996</v>
      </c>
      <c r="AK63">
        <v>23.995999999999999</v>
      </c>
      <c r="AL63">
        <v>1.0049999999999999</v>
      </c>
      <c r="AM63">
        <v>424.78699999999998</v>
      </c>
      <c r="AN63">
        <v>2054.4270000000001</v>
      </c>
      <c r="AO63">
        <v>6.4409999999999998</v>
      </c>
      <c r="AP63">
        <v>35.962000000000003</v>
      </c>
      <c r="AQ63">
        <v>1</v>
      </c>
      <c r="AR63">
        <v>1</v>
      </c>
      <c r="AS63">
        <v>1</v>
      </c>
      <c r="AT63" s="1">
        <v>0</v>
      </c>
      <c r="AU63" s="1" t="s">
        <v>83</v>
      </c>
      <c r="AV63" s="1" t="s">
        <v>83</v>
      </c>
      <c r="AW63" s="1" t="s">
        <v>84</v>
      </c>
      <c r="AX63" s="1"/>
      <c r="AY63" s="1"/>
      <c r="AZ63" s="1" t="s">
        <v>234</v>
      </c>
      <c r="BA63">
        <v>31</v>
      </c>
      <c r="BB63" s="1" t="s">
        <v>91</v>
      </c>
      <c r="BC63">
        <v>45566.69584</v>
      </c>
      <c r="BD63" s="1"/>
      <c r="BE63" s="1" t="s">
        <v>87</v>
      </c>
      <c r="BF63">
        <v>31</v>
      </c>
      <c r="BG63">
        <v>31</v>
      </c>
      <c r="BH63">
        <v>0</v>
      </c>
      <c r="BI63" s="1" t="s">
        <v>232</v>
      </c>
      <c r="BJ63" s="1"/>
      <c r="BK63">
        <v>14.40999985</v>
      </c>
      <c r="BL63">
        <v>110</v>
      </c>
      <c r="BM63" s="1"/>
      <c r="BN63" s="1"/>
      <c r="BO63">
        <v>0</v>
      </c>
      <c r="BP63">
        <v>60</v>
      </c>
      <c r="BS63" s="1" t="s">
        <v>235</v>
      </c>
      <c r="BT63" s="1" t="s">
        <v>234</v>
      </c>
      <c r="BU63">
        <v>40</v>
      </c>
      <c r="BV63">
        <v>20</v>
      </c>
      <c r="BW63">
        <v>45</v>
      </c>
      <c r="BX63">
        <v>1185.0250000000001</v>
      </c>
      <c r="BY63">
        <v>1068.7439999999999</v>
      </c>
      <c r="BZ63">
        <v>-4.33</v>
      </c>
      <c r="CA63">
        <v>4.133</v>
      </c>
      <c r="CB63">
        <v>87.978999999999999</v>
      </c>
      <c r="CC63">
        <v>2054.4270000000001</v>
      </c>
      <c r="CD63">
        <v>1190.7840000000001</v>
      </c>
      <c r="CE63">
        <v>1375.1289999999999</v>
      </c>
      <c r="CF63">
        <v>179.553</v>
      </c>
      <c r="CG63">
        <v>99.998999999999995</v>
      </c>
      <c r="CI63">
        <f>COUNTA(filtered_labeled_data_seghesio__2[#This Row])</f>
        <v>77</v>
      </c>
    </row>
    <row r="64" spans="1:87" x14ac:dyDescent="0.35">
      <c r="A64">
        <v>800.86</v>
      </c>
      <c r="B64">
        <v>119.90900000000001</v>
      </c>
      <c r="C64">
        <v>215.1</v>
      </c>
      <c r="D64">
        <v>215.1</v>
      </c>
      <c r="E64">
        <v>220.3</v>
      </c>
      <c r="F64">
        <v>225</v>
      </c>
      <c r="G64">
        <v>2195.15</v>
      </c>
      <c r="H64">
        <v>1746.348</v>
      </c>
      <c r="I64">
        <v>2.9359999999999999</v>
      </c>
      <c r="J64">
        <v>0.14599999999999999</v>
      </c>
      <c r="K64">
        <v>24.34</v>
      </c>
      <c r="L64">
        <v>2.0760000000000001</v>
      </c>
      <c r="M64">
        <v>0.45400000000000001</v>
      </c>
      <c r="N64">
        <v>0.65600000000000003</v>
      </c>
      <c r="O64">
        <v>43.7</v>
      </c>
      <c r="P64">
        <v>28.786999999999999</v>
      </c>
      <c r="Q64">
        <v>44.959000000000003</v>
      </c>
      <c r="R64">
        <v>230</v>
      </c>
      <c r="S64">
        <v>60</v>
      </c>
      <c r="T64">
        <v>60</v>
      </c>
      <c r="U64">
        <v>60.6</v>
      </c>
      <c r="V64">
        <v>94.585999999999999</v>
      </c>
      <c r="W64">
        <v>52.5</v>
      </c>
      <c r="X64">
        <v>66.046999999999997</v>
      </c>
      <c r="Y64">
        <v>79.826999999999998</v>
      </c>
      <c r="Z64">
        <v>3.4609999999999999</v>
      </c>
      <c r="AA64">
        <v>543.55399999999997</v>
      </c>
      <c r="AB64">
        <v>499.77499999999998</v>
      </c>
      <c r="AC64">
        <v>4.5529999999999999</v>
      </c>
      <c r="AD64">
        <v>3.65</v>
      </c>
      <c r="AE64">
        <v>7753.8140000000003</v>
      </c>
      <c r="AF64">
        <v>5503.9160000000002</v>
      </c>
      <c r="AG64">
        <v>1655.567</v>
      </c>
      <c r="AH64">
        <v>1040.8610000000001</v>
      </c>
      <c r="AI64">
        <v>6098.2470000000003</v>
      </c>
      <c r="AJ64">
        <v>4463.0550000000003</v>
      </c>
      <c r="AK64">
        <v>24.771999999999998</v>
      </c>
      <c r="AL64">
        <v>1.0029999999999999</v>
      </c>
      <c r="AM64">
        <v>423.44400000000002</v>
      </c>
      <c r="AN64">
        <v>2055.498</v>
      </c>
      <c r="AO64">
        <v>8.5990000000000002</v>
      </c>
      <c r="AP64">
        <v>23.117000000000001</v>
      </c>
      <c r="AQ64">
        <v>1</v>
      </c>
      <c r="AR64">
        <v>1</v>
      </c>
      <c r="AS64">
        <v>1</v>
      </c>
      <c r="AT64" s="1">
        <v>0</v>
      </c>
      <c r="AU64" s="1" t="s">
        <v>83</v>
      </c>
      <c r="AV64" s="1" t="s">
        <v>83</v>
      </c>
      <c r="AW64" s="1" t="s">
        <v>84</v>
      </c>
      <c r="AX64" s="1"/>
      <c r="AY64" s="1"/>
      <c r="AZ64" s="1" t="s">
        <v>236</v>
      </c>
      <c r="BA64">
        <v>32</v>
      </c>
      <c r="BB64" s="1" t="s">
        <v>86</v>
      </c>
      <c r="BC64">
        <v>45566.696120000001</v>
      </c>
      <c r="BD64" s="1"/>
      <c r="BE64" s="1" t="s">
        <v>87</v>
      </c>
      <c r="BF64">
        <v>32</v>
      </c>
      <c r="BG64">
        <v>32</v>
      </c>
      <c r="BH64">
        <v>0</v>
      </c>
      <c r="BI64" s="1" t="s">
        <v>237</v>
      </c>
      <c r="BJ64" s="1"/>
      <c r="BK64">
        <v>14.40999985</v>
      </c>
      <c r="BL64">
        <v>110</v>
      </c>
      <c r="BM64" s="1"/>
      <c r="BN64" s="1"/>
      <c r="BO64">
        <v>0</v>
      </c>
      <c r="BP64">
        <v>60</v>
      </c>
      <c r="BQ64">
        <v>1.8534780000000001E-2</v>
      </c>
      <c r="BR64">
        <v>0.12585413500000001</v>
      </c>
      <c r="BS64" s="1" t="s">
        <v>238</v>
      </c>
      <c r="BT64" s="1" t="s">
        <v>236</v>
      </c>
      <c r="BU64">
        <v>40</v>
      </c>
      <c r="BV64">
        <v>20</v>
      </c>
      <c r="BW64">
        <v>45</v>
      </c>
      <c r="BX64">
        <v>825.41399999999999</v>
      </c>
      <c r="BY64">
        <v>1272.2360000000001</v>
      </c>
      <c r="BZ64">
        <v>0.46100000000000002</v>
      </c>
      <c r="CA64">
        <v>4.0999999999999996</v>
      </c>
      <c r="CB64">
        <v>92.77</v>
      </c>
      <c r="CC64">
        <v>2055.498</v>
      </c>
      <c r="CD64">
        <v>808.68799999999999</v>
      </c>
      <c r="CE64">
        <v>1379.432</v>
      </c>
      <c r="CF64">
        <v>3.38</v>
      </c>
      <c r="CG64">
        <v>96.063000000000002</v>
      </c>
      <c r="CI64">
        <f>COUNTA(filtered_labeled_data_seghesio__2[#This Row])</f>
        <v>79</v>
      </c>
    </row>
    <row r="65" spans="1:87" x14ac:dyDescent="0.35">
      <c r="A65">
        <v>800.86</v>
      </c>
      <c r="B65">
        <v>119.90900000000001</v>
      </c>
      <c r="C65">
        <v>215.1</v>
      </c>
      <c r="D65">
        <v>215.1</v>
      </c>
      <c r="E65">
        <v>220.3</v>
      </c>
      <c r="F65">
        <v>225</v>
      </c>
      <c r="G65">
        <v>2195.15</v>
      </c>
      <c r="H65">
        <v>1746.348</v>
      </c>
      <c r="I65">
        <v>2.9359999999999999</v>
      </c>
      <c r="J65">
        <v>0.14599999999999999</v>
      </c>
      <c r="K65">
        <v>24.34</v>
      </c>
      <c r="L65">
        <v>2.0760000000000001</v>
      </c>
      <c r="M65">
        <v>0.45400000000000001</v>
      </c>
      <c r="N65">
        <v>0.65600000000000003</v>
      </c>
      <c r="O65">
        <v>43.7</v>
      </c>
      <c r="P65">
        <v>28.786999999999999</v>
      </c>
      <c r="Q65">
        <v>44.959000000000003</v>
      </c>
      <c r="R65">
        <v>230</v>
      </c>
      <c r="S65">
        <v>60</v>
      </c>
      <c r="T65">
        <v>60</v>
      </c>
      <c r="U65">
        <v>60.6</v>
      </c>
      <c r="V65">
        <v>137.79599999999999</v>
      </c>
      <c r="W65">
        <v>52.5</v>
      </c>
      <c r="X65">
        <v>66.581000000000003</v>
      </c>
      <c r="Y65">
        <v>82.346999999999994</v>
      </c>
      <c r="Z65">
        <v>2.2949999999999999</v>
      </c>
      <c r="AA65">
        <v>544.86099999999999</v>
      </c>
      <c r="AB65">
        <v>498.33</v>
      </c>
      <c r="AC65">
        <v>4.8159999999999998</v>
      </c>
      <c r="AD65">
        <v>3.8</v>
      </c>
      <c r="AE65">
        <v>7941.09</v>
      </c>
      <c r="AF65">
        <v>6112.7809999999999</v>
      </c>
      <c r="AG65">
        <v>1808.51</v>
      </c>
      <c r="AH65">
        <v>1133.654</v>
      </c>
      <c r="AI65">
        <v>6132.58</v>
      </c>
      <c r="AJ65">
        <v>4979.1260000000002</v>
      </c>
      <c r="AK65">
        <v>24.771999999999998</v>
      </c>
      <c r="AL65">
        <v>1.0049999999999999</v>
      </c>
      <c r="AM65">
        <v>424.63499999999999</v>
      </c>
      <c r="AN65">
        <v>2056.35</v>
      </c>
      <c r="AO65">
        <v>175.71899999999999</v>
      </c>
      <c r="AP65">
        <v>22.134</v>
      </c>
      <c r="AQ65">
        <v>0</v>
      </c>
      <c r="AR65">
        <v>1</v>
      </c>
      <c r="AS65">
        <v>0</v>
      </c>
      <c r="AT65" s="1" t="s">
        <v>214</v>
      </c>
      <c r="AU65" s="1" t="s">
        <v>83</v>
      </c>
      <c r="AV65" s="1" t="s">
        <v>83</v>
      </c>
      <c r="AW65" s="1" t="s">
        <v>84</v>
      </c>
      <c r="AX65" s="1"/>
      <c r="AY65" s="1"/>
      <c r="AZ65" s="1" t="s">
        <v>239</v>
      </c>
      <c r="BA65">
        <v>32</v>
      </c>
      <c r="BB65" s="1" t="s">
        <v>91</v>
      </c>
      <c r="BC65">
        <v>45566.696120000001</v>
      </c>
      <c r="BD65" s="1"/>
      <c r="BE65" s="1" t="s">
        <v>87</v>
      </c>
      <c r="BF65">
        <v>32</v>
      </c>
      <c r="BG65">
        <v>32</v>
      </c>
      <c r="BH65">
        <v>0</v>
      </c>
      <c r="BI65" s="1" t="s">
        <v>237</v>
      </c>
      <c r="BJ65" s="1"/>
      <c r="BK65">
        <v>14.40999985</v>
      </c>
      <c r="BL65">
        <v>110</v>
      </c>
      <c r="BM65" s="1"/>
      <c r="BN65" s="1"/>
      <c r="BO65">
        <v>0</v>
      </c>
      <c r="BP65">
        <v>60</v>
      </c>
      <c r="BS65" s="1" t="s">
        <v>240</v>
      </c>
      <c r="BT65" s="1" t="s">
        <v>239</v>
      </c>
      <c r="BU65">
        <v>40</v>
      </c>
      <c r="BV65">
        <v>20</v>
      </c>
      <c r="BW65">
        <v>45</v>
      </c>
      <c r="BX65">
        <v>1240.5060000000001</v>
      </c>
      <c r="BY65">
        <v>912.15599999999995</v>
      </c>
      <c r="BZ65">
        <v>-1.8540000000000001</v>
      </c>
      <c r="CA65">
        <v>4.0620000000000003</v>
      </c>
      <c r="CB65">
        <v>90.454999999999998</v>
      </c>
      <c r="CC65">
        <v>2056.35</v>
      </c>
      <c r="CD65">
        <v>1232.7639999999999</v>
      </c>
      <c r="CE65">
        <v>1221.3679999999999</v>
      </c>
      <c r="CF65">
        <v>-178.15199999999999</v>
      </c>
      <c r="CG65">
        <v>99.998999999999995</v>
      </c>
      <c r="CI65">
        <f>COUNTA(filtered_labeled_data_seghesio__2[#This Row])</f>
        <v>77</v>
      </c>
    </row>
    <row r="66" spans="1:87" x14ac:dyDescent="0.35">
      <c r="A66">
        <v>800.67499999999995</v>
      </c>
      <c r="B66">
        <v>119.90900000000001</v>
      </c>
      <c r="C66">
        <v>215.1</v>
      </c>
      <c r="D66">
        <v>215.1</v>
      </c>
      <c r="E66">
        <v>220.3</v>
      </c>
      <c r="F66">
        <v>224.8</v>
      </c>
      <c r="G66">
        <v>2173.779</v>
      </c>
      <c r="H66">
        <v>1733.6220000000001</v>
      </c>
      <c r="I66">
        <v>3.3239999999999998</v>
      </c>
      <c r="J66">
        <v>0.154</v>
      </c>
      <c r="K66">
        <v>24.338000000000001</v>
      </c>
      <c r="L66">
        <v>2.0539999999999998</v>
      </c>
      <c r="M66">
        <v>0.45200000000000001</v>
      </c>
      <c r="N66">
        <v>0.65400000000000003</v>
      </c>
      <c r="O66">
        <v>43.7</v>
      </c>
      <c r="P66">
        <v>28.664000000000001</v>
      </c>
      <c r="Q66">
        <v>44.999000000000002</v>
      </c>
      <c r="R66">
        <v>230</v>
      </c>
      <c r="S66">
        <v>60</v>
      </c>
      <c r="T66">
        <v>60</v>
      </c>
      <c r="U66">
        <v>60.6</v>
      </c>
      <c r="V66">
        <v>94.585999999999999</v>
      </c>
      <c r="W66">
        <v>52.5</v>
      </c>
      <c r="X66">
        <v>66.043999999999997</v>
      </c>
      <c r="Y66">
        <v>79.876000000000005</v>
      </c>
      <c r="Z66">
        <v>2.859</v>
      </c>
      <c r="AA66">
        <v>543.37099999999998</v>
      </c>
      <c r="AB66">
        <v>499.82799999999997</v>
      </c>
      <c r="AC66">
        <v>4.4770000000000003</v>
      </c>
      <c r="AD66">
        <v>3.65</v>
      </c>
      <c r="AE66">
        <v>7747.5</v>
      </c>
      <c r="AF66">
        <v>5503.7259999999997</v>
      </c>
      <c r="AG66">
        <v>1611.7180000000001</v>
      </c>
      <c r="AH66">
        <v>1038.0129999999999</v>
      </c>
      <c r="AI66">
        <v>6135.7820000000002</v>
      </c>
      <c r="AJ66">
        <v>4465.7129999999997</v>
      </c>
      <c r="AK66">
        <v>24.181000000000001</v>
      </c>
      <c r="AT66" s="1" t="s">
        <v>83</v>
      </c>
      <c r="AU66" s="1" t="s">
        <v>83</v>
      </c>
      <c r="AV66" s="1" t="s">
        <v>83</v>
      </c>
      <c r="AW66" s="1"/>
      <c r="AX66" s="1"/>
      <c r="AY66" s="1"/>
      <c r="AZ66" s="1" t="s">
        <v>241</v>
      </c>
      <c r="BA66">
        <v>33</v>
      </c>
      <c r="BB66" s="1" t="s">
        <v>86</v>
      </c>
      <c r="BC66">
        <v>45566.696400000001</v>
      </c>
      <c r="BD66" s="1"/>
      <c r="BE66" s="1" t="s">
        <v>87</v>
      </c>
      <c r="BF66">
        <v>33</v>
      </c>
      <c r="BG66">
        <v>33</v>
      </c>
      <c r="BH66">
        <v>0</v>
      </c>
      <c r="BI66" s="1" t="s">
        <v>242</v>
      </c>
      <c r="BJ66" s="1"/>
      <c r="BK66">
        <v>14.40999985</v>
      </c>
      <c r="BL66">
        <v>110</v>
      </c>
      <c r="BM66" s="1"/>
      <c r="BN66" s="1"/>
      <c r="BO66">
        <v>0</v>
      </c>
      <c r="BP66">
        <v>60</v>
      </c>
      <c r="BQ66">
        <v>1.6136289000000002E-2</v>
      </c>
      <c r="BR66">
        <v>0.13083446000000001</v>
      </c>
      <c r="BS66" s="1" t="s">
        <v>83</v>
      </c>
      <c r="BT66" s="1" t="s">
        <v>83</v>
      </c>
      <c r="CI66">
        <f>COUNTA(filtered_labeled_data_seghesio__2[#This Row])</f>
        <v>57</v>
      </c>
    </row>
    <row r="67" spans="1:87" x14ac:dyDescent="0.35">
      <c r="A67">
        <v>800.67499999999995</v>
      </c>
      <c r="B67">
        <v>119.90900000000001</v>
      </c>
      <c r="C67">
        <v>215.1</v>
      </c>
      <c r="D67">
        <v>215.1</v>
      </c>
      <c r="E67">
        <v>220.3</v>
      </c>
      <c r="F67">
        <v>224.8</v>
      </c>
      <c r="G67">
        <v>2173.779</v>
      </c>
      <c r="H67">
        <v>1733.6220000000001</v>
      </c>
      <c r="I67">
        <v>3.3239999999999998</v>
      </c>
      <c r="J67">
        <v>0.154</v>
      </c>
      <c r="K67">
        <v>24.338000000000001</v>
      </c>
      <c r="L67">
        <v>2.0539999999999998</v>
      </c>
      <c r="M67">
        <v>0.45200000000000001</v>
      </c>
      <c r="N67">
        <v>0.65400000000000003</v>
      </c>
      <c r="O67">
        <v>43.7</v>
      </c>
      <c r="P67">
        <v>28.664000000000001</v>
      </c>
      <c r="Q67">
        <v>44.999000000000002</v>
      </c>
      <c r="R67">
        <v>230</v>
      </c>
      <c r="S67">
        <v>60</v>
      </c>
      <c r="T67">
        <v>60</v>
      </c>
      <c r="U67">
        <v>60.6</v>
      </c>
      <c r="V67">
        <v>137.79599999999999</v>
      </c>
      <c r="W67">
        <v>52.5</v>
      </c>
      <c r="X67">
        <v>66.623000000000005</v>
      </c>
      <c r="Y67">
        <v>82.569000000000003</v>
      </c>
      <c r="Z67">
        <v>1.3540000000000001</v>
      </c>
      <c r="AA67">
        <v>544.27599999999995</v>
      </c>
      <c r="AB67">
        <v>497.26499999999999</v>
      </c>
      <c r="AC67">
        <v>4.8159999999999998</v>
      </c>
      <c r="AD67">
        <v>3.8380000000000001</v>
      </c>
      <c r="AE67">
        <v>7910.3509999999997</v>
      </c>
      <c r="AF67">
        <v>6060.6819999999998</v>
      </c>
      <c r="AG67">
        <v>1806.0229999999999</v>
      </c>
      <c r="AH67">
        <v>1148.57</v>
      </c>
      <c r="AI67">
        <v>6104.3270000000002</v>
      </c>
      <c r="AJ67">
        <v>4912.1109999999999</v>
      </c>
      <c r="AK67">
        <v>24.181000000000001</v>
      </c>
      <c r="AL67">
        <v>1.0049999999999999</v>
      </c>
      <c r="AM67">
        <v>424.697</v>
      </c>
      <c r="AN67">
        <v>2054.8829999999998</v>
      </c>
      <c r="AO67">
        <v>11.539</v>
      </c>
      <c r="AP67">
        <v>23.166</v>
      </c>
      <c r="AQ67">
        <v>1</v>
      </c>
      <c r="AR67">
        <v>1</v>
      </c>
      <c r="AS67">
        <v>1</v>
      </c>
      <c r="AT67" s="1">
        <v>0</v>
      </c>
      <c r="AU67" s="1" t="s">
        <v>83</v>
      </c>
      <c r="AV67" s="1" t="s">
        <v>83</v>
      </c>
      <c r="AW67" s="1" t="s">
        <v>84</v>
      </c>
      <c r="AX67" s="1"/>
      <c r="AY67" s="1"/>
      <c r="AZ67" s="1" t="s">
        <v>243</v>
      </c>
      <c r="BA67">
        <v>33</v>
      </c>
      <c r="BB67" s="1" t="s">
        <v>91</v>
      </c>
      <c r="BC67">
        <v>45566.696400000001</v>
      </c>
      <c r="BD67" s="1"/>
      <c r="BE67" s="1" t="s">
        <v>87</v>
      </c>
      <c r="BF67">
        <v>33</v>
      </c>
      <c r="BG67">
        <v>33</v>
      </c>
      <c r="BH67">
        <v>0</v>
      </c>
      <c r="BI67" s="1" t="s">
        <v>242</v>
      </c>
      <c r="BJ67" s="1"/>
      <c r="BK67">
        <v>14.40999985</v>
      </c>
      <c r="BL67">
        <v>110</v>
      </c>
      <c r="BM67" s="1"/>
      <c r="BN67" s="1"/>
      <c r="BO67">
        <v>0</v>
      </c>
      <c r="BP67">
        <v>60</v>
      </c>
      <c r="BS67" s="1" t="s">
        <v>244</v>
      </c>
      <c r="BT67" s="1" t="s">
        <v>243</v>
      </c>
      <c r="BU67">
        <v>40</v>
      </c>
      <c r="BV67">
        <v>20</v>
      </c>
      <c r="BW67">
        <v>45</v>
      </c>
      <c r="BX67">
        <v>1210.5070000000001</v>
      </c>
      <c r="BY67">
        <v>1032.2909999999999</v>
      </c>
      <c r="BZ67">
        <v>-2.7639999999999998</v>
      </c>
      <c r="CA67">
        <v>4.0599999999999996</v>
      </c>
      <c r="CB67">
        <v>89.545000000000002</v>
      </c>
      <c r="CC67">
        <v>2054.8829999999998</v>
      </c>
      <c r="CD67">
        <v>1209.885</v>
      </c>
      <c r="CE67">
        <v>1339.5530000000001</v>
      </c>
      <c r="CF67">
        <v>-179.29400000000001</v>
      </c>
      <c r="CG67">
        <v>99.998999999999995</v>
      </c>
      <c r="CI67">
        <f>COUNTA(filtered_labeled_data_seghesio__2[#This Row])</f>
        <v>77</v>
      </c>
    </row>
    <row r="68" spans="1:87" x14ac:dyDescent="0.35">
      <c r="A68">
        <v>801.04399999999998</v>
      </c>
      <c r="B68">
        <v>119.90900000000001</v>
      </c>
      <c r="C68">
        <v>215</v>
      </c>
      <c r="D68">
        <v>215.1</v>
      </c>
      <c r="E68">
        <v>220.3</v>
      </c>
      <c r="F68">
        <v>224.8</v>
      </c>
      <c r="G68">
        <v>2197.6759999999999</v>
      </c>
      <c r="H68">
        <v>1732.65</v>
      </c>
      <c r="I68">
        <v>3.5640000000000001</v>
      </c>
      <c r="J68">
        <v>0.154</v>
      </c>
      <c r="K68">
        <v>24.34</v>
      </c>
      <c r="L68">
        <v>2.0419999999999998</v>
      </c>
      <c r="M68">
        <v>0.45400000000000001</v>
      </c>
      <c r="N68">
        <v>0.65800000000000003</v>
      </c>
      <c r="O68">
        <v>44</v>
      </c>
      <c r="P68">
        <v>28.388999999999999</v>
      </c>
      <c r="Q68">
        <v>44.978999999999999</v>
      </c>
      <c r="R68">
        <v>229.8</v>
      </c>
      <c r="S68">
        <v>60</v>
      </c>
      <c r="T68">
        <v>60</v>
      </c>
      <c r="U68">
        <v>60.6</v>
      </c>
      <c r="V68">
        <v>94.585999999999999</v>
      </c>
      <c r="W68">
        <v>52.5</v>
      </c>
      <c r="X68">
        <v>65.945999999999998</v>
      </c>
      <c r="Y68">
        <v>79.73</v>
      </c>
      <c r="Z68">
        <v>3.048</v>
      </c>
      <c r="AA68">
        <v>542.18899999999996</v>
      </c>
      <c r="AB68">
        <v>496.57299999999998</v>
      </c>
      <c r="AC68">
        <v>4.5529999999999999</v>
      </c>
      <c r="AD68">
        <v>3.65</v>
      </c>
      <c r="AE68">
        <v>7734.9880000000003</v>
      </c>
      <c r="AF68">
        <v>5422.4979999999996</v>
      </c>
      <c r="AG68">
        <v>1636.42</v>
      </c>
      <c r="AH68">
        <v>1018.409</v>
      </c>
      <c r="AI68">
        <v>6098.5680000000002</v>
      </c>
      <c r="AJ68">
        <v>4404.0879999999997</v>
      </c>
      <c r="AK68">
        <v>24.024999999999999</v>
      </c>
      <c r="AL68">
        <v>1.004</v>
      </c>
      <c r="AM68">
        <v>423.798</v>
      </c>
      <c r="AN68">
        <v>2055.0639999999999</v>
      </c>
      <c r="AO68">
        <v>12.738</v>
      </c>
      <c r="AP68">
        <v>42.369</v>
      </c>
      <c r="AQ68">
        <v>1</v>
      </c>
      <c r="AR68">
        <v>0</v>
      </c>
      <c r="AS68">
        <v>1</v>
      </c>
      <c r="AT68" s="1">
        <v>0</v>
      </c>
      <c r="AU68" s="1" t="s">
        <v>83</v>
      </c>
      <c r="AV68" s="1" t="s">
        <v>83</v>
      </c>
      <c r="AW68" s="1" t="s">
        <v>84</v>
      </c>
      <c r="AX68" s="1"/>
      <c r="AY68" s="1"/>
      <c r="AZ68" s="1" t="s">
        <v>245</v>
      </c>
      <c r="BA68">
        <v>34</v>
      </c>
      <c r="BB68" s="1" t="s">
        <v>86</v>
      </c>
      <c r="BC68">
        <v>45566.696680000001</v>
      </c>
      <c r="BD68" s="1"/>
      <c r="BE68" s="1" t="s">
        <v>87</v>
      </c>
      <c r="BF68">
        <v>34</v>
      </c>
      <c r="BG68">
        <v>34</v>
      </c>
      <c r="BH68">
        <v>0</v>
      </c>
      <c r="BI68" s="1" t="s">
        <v>246</v>
      </c>
      <c r="BJ68" s="1"/>
      <c r="BK68">
        <v>14.420000079999999</v>
      </c>
      <c r="BL68">
        <v>110</v>
      </c>
      <c r="BM68" s="1"/>
      <c r="BN68" s="1"/>
      <c r="BO68">
        <v>0</v>
      </c>
      <c r="BP68">
        <v>60</v>
      </c>
      <c r="BQ68">
        <v>2.4726272000000001E-2</v>
      </c>
      <c r="BR68">
        <v>0.117592692</v>
      </c>
      <c r="BS68" s="1" t="s">
        <v>247</v>
      </c>
      <c r="BT68" s="1" t="s">
        <v>245</v>
      </c>
      <c r="BU68">
        <v>40</v>
      </c>
      <c r="BV68">
        <v>20</v>
      </c>
      <c r="BW68">
        <v>45</v>
      </c>
      <c r="BX68">
        <v>886.35799999999995</v>
      </c>
      <c r="BY68">
        <v>1110.1790000000001</v>
      </c>
      <c r="BZ68">
        <v>3.1960000000000002</v>
      </c>
      <c r="CA68">
        <v>4.0990000000000002</v>
      </c>
      <c r="CB68">
        <v>95.504999999999995</v>
      </c>
      <c r="CC68">
        <v>2055.0639999999999</v>
      </c>
      <c r="CD68">
        <v>863.24400000000003</v>
      </c>
      <c r="CE68">
        <v>1218.508</v>
      </c>
      <c r="CF68">
        <v>6.548</v>
      </c>
      <c r="CG68">
        <v>99.998999999999995</v>
      </c>
      <c r="CI68">
        <f>COUNTA(filtered_labeled_data_seghesio__2[#This Row])</f>
        <v>79</v>
      </c>
    </row>
    <row r="69" spans="1:87" x14ac:dyDescent="0.35">
      <c r="A69">
        <v>801.04399999999998</v>
      </c>
      <c r="B69">
        <v>119.90900000000001</v>
      </c>
      <c r="C69">
        <v>215</v>
      </c>
      <c r="D69">
        <v>215.1</v>
      </c>
      <c r="E69">
        <v>220.3</v>
      </c>
      <c r="F69">
        <v>224.8</v>
      </c>
      <c r="G69">
        <v>2197.6759999999999</v>
      </c>
      <c r="H69">
        <v>1732.65</v>
      </c>
      <c r="I69">
        <v>3.5640000000000001</v>
      </c>
      <c r="J69">
        <v>0.154</v>
      </c>
      <c r="K69">
        <v>24.34</v>
      </c>
      <c r="L69">
        <v>2.0419999999999998</v>
      </c>
      <c r="M69">
        <v>0.45400000000000001</v>
      </c>
      <c r="N69">
        <v>0.65800000000000003</v>
      </c>
      <c r="O69">
        <v>44</v>
      </c>
      <c r="P69">
        <v>28.388999999999999</v>
      </c>
      <c r="Q69">
        <v>44.978999999999999</v>
      </c>
      <c r="R69">
        <v>229.8</v>
      </c>
      <c r="S69">
        <v>60</v>
      </c>
      <c r="T69">
        <v>60</v>
      </c>
      <c r="U69">
        <v>60.6</v>
      </c>
      <c r="V69">
        <v>137.79599999999999</v>
      </c>
      <c r="W69">
        <v>52.5</v>
      </c>
      <c r="X69">
        <v>66.507000000000005</v>
      </c>
      <c r="Y69">
        <v>82.287000000000006</v>
      </c>
      <c r="Z69">
        <v>2.3330000000000002</v>
      </c>
      <c r="AA69">
        <v>542.84</v>
      </c>
      <c r="AB69">
        <v>495.14400000000001</v>
      </c>
      <c r="AC69">
        <v>4.8540000000000001</v>
      </c>
      <c r="AD69">
        <v>3.8</v>
      </c>
      <c r="AE69">
        <v>7881.4840000000004</v>
      </c>
      <c r="AF69">
        <v>5995.2870000000003</v>
      </c>
      <c r="AG69">
        <v>1808.232</v>
      </c>
      <c r="AH69">
        <v>1110.925</v>
      </c>
      <c r="AI69">
        <v>6073.2510000000002</v>
      </c>
      <c r="AJ69">
        <v>4884.3620000000001</v>
      </c>
      <c r="AK69">
        <v>24.024999999999999</v>
      </c>
      <c r="AL69">
        <v>1.0049999999999999</v>
      </c>
      <c r="AM69">
        <v>424.76</v>
      </c>
      <c r="AN69">
        <v>2056.5839999999998</v>
      </c>
      <c r="AO69">
        <v>9.0229999999999997</v>
      </c>
      <c r="AP69">
        <v>35.767000000000003</v>
      </c>
      <c r="AQ69">
        <v>1</v>
      </c>
      <c r="AR69">
        <v>1</v>
      </c>
      <c r="AS69">
        <v>1</v>
      </c>
      <c r="AT69" s="1">
        <v>0</v>
      </c>
      <c r="AU69" s="1" t="s">
        <v>83</v>
      </c>
      <c r="AV69" s="1" t="s">
        <v>83</v>
      </c>
      <c r="AW69" s="1" t="s">
        <v>84</v>
      </c>
      <c r="AX69" s="1"/>
      <c r="AY69" s="1"/>
      <c r="AZ69" s="1" t="s">
        <v>248</v>
      </c>
      <c r="BA69">
        <v>34</v>
      </c>
      <c r="BB69" s="1" t="s">
        <v>91</v>
      </c>
      <c r="BC69">
        <v>45566.696680000001</v>
      </c>
      <c r="BD69" s="1"/>
      <c r="BE69" s="1" t="s">
        <v>87</v>
      </c>
      <c r="BF69">
        <v>34</v>
      </c>
      <c r="BG69">
        <v>34</v>
      </c>
      <c r="BH69">
        <v>0</v>
      </c>
      <c r="BI69" s="1" t="s">
        <v>246</v>
      </c>
      <c r="BJ69" s="1"/>
      <c r="BK69">
        <v>14.420000079999999</v>
      </c>
      <c r="BL69">
        <v>110</v>
      </c>
      <c r="BM69" s="1"/>
      <c r="BN69" s="1"/>
      <c r="BO69">
        <v>0</v>
      </c>
      <c r="BP69">
        <v>60</v>
      </c>
      <c r="BS69" s="1" t="s">
        <v>249</v>
      </c>
      <c r="BT69" s="1" t="s">
        <v>248</v>
      </c>
      <c r="BU69">
        <v>40</v>
      </c>
      <c r="BV69">
        <v>20</v>
      </c>
      <c r="BW69">
        <v>45</v>
      </c>
      <c r="BX69">
        <v>1196.4269999999999</v>
      </c>
      <c r="BY69">
        <v>787.10400000000004</v>
      </c>
      <c r="BZ69">
        <v>-2.9910000000000001</v>
      </c>
      <c r="CA69">
        <v>4.1589999999999998</v>
      </c>
      <c r="CB69">
        <v>89.317999999999998</v>
      </c>
      <c r="CC69">
        <v>2056.5839999999998</v>
      </c>
      <c r="CD69">
        <v>1201.4549999999999</v>
      </c>
      <c r="CE69">
        <v>1098.2360000000001</v>
      </c>
      <c r="CF69">
        <v>179.63800000000001</v>
      </c>
      <c r="CG69">
        <v>99.998999999999995</v>
      </c>
      <c r="CI69">
        <f>COUNTA(filtered_labeled_data_seghesio__2[#This Row])</f>
        <v>77</v>
      </c>
    </row>
    <row r="70" spans="1:87" x14ac:dyDescent="0.35">
      <c r="A70">
        <v>800.86</v>
      </c>
      <c r="B70">
        <v>119.90900000000001</v>
      </c>
      <c r="C70">
        <v>214.6</v>
      </c>
      <c r="D70">
        <v>215.1</v>
      </c>
      <c r="E70">
        <v>220.1</v>
      </c>
      <c r="F70">
        <v>225</v>
      </c>
      <c r="G70">
        <v>2204.8649999999998</v>
      </c>
      <c r="H70">
        <v>1744.7929999999999</v>
      </c>
      <c r="I70">
        <v>3.24</v>
      </c>
      <c r="J70">
        <v>0.14199999999999999</v>
      </c>
      <c r="K70">
        <v>24.34</v>
      </c>
      <c r="L70">
        <v>2.0680000000000001</v>
      </c>
      <c r="M70">
        <v>0.45400000000000001</v>
      </c>
      <c r="N70">
        <v>0.65400000000000003</v>
      </c>
      <c r="O70">
        <v>44</v>
      </c>
      <c r="P70">
        <v>28.521999999999998</v>
      </c>
      <c r="Q70">
        <v>44.973999999999997</v>
      </c>
      <c r="R70">
        <v>229.8</v>
      </c>
      <c r="S70">
        <v>60</v>
      </c>
      <c r="T70">
        <v>60</v>
      </c>
      <c r="U70">
        <v>60.6</v>
      </c>
      <c r="V70">
        <v>94.585999999999999</v>
      </c>
      <c r="W70">
        <v>52.5</v>
      </c>
      <c r="X70">
        <v>65.909000000000006</v>
      </c>
      <c r="Y70">
        <v>79.619</v>
      </c>
      <c r="Z70">
        <v>2.7090000000000001</v>
      </c>
      <c r="AA70">
        <v>543.20100000000002</v>
      </c>
      <c r="AB70">
        <v>498.99200000000002</v>
      </c>
      <c r="AC70">
        <v>4.5149999999999997</v>
      </c>
      <c r="AD70">
        <v>3.65</v>
      </c>
      <c r="AE70">
        <v>7752.0219999999999</v>
      </c>
      <c r="AF70">
        <v>5489.9219999999996</v>
      </c>
      <c r="AG70">
        <v>1628.721</v>
      </c>
      <c r="AH70">
        <v>1032.7439999999999</v>
      </c>
      <c r="AI70">
        <v>6123.3010000000004</v>
      </c>
      <c r="AJ70">
        <v>4457.1779999999999</v>
      </c>
      <c r="AK70">
        <v>24.736000000000001</v>
      </c>
      <c r="AL70">
        <v>1.0029999999999999</v>
      </c>
      <c r="AM70">
        <v>423.84100000000001</v>
      </c>
      <c r="AN70">
        <v>2155.4690000000001</v>
      </c>
      <c r="AO70">
        <v>7.7549999999999999</v>
      </c>
      <c r="AP70">
        <v>22.547999999999998</v>
      </c>
      <c r="AQ70">
        <v>1</v>
      </c>
      <c r="AR70">
        <v>1</v>
      </c>
      <c r="AS70">
        <v>1</v>
      </c>
      <c r="AT70" s="1">
        <v>0</v>
      </c>
      <c r="AU70" s="1" t="s">
        <v>83</v>
      </c>
      <c r="AV70" s="1" t="s">
        <v>83</v>
      </c>
      <c r="AW70" s="1" t="s">
        <v>84</v>
      </c>
      <c r="AX70" s="1"/>
      <c r="AY70" s="1"/>
      <c r="AZ70" s="1" t="s">
        <v>250</v>
      </c>
      <c r="BA70">
        <v>35</v>
      </c>
      <c r="BB70" s="1" t="s">
        <v>86</v>
      </c>
      <c r="BC70">
        <v>45566.696969999997</v>
      </c>
      <c r="BD70" s="1"/>
      <c r="BE70" s="1" t="s">
        <v>87</v>
      </c>
      <c r="BF70">
        <v>35</v>
      </c>
      <c r="BG70">
        <v>35</v>
      </c>
      <c r="BH70">
        <v>0</v>
      </c>
      <c r="BI70" s="1" t="s">
        <v>251</v>
      </c>
      <c r="BJ70" s="1"/>
      <c r="BK70">
        <v>14.420000079999999</v>
      </c>
      <c r="BL70">
        <v>110</v>
      </c>
      <c r="BM70" s="1"/>
      <c r="BN70" s="1"/>
      <c r="BO70">
        <v>0</v>
      </c>
      <c r="BP70">
        <v>60</v>
      </c>
      <c r="BQ70">
        <v>3.2769680000000002E-2</v>
      </c>
      <c r="BR70">
        <v>0.111385703</v>
      </c>
      <c r="BS70" s="1" t="s">
        <v>252</v>
      </c>
      <c r="BT70" s="1" t="s">
        <v>250</v>
      </c>
      <c r="BU70">
        <v>40</v>
      </c>
      <c r="BV70">
        <v>20</v>
      </c>
      <c r="BW70">
        <v>45</v>
      </c>
      <c r="BX70">
        <v>890.76900000000001</v>
      </c>
      <c r="BY70">
        <v>999.745</v>
      </c>
      <c r="BZ70">
        <v>3.1309999999999998</v>
      </c>
      <c r="CA70">
        <v>4.1340000000000003</v>
      </c>
      <c r="CB70">
        <v>95.44</v>
      </c>
      <c r="CC70">
        <v>2155.4690000000001</v>
      </c>
      <c r="CD70">
        <v>867.13699999999994</v>
      </c>
      <c r="CE70">
        <v>1109.827</v>
      </c>
      <c r="CF70">
        <v>6.5919999999999996</v>
      </c>
      <c r="CG70">
        <v>98.424999999999997</v>
      </c>
      <c r="CI70">
        <f>COUNTA(filtered_labeled_data_seghesio__2[#This Row])</f>
        <v>79</v>
      </c>
    </row>
    <row r="71" spans="1:87" x14ac:dyDescent="0.35">
      <c r="A71">
        <v>800.86</v>
      </c>
      <c r="B71">
        <v>119.90900000000001</v>
      </c>
      <c r="C71">
        <v>214.6</v>
      </c>
      <c r="D71">
        <v>215.1</v>
      </c>
      <c r="E71">
        <v>220.1</v>
      </c>
      <c r="F71">
        <v>225</v>
      </c>
      <c r="G71">
        <v>2204.8649999999998</v>
      </c>
      <c r="H71">
        <v>1744.7929999999999</v>
      </c>
      <c r="I71">
        <v>3.24</v>
      </c>
      <c r="J71">
        <v>0.14199999999999999</v>
      </c>
      <c r="K71">
        <v>24.34</v>
      </c>
      <c r="L71">
        <v>2.0680000000000001</v>
      </c>
      <c r="M71">
        <v>0.45400000000000001</v>
      </c>
      <c r="N71">
        <v>0.65400000000000003</v>
      </c>
      <c r="O71">
        <v>44</v>
      </c>
      <c r="P71">
        <v>28.521999999999998</v>
      </c>
      <c r="Q71">
        <v>44.973999999999997</v>
      </c>
      <c r="R71">
        <v>229.8</v>
      </c>
      <c r="S71">
        <v>60</v>
      </c>
      <c r="T71">
        <v>60</v>
      </c>
      <c r="U71">
        <v>60.6</v>
      </c>
      <c r="V71">
        <v>137.79599999999999</v>
      </c>
      <c r="W71">
        <v>52.5</v>
      </c>
      <c r="X71">
        <v>66.626000000000005</v>
      </c>
      <c r="Y71">
        <v>82.35</v>
      </c>
      <c r="Z71">
        <v>2.2949999999999999</v>
      </c>
      <c r="AA71">
        <v>543.35500000000002</v>
      </c>
      <c r="AB71">
        <v>496.56700000000001</v>
      </c>
      <c r="AC71">
        <v>4.7409999999999997</v>
      </c>
      <c r="AD71">
        <v>3.8380000000000001</v>
      </c>
      <c r="AE71">
        <v>7892.1689999999999</v>
      </c>
      <c r="AF71">
        <v>6026.2610000000004</v>
      </c>
      <c r="AG71">
        <v>1755.085</v>
      </c>
      <c r="AH71">
        <v>1139.7260000000001</v>
      </c>
      <c r="AI71">
        <v>6137.0829999999996</v>
      </c>
      <c r="AJ71">
        <v>4886.5349999999999</v>
      </c>
      <c r="AK71">
        <v>24.736000000000001</v>
      </c>
      <c r="AL71">
        <v>1.0049999999999999</v>
      </c>
      <c r="AM71">
        <v>424.64100000000002</v>
      </c>
      <c r="AN71">
        <v>2056.4250000000002</v>
      </c>
      <c r="AO71">
        <v>13.353</v>
      </c>
      <c r="AP71">
        <v>27.035</v>
      </c>
      <c r="AQ71">
        <v>1</v>
      </c>
      <c r="AR71">
        <v>1</v>
      </c>
      <c r="AS71">
        <v>1</v>
      </c>
      <c r="AT71" s="1">
        <v>0</v>
      </c>
      <c r="AU71" s="1" t="s">
        <v>83</v>
      </c>
      <c r="AV71" s="1" t="s">
        <v>83</v>
      </c>
      <c r="AW71" s="1" t="s">
        <v>84</v>
      </c>
      <c r="AX71" s="1"/>
      <c r="AY71" s="1"/>
      <c r="AZ71" s="1" t="s">
        <v>253</v>
      </c>
      <c r="BA71">
        <v>35</v>
      </c>
      <c r="BB71" s="1" t="s">
        <v>91</v>
      </c>
      <c r="BC71">
        <v>45566.696969999997</v>
      </c>
      <c r="BD71" s="1"/>
      <c r="BE71" s="1" t="s">
        <v>87</v>
      </c>
      <c r="BF71">
        <v>35</v>
      </c>
      <c r="BG71">
        <v>35</v>
      </c>
      <c r="BH71">
        <v>0</v>
      </c>
      <c r="BI71" s="1" t="s">
        <v>251</v>
      </c>
      <c r="BJ71" s="1"/>
      <c r="BK71">
        <v>14.420000079999999</v>
      </c>
      <c r="BL71">
        <v>110</v>
      </c>
      <c r="BM71" s="1"/>
      <c r="BN71" s="1"/>
      <c r="BO71">
        <v>0</v>
      </c>
      <c r="BP71">
        <v>60</v>
      </c>
      <c r="BS71" s="1" t="s">
        <v>254</v>
      </c>
      <c r="BT71" s="1" t="s">
        <v>253</v>
      </c>
      <c r="BU71">
        <v>40</v>
      </c>
      <c r="BV71">
        <v>20</v>
      </c>
      <c r="BW71">
        <v>45</v>
      </c>
      <c r="BX71">
        <v>1240.9159999999999</v>
      </c>
      <c r="BY71">
        <v>796.00199999999995</v>
      </c>
      <c r="BZ71">
        <v>-0.96099999999999997</v>
      </c>
      <c r="CA71">
        <v>4.1790000000000003</v>
      </c>
      <c r="CB71">
        <v>91.347999999999999</v>
      </c>
      <c r="CC71">
        <v>2056.4250000000002</v>
      </c>
      <c r="CD71">
        <v>1234.4570000000001</v>
      </c>
      <c r="CE71">
        <v>1108.297</v>
      </c>
      <c r="CF71">
        <v>-178.27799999999999</v>
      </c>
      <c r="CG71">
        <v>99.998999999999995</v>
      </c>
      <c r="CI71">
        <f>COUNTA(filtered_labeled_data_seghesio__2[#This Row])</f>
        <v>77</v>
      </c>
    </row>
    <row r="72" spans="1:87" x14ac:dyDescent="0.35">
      <c r="A72">
        <v>801.22900000000004</v>
      </c>
      <c r="B72">
        <v>119.90900000000001</v>
      </c>
      <c r="C72">
        <v>215</v>
      </c>
      <c r="D72">
        <v>215.1</v>
      </c>
      <c r="E72">
        <v>220.1</v>
      </c>
      <c r="F72">
        <v>225</v>
      </c>
      <c r="G72">
        <v>2197.6759999999999</v>
      </c>
      <c r="H72">
        <v>1733.2329999999999</v>
      </c>
      <c r="I72">
        <v>3.1440000000000001</v>
      </c>
      <c r="J72">
        <v>0.15</v>
      </c>
      <c r="K72">
        <v>24.352</v>
      </c>
      <c r="L72">
        <v>2.0779999999999998</v>
      </c>
      <c r="M72">
        <v>0.45400000000000001</v>
      </c>
      <c r="N72">
        <v>0.65400000000000003</v>
      </c>
      <c r="O72">
        <v>44.2</v>
      </c>
      <c r="P72">
        <v>28.863</v>
      </c>
      <c r="Q72">
        <v>44.948</v>
      </c>
      <c r="R72">
        <v>229.8</v>
      </c>
      <c r="S72">
        <v>60</v>
      </c>
      <c r="T72">
        <v>60</v>
      </c>
      <c r="U72">
        <v>60.6</v>
      </c>
      <c r="V72">
        <v>94.585999999999999</v>
      </c>
      <c r="W72">
        <v>52.5</v>
      </c>
      <c r="X72">
        <v>65.984999999999999</v>
      </c>
      <c r="Y72">
        <v>79.605999999999995</v>
      </c>
      <c r="Z72">
        <v>2.972</v>
      </c>
      <c r="AA72">
        <v>545.63900000000001</v>
      </c>
      <c r="AB72">
        <v>501.73500000000001</v>
      </c>
      <c r="AC72">
        <v>4.4770000000000003</v>
      </c>
      <c r="AD72">
        <v>3.6120000000000001</v>
      </c>
      <c r="AE72">
        <v>7803.1260000000002</v>
      </c>
      <c r="AF72">
        <v>5552.9340000000002</v>
      </c>
      <c r="AG72">
        <v>1626.5070000000001</v>
      </c>
      <c r="AH72">
        <v>1031.354</v>
      </c>
      <c r="AI72">
        <v>6176.6189999999997</v>
      </c>
      <c r="AJ72">
        <v>4521.58</v>
      </c>
      <c r="AK72">
        <v>24.282</v>
      </c>
      <c r="AT72" s="1" t="s">
        <v>83</v>
      </c>
      <c r="AU72" s="1" t="s">
        <v>83</v>
      </c>
      <c r="AV72" s="1" t="s">
        <v>83</v>
      </c>
      <c r="AW72" s="1"/>
      <c r="AX72" s="1"/>
      <c r="AY72" s="1"/>
      <c r="AZ72" s="1" t="s">
        <v>255</v>
      </c>
      <c r="BA72">
        <v>36</v>
      </c>
      <c r="BB72" s="1" t="s">
        <v>86</v>
      </c>
      <c r="BC72">
        <v>45566.697249999997</v>
      </c>
      <c r="BD72" s="1"/>
      <c r="BE72" s="1" t="s">
        <v>87</v>
      </c>
      <c r="BF72">
        <v>36</v>
      </c>
      <c r="BG72">
        <v>36</v>
      </c>
      <c r="BH72">
        <v>0</v>
      </c>
      <c r="BI72" s="1" t="s">
        <v>256</v>
      </c>
      <c r="BJ72" s="1"/>
      <c r="BK72">
        <v>14.429999349999999</v>
      </c>
      <c r="BL72">
        <v>110</v>
      </c>
      <c r="BM72" s="1"/>
      <c r="BN72" s="1"/>
      <c r="BO72">
        <v>0</v>
      </c>
      <c r="BP72">
        <v>60</v>
      </c>
      <c r="BQ72">
        <v>2.7654290000000002E-2</v>
      </c>
      <c r="BR72">
        <v>0.11563324899999999</v>
      </c>
      <c r="BS72" s="1" t="s">
        <v>83</v>
      </c>
      <c r="BT72" s="1" t="s">
        <v>83</v>
      </c>
      <c r="CI72">
        <f>COUNTA(filtered_labeled_data_seghesio__2[#This Row])</f>
        <v>57</v>
      </c>
    </row>
    <row r="73" spans="1:87" x14ac:dyDescent="0.35">
      <c r="A73">
        <v>801.22900000000004</v>
      </c>
      <c r="B73">
        <v>119.90900000000001</v>
      </c>
      <c r="C73">
        <v>215</v>
      </c>
      <c r="D73">
        <v>215.1</v>
      </c>
      <c r="E73">
        <v>220.1</v>
      </c>
      <c r="F73">
        <v>225</v>
      </c>
      <c r="G73">
        <v>2197.6759999999999</v>
      </c>
      <c r="H73">
        <v>1733.2329999999999</v>
      </c>
      <c r="I73">
        <v>3.1440000000000001</v>
      </c>
      <c r="J73">
        <v>0.15</v>
      </c>
      <c r="K73">
        <v>24.352</v>
      </c>
      <c r="L73">
        <v>2.0779999999999998</v>
      </c>
      <c r="M73">
        <v>0.45400000000000001</v>
      </c>
      <c r="N73">
        <v>0.65400000000000003</v>
      </c>
      <c r="O73">
        <v>44.2</v>
      </c>
      <c r="P73">
        <v>28.863</v>
      </c>
      <c r="Q73">
        <v>44.948</v>
      </c>
      <c r="R73">
        <v>229.8</v>
      </c>
      <c r="S73">
        <v>60</v>
      </c>
      <c r="T73">
        <v>60</v>
      </c>
      <c r="U73">
        <v>60.6</v>
      </c>
      <c r="V73">
        <v>137.79599999999999</v>
      </c>
      <c r="W73">
        <v>52.5</v>
      </c>
      <c r="X73">
        <v>66.55</v>
      </c>
      <c r="Y73">
        <v>82.534000000000006</v>
      </c>
      <c r="Z73">
        <v>2.145</v>
      </c>
      <c r="AA73">
        <v>545.45899999999995</v>
      </c>
      <c r="AB73">
        <v>498.78899999999999</v>
      </c>
      <c r="AC73">
        <v>4.7779999999999996</v>
      </c>
      <c r="AD73">
        <v>3.8</v>
      </c>
      <c r="AE73">
        <v>7935.0469999999996</v>
      </c>
      <c r="AF73">
        <v>6073.4539999999997</v>
      </c>
      <c r="AG73">
        <v>1795.136</v>
      </c>
      <c r="AH73">
        <v>1139.604</v>
      </c>
      <c r="AI73">
        <v>6139.9110000000001</v>
      </c>
      <c r="AJ73">
        <v>4933.8500000000004</v>
      </c>
      <c r="AK73">
        <v>24.282</v>
      </c>
      <c r="AL73">
        <v>1.0049999999999999</v>
      </c>
      <c r="AM73">
        <v>424.75700000000001</v>
      </c>
      <c r="AN73">
        <v>2056.3960000000002</v>
      </c>
      <c r="AO73">
        <v>37.820999999999998</v>
      </c>
      <c r="AP73">
        <v>19.216999999999999</v>
      </c>
      <c r="AQ73">
        <v>0</v>
      </c>
      <c r="AR73">
        <v>1</v>
      </c>
      <c r="AS73">
        <v>0</v>
      </c>
      <c r="AT73" s="1" t="s">
        <v>214</v>
      </c>
      <c r="AU73" s="1" t="s">
        <v>83</v>
      </c>
      <c r="AV73" s="1" t="s">
        <v>83</v>
      </c>
      <c r="AW73" s="1" t="s">
        <v>84</v>
      </c>
      <c r="AX73" s="1"/>
      <c r="AY73" s="1"/>
      <c r="AZ73" s="1" t="s">
        <v>257</v>
      </c>
      <c r="BA73">
        <v>36</v>
      </c>
      <c r="BB73" s="1" t="s">
        <v>91</v>
      </c>
      <c r="BC73">
        <v>45566.697249999997</v>
      </c>
      <c r="BD73" s="1"/>
      <c r="BE73" s="1" t="s">
        <v>87</v>
      </c>
      <c r="BF73">
        <v>36</v>
      </c>
      <c r="BG73">
        <v>36</v>
      </c>
      <c r="BH73">
        <v>0</v>
      </c>
      <c r="BI73" s="1" t="s">
        <v>256</v>
      </c>
      <c r="BJ73" s="1"/>
      <c r="BK73">
        <v>14.429999349999999</v>
      </c>
      <c r="BL73">
        <v>110</v>
      </c>
      <c r="BM73" s="1"/>
      <c r="BN73" s="1"/>
      <c r="BO73">
        <v>0</v>
      </c>
      <c r="BP73">
        <v>60</v>
      </c>
      <c r="BS73" s="1" t="s">
        <v>258</v>
      </c>
      <c r="BT73" s="1" t="s">
        <v>257</v>
      </c>
      <c r="BU73">
        <v>40</v>
      </c>
      <c r="BV73">
        <v>20</v>
      </c>
      <c r="BW73">
        <v>45</v>
      </c>
      <c r="BX73">
        <v>1238.7270000000001</v>
      </c>
      <c r="BY73">
        <v>873.97799999999995</v>
      </c>
      <c r="BZ73">
        <v>-1.4</v>
      </c>
      <c r="CA73">
        <v>4.1130000000000004</v>
      </c>
      <c r="CB73">
        <v>90.909000000000006</v>
      </c>
      <c r="CC73">
        <v>2056.3960000000002</v>
      </c>
      <c r="CD73">
        <v>1232.288</v>
      </c>
      <c r="CE73">
        <v>1183.3779999999999</v>
      </c>
      <c r="CF73">
        <v>-178.31</v>
      </c>
      <c r="CG73">
        <v>98.424999999999997</v>
      </c>
      <c r="CI73">
        <f>COUNTA(filtered_labeled_data_seghesio__2[#This Row])</f>
        <v>77</v>
      </c>
    </row>
    <row r="74" spans="1:87" x14ac:dyDescent="0.35">
      <c r="A74">
        <v>801.04399999999998</v>
      </c>
      <c r="B74">
        <v>119.90900000000001</v>
      </c>
      <c r="C74">
        <v>215.3</v>
      </c>
      <c r="D74">
        <v>215</v>
      </c>
      <c r="E74">
        <v>220.1</v>
      </c>
      <c r="F74">
        <v>225</v>
      </c>
      <c r="G74">
        <v>2173.2930000000001</v>
      </c>
      <c r="H74">
        <v>1723.325</v>
      </c>
      <c r="I74">
        <v>2.83</v>
      </c>
      <c r="J74">
        <v>0.14599999999999999</v>
      </c>
      <c r="K74">
        <v>24.335999999999999</v>
      </c>
      <c r="L74">
        <v>2.0960000000000001</v>
      </c>
      <c r="M74">
        <v>0.45</v>
      </c>
      <c r="N74">
        <v>0.65600000000000003</v>
      </c>
      <c r="O74">
        <v>44.4</v>
      </c>
      <c r="P74">
        <v>29.341999999999999</v>
      </c>
      <c r="Q74">
        <v>44.984000000000002</v>
      </c>
      <c r="R74">
        <v>229.8</v>
      </c>
      <c r="S74">
        <v>60</v>
      </c>
      <c r="T74">
        <v>60</v>
      </c>
      <c r="U74">
        <v>60.6</v>
      </c>
      <c r="V74">
        <v>94.585999999999999</v>
      </c>
      <c r="W74">
        <v>52.5</v>
      </c>
      <c r="X74">
        <v>65.950999999999993</v>
      </c>
      <c r="Y74">
        <v>79.944000000000003</v>
      </c>
      <c r="Z74">
        <v>3.1230000000000002</v>
      </c>
      <c r="AA74">
        <v>544.31600000000003</v>
      </c>
      <c r="AB74">
        <v>501.73099999999999</v>
      </c>
      <c r="AC74">
        <v>4.59</v>
      </c>
      <c r="AD74">
        <v>3.6120000000000001</v>
      </c>
      <c r="AE74">
        <v>7776.8270000000002</v>
      </c>
      <c r="AF74">
        <v>5554.9080000000004</v>
      </c>
      <c r="AG74">
        <v>1695.681</v>
      </c>
      <c r="AH74">
        <v>1044.8779999999999</v>
      </c>
      <c r="AI74">
        <v>6081.1459999999997</v>
      </c>
      <c r="AJ74">
        <v>4510.03</v>
      </c>
      <c r="AK74">
        <v>24.036000000000001</v>
      </c>
      <c r="AL74">
        <v>1.0029999999999999</v>
      </c>
      <c r="AM74">
        <v>423.642</v>
      </c>
      <c r="AN74">
        <v>2055.4140000000002</v>
      </c>
      <c r="AO74">
        <v>11.170999999999999</v>
      </c>
      <c r="AP74">
        <v>63.978000000000002</v>
      </c>
      <c r="AQ74">
        <v>1</v>
      </c>
      <c r="AR74">
        <v>0</v>
      </c>
      <c r="AS74">
        <v>0</v>
      </c>
      <c r="AT74" s="1" t="s">
        <v>82</v>
      </c>
      <c r="AU74" s="1" t="s">
        <v>83</v>
      </c>
      <c r="AV74" s="1" t="s">
        <v>83</v>
      </c>
      <c r="AW74" s="1" t="s">
        <v>84</v>
      </c>
      <c r="AX74" s="1"/>
      <c r="AY74" s="1"/>
      <c r="AZ74" s="1" t="s">
        <v>259</v>
      </c>
      <c r="BA74">
        <v>37</v>
      </c>
      <c r="BB74" s="1" t="s">
        <v>86</v>
      </c>
      <c r="BC74">
        <v>45566.697529999998</v>
      </c>
      <c r="BD74" s="1"/>
      <c r="BE74" s="1" t="s">
        <v>87</v>
      </c>
      <c r="BF74">
        <v>37</v>
      </c>
      <c r="BG74">
        <v>37</v>
      </c>
      <c r="BH74">
        <v>0</v>
      </c>
      <c r="BI74" s="1" t="s">
        <v>260</v>
      </c>
      <c r="BJ74" s="1"/>
      <c r="BK74">
        <v>14.429999349999999</v>
      </c>
      <c r="BL74">
        <v>110</v>
      </c>
      <c r="BM74" s="1"/>
      <c r="BN74" s="1"/>
      <c r="BO74">
        <v>0</v>
      </c>
      <c r="BP74">
        <v>60</v>
      </c>
      <c r="BQ74">
        <v>2.7496809999999999E-3</v>
      </c>
      <c r="BR74">
        <v>0.12955272200000001</v>
      </c>
      <c r="BS74" s="1" t="s">
        <v>261</v>
      </c>
      <c r="BT74" s="1" t="s">
        <v>259</v>
      </c>
      <c r="BU74">
        <v>40</v>
      </c>
      <c r="BV74">
        <v>20</v>
      </c>
      <c r="BW74">
        <v>45</v>
      </c>
      <c r="BX74">
        <v>869.54100000000005</v>
      </c>
      <c r="BY74">
        <v>1351.288</v>
      </c>
      <c r="BZ74">
        <v>3.1309999999999998</v>
      </c>
      <c r="CA74">
        <v>4.1989999999999998</v>
      </c>
      <c r="CB74">
        <v>95.44</v>
      </c>
      <c r="CC74">
        <v>2055.4140000000002</v>
      </c>
      <c r="CD74">
        <v>847.73400000000004</v>
      </c>
      <c r="CE74">
        <v>1454.116</v>
      </c>
      <c r="CF74">
        <v>5.9880000000000004</v>
      </c>
      <c r="CG74">
        <v>93.307000000000002</v>
      </c>
      <c r="CI74">
        <f>COUNTA(filtered_labeled_data_seghesio__2[#This Row])</f>
        <v>79</v>
      </c>
    </row>
    <row r="75" spans="1:87" x14ac:dyDescent="0.35">
      <c r="A75">
        <v>801.04399999999998</v>
      </c>
      <c r="B75">
        <v>119.90900000000001</v>
      </c>
      <c r="C75">
        <v>215.3</v>
      </c>
      <c r="D75">
        <v>215</v>
      </c>
      <c r="E75">
        <v>220.1</v>
      </c>
      <c r="F75">
        <v>225</v>
      </c>
      <c r="G75">
        <v>2173.2930000000001</v>
      </c>
      <c r="H75">
        <v>1723.325</v>
      </c>
      <c r="I75">
        <v>2.83</v>
      </c>
      <c r="J75">
        <v>0.14599999999999999</v>
      </c>
      <c r="K75">
        <v>24.335999999999999</v>
      </c>
      <c r="L75">
        <v>2.0960000000000001</v>
      </c>
      <c r="M75">
        <v>0.45</v>
      </c>
      <c r="N75">
        <v>0.65600000000000003</v>
      </c>
      <c r="O75">
        <v>44.4</v>
      </c>
      <c r="P75">
        <v>29.341999999999999</v>
      </c>
      <c r="Q75">
        <v>44.984000000000002</v>
      </c>
      <c r="R75">
        <v>229.8</v>
      </c>
      <c r="S75">
        <v>60</v>
      </c>
      <c r="T75">
        <v>60</v>
      </c>
      <c r="U75">
        <v>60.6</v>
      </c>
      <c r="V75">
        <v>137.79599999999999</v>
      </c>
      <c r="W75">
        <v>52.5</v>
      </c>
      <c r="X75">
        <v>66.682000000000002</v>
      </c>
      <c r="Y75">
        <v>82.646000000000001</v>
      </c>
      <c r="Z75">
        <v>1.3169999999999999</v>
      </c>
      <c r="AA75">
        <v>546.04399999999998</v>
      </c>
      <c r="AB75">
        <v>499.80500000000001</v>
      </c>
      <c r="AC75">
        <v>4.7779999999999996</v>
      </c>
      <c r="AD75">
        <v>3.8380000000000001</v>
      </c>
      <c r="AE75">
        <v>7956.598</v>
      </c>
      <c r="AF75">
        <v>6176.1760000000004</v>
      </c>
      <c r="AG75">
        <v>1810.0429999999999</v>
      </c>
      <c r="AH75">
        <v>1174.6769999999999</v>
      </c>
      <c r="AI75">
        <v>6146.5550000000003</v>
      </c>
      <c r="AJ75">
        <v>5001.4989999999998</v>
      </c>
      <c r="AK75">
        <v>24.036000000000001</v>
      </c>
      <c r="AL75">
        <v>1.0049999999999999</v>
      </c>
      <c r="AM75">
        <v>424.7</v>
      </c>
      <c r="AN75">
        <v>2056.5210000000002</v>
      </c>
      <c r="AO75">
        <v>10.673999999999999</v>
      </c>
      <c r="AP75">
        <v>14.29</v>
      </c>
      <c r="AQ75">
        <v>1</v>
      </c>
      <c r="AR75">
        <v>1</v>
      </c>
      <c r="AS75">
        <v>1</v>
      </c>
      <c r="AT75" s="1">
        <v>0</v>
      </c>
      <c r="AU75" s="1" t="s">
        <v>83</v>
      </c>
      <c r="AV75" s="1" t="s">
        <v>83</v>
      </c>
      <c r="AW75" s="1" t="s">
        <v>84</v>
      </c>
      <c r="AX75" s="1"/>
      <c r="AY75" s="1"/>
      <c r="AZ75" s="1" t="s">
        <v>262</v>
      </c>
      <c r="BA75">
        <v>37</v>
      </c>
      <c r="BB75" s="1" t="s">
        <v>91</v>
      </c>
      <c r="BC75">
        <v>45566.697529999998</v>
      </c>
      <c r="BD75" s="1"/>
      <c r="BE75" s="1" t="s">
        <v>87</v>
      </c>
      <c r="BF75">
        <v>37</v>
      </c>
      <c r="BG75">
        <v>37</v>
      </c>
      <c r="BH75">
        <v>0</v>
      </c>
      <c r="BI75" s="1" t="s">
        <v>260</v>
      </c>
      <c r="BJ75" s="1"/>
      <c r="BK75">
        <v>14.429999349999999</v>
      </c>
      <c r="BL75">
        <v>110</v>
      </c>
      <c r="BM75" s="1"/>
      <c r="BN75" s="1"/>
      <c r="BO75">
        <v>0</v>
      </c>
      <c r="BP75">
        <v>60</v>
      </c>
      <c r="BS75" s="1" t="s">
        <v>263</v>
      </c>
      <c r="BT75" s="1" t="s">
        <v>262</v>
      </c>
      <c r="BU75">
        <v>40</v>
      </c>
      <c r="BV75">
        <v>20</v>
      </c>
      <c r="BW75">
        <v>45</v>
      </c>
      <c r="BX75">
        <v>1237.07</v>
      </c>
      <c r="BY75">
        <v>869.34199999999998</v>
      </c>
      <c r="BZ75">
        <v>-1.627</v>
      </c>
      <c r="CA75">
        <v>4.077</v>
      </c>
      <c r="CB75">
        <v>90.682000000000002</v>
      </c>
      <c r="CC75">
        <v>2056.5210000000002</v>
      </c>
      <c r="CD75">
        <v>1231.4639999999999</v>
      </c>
      <c r="CE75">
        <v>1178.309</v>
      </c>
      <c r="CF75">
        <v>-178.35900000000001</v>
      </c>
      <c r="CG75">
        <v>98.424999999999997</v>
      </c>
      <c r="CI75">
        <f>COUNTA(filtered_labeled_data_seghesio__2[#This Row])</f>
        <v>77</v>
      </c>
    </row>
    <row r="76" spans="1:87" x14ac:dyDescent="0.35">
      <c r="A76">
        <v>801.04399999999998</v>
      </c>
      <c r="B76">
        <v>119.90900000000001</v>
      </c>
      <c r="C76">
        <v>215.3</v>
      </c>
      <c r="D76">
        <v>215.1</v>
      </c>
      <c r="E76">
        <v>220.1</v>
      </c>
      <c r="F76">
        <v>225</v>
      </c>
      <c r="G76">
        <v>2196.5100000000002</v>
      </c>
      <c r="H76">
        <v>1733.4280000000001</v>
      </c>
      <c r="I76">
        <v>2.8940000000000001</v>
      </c>
      <c r="J76">
        <v>0.14799999999999999</v>
      </c>
      <c r="K76">
        <v>24.34</v>
      </c>
      <c r="L76">
        <v>2.0259999999999998</v>
      </c>
      <c r="M76">
        <v>0.45400000000000001</v>
      </c>
      <c r="N76">
        <v>0.65600000000000003</v>
      </c>
      <c r="O76">
        <v>44.5</v>
      </c>
      <c r="P76">
        <v>28.812000000000001</v>
      </c>
      <c r="Q76">
        <v>44.988999999999997</v>
      </c>
      <c r="R76">
        <v>229.8</v>
      </c>
      <c r="S76">
        <v>59.9</v>
      </c>
      <c r="T76">
        <v>59.9</v>
      </c>
      <c r="U76">
        <v>60.7</v>
      </c>
      <c r="V76">
        <v>94.585999999999999</v>
      </c>
      <c r="W76">
        <v>52.5</v>
      </c>
      <c r="X76">
        <v>66.128</v>
      </c>
      <c r="Y76">
        <v>79.757000000000005</v>
      </c>
      <c r="Z76">
        <v>2.5579999999999998</v>
      </c>
      <c r="AA76">
        <v>542.73099999999999</v>
      </c>
      <c r="AB76">
        <v>498.34300000000002</v>
      </c>
      <c r="AC76">
        <v>4.6280000000000001</v>
      </c>
      <c r="AD76">
        <v>3.6120000000000001</v>
      </c>
      <c r="AE76">
        <v>7747.6180000000004</v>
      </c>
      <c r="AF76">
        <v>5475.1509999999998</v>
      </c>
      <c r="AG76">
        <v>1693.356</v>
      </c>
      <c r="AH76">
        <v>1018.222</v>
      </c>
      <c r="AI76">
        <v>6054.2610000000004</v>
      </c>
      <c r="AJ76">
        <v>4456.93</v>
      </c>
      <c r="AK76">
        <v>24.718</v>
      </c>
      <c r="AL76">
        <v>1.004</v>
      </c>
      <c r="AM76">
        <v>423.91</v>
      </c>
      <c r="AN76">
        <v>2055.56</v>
      </c>
      <c r="AO76">
        <v>5.8890000000000002</v>
      </c>
      <c r="AP76">
        <v>23.302</v>
      </c>
      <c r="AQ76">
        <v>1</v>
      </c>
      <c r="AR76">
        <v>1</v>
      </c>
      <c r="AS76">
        <v>1</v>
      </c>
      <c r="AT76" s="1">
        <v>0</v>
      </c>
      <c r="AU76" s="1" t="s">
        <v>83</v>
      </c>
      <c r="AV76" s="1" t="s">
        <v>83</v>
      </c>
      <c r="AW76" s="1" t="s">
        <v>84</v>
      </c>
      <c r="AX76" s="1"/>
      <c r="AY76" s="1"/>
      <c r="AZ76" s="1" t="s">
        <v>264</v>
      </c>
      <c r="BA76">
        <v>38</v>
      </c>
      <c r="BB76" s="1" t="s">
        <v>86</v>
      </c>
      <c r="BC76">
        <v>45566.697809999998</v>
      </c>
      <c r="BD76" s="1"/>
      <c r="BE76" s="1" t="s">
        <v>87</v>
      </c>
      <c r="BF76">
        <v>38</v>
      </c>
      <c r="BG76">
        <v>38</v>
      </c>
      <c r="BH76">
        <v>0</v>
      </c>
      <c r="BI76" s="1" t="s">
        <v>265</v>
      </c>
      <c r="BJ76" s="1"/>
      <c r="BK76">
        <v>14.429999349999999</v>
      </c>
      <c r="BL76">
        <v>110</v>
      </c>
      <c r="BM76" s="1"/>
      <c r="BN76" s="1"/>
      <c r="BO76">
        <v>0</v>
      </c>
      <c r="BP76">
        <v>60</v>
      </c>
      <c r="BQ76">
        <v>1.7728448000000001E-2</v>
      </c>
      <c r="BR76">
        <v>0.12854945700000001</v>
      </c>
      <c r="BS76" s="1" t="s">
        <v>266</v>
      </c>
      <c r="BT76" s="1" t="s">
        <v>264</v>
      </c>
      <c r="BU76">
        <v>40</v>
      </c>
      <c r="BV76">
        <v>20</v>
      </c>
      <c r="BW76">
        <v>45</v>
      </c>
      <c r="BX76">
        <v>885.351</v>
      </c>
      <c r="BY76">
        <v>1150.5219999999999</v>
      </c>
      <c r="BZ76">
        <v>3.1960000000000002</v>
      </c>
      <c r="CA76">
        <v>4.085</v>
      </c>
      <c r="CB76">
        <v>95.504999999999995</v>
      </c>
      <c r="CC76">
        <v>2055.56</v>
      </c>
      <c r="CD76">
        <v>862.226</v>
      </c>
      <c r="CE76">
        <v>1257.2460000000001</v>
      </c>
      <c r="CF76">
        <v>6.5270000000000001</v>
      </c>
      <c r="CG76">
        <v>97.244</v>
      </c>
      <c r="CI76">
        <f>COUNTA(filtered_labeled_data_seghesio__2[#This Row])</f>
        <v>79</v>
      </c>
    </row>
    <row r="77" spans="1:87" x14ac:dyDescent="0.35">
      <c r="A77">
        <v>801.04399999999998</v>
      </c>
      <c r="B77">
        <v>119.90900000000001</v>
      </c>
      <c r="C77">
        <v>215.3</v>
      </c>
      <c r="D77">
        <v>215.1</v>
      </c>
      <c r="E77">
        <v>220.1</v>
      </c>
      <c r="F77">
        <v>225</v>
      </c>
      <c r="G77">
        <v>2196.5100000000002</v>
      </c>
      <c r="H77">
        <v>1733.4280000000001</v>
      </c>
      <c r="I77">
        <v>2.8940000000000001</v>
      </c>
      <c r="J77">
        <v>0.14799999999999999</v>
      </c>
      <c r="K77">
        <v>24.34</v>
      </c>
      <c r="L77">
        <v>2.0259999999999998</v>
      </c>
      <c r="M77">
        <v>0.45400000000000001</v>
      </c>
      <c r="N77">
        <v>0.65600000000000003</v>
      </c>
      <c r="O77">
        <v>44.5</v>
      </c>
      <c r="P77">
        <v>28.812000000000001</v>
      </c>
      <c r="Q77">
        <v>44.988999999999997</v>
      </c>
      <c r="R77">
        <v>229.8</v>
      </c>
      <c r="S77">
        <v>59.9</v>
      </c>
      <c r="T77">
        <v>59.9</v>
      </c>
      <c r="U77">
        <v>60.7</v>
      </c>
      <c r="V77">
        <v>137.79599999999999</v>
      </c>
      <c r="W77">
        <v>52.5</v>
      </c>
      <c r="X77">
        <v>66.628</v>
      </c>
      <c r="Y77">
        <v>82.775999999999996</v>
      </c>
      <c r="Z77">
        <v>1.3169999999999999</v>
      </c>
      <c r="AA77">
        <v>545.19200000000001</v>
      </c>
      <c r="AB77">
        <v>498.30200000000002</v>
      </c>
      <c r="AC77">
        <v>4.7779999999999996</v>
      </c>
      <c r="AD77">
        <v>3.8</v>
      </c>
      <c r="AE77">
        <v>7930.4539999999997</v>
      </c>
      <c r="AF77">
        <v>6100.24</v>
      </c>
      <c r="AG77">
        <v>1789.951</v>
      </c>
      <c r="AH77">
        <v>1134.212</v>
      </c>
      <c r="AI77">
        <v>6140.5029999999997</v>
      </c>
      <c r="AJ77">
        <v>4966.027</v>
      </c>
      <c r="AK77">
        <v>24.718</v>
      </c>
      <c r="AL77">
        <v>1.0049999999999999</v>
      </c>
      <c r="AM77">
        <v>424.649</v>
      </c>
      <c r="AN77">
        <v>2055.3530000000001</v>
      </c>
      <c r="AO77">
        <v>312.33699999999999</v>
      </c>
      <c r="AP77">
        <v>774.10799999999995</v>
      </c>
      <c r="AQ77">
        <v>0</v>
      </c>
      <c r="AR77">
        <v>0</v>
      </c>
      <c r="AS77">
        <v>0</v>
      </c>
      <c r="AT77" s="1" t="s">
        <v>214</v>
      </c>
      <c r="AU77" s="1" t="s">
        <v>83</v>
      </c>
      <c r="AV77" s="1" t="s">
        <v>83</v>
      </c>
      <c r="AW77" s="1" t="s">
        <v>267</v>
      </c>
      <c r="AX77" s="1"/>
      <c r="AY77" s="1"/>
      <c r="AZ77" s="1" t="s">
        <v>268</v>
      </c>
      <c r="BA77">
        <v>38</v>
      </c>
      <c r="BB77" s="1" t="s">
        <v>91</v>
      </c>
      <c r="BC77">
        <v>45566.697809999998</v>
      </c>
      <c r="BD77" s="1"/>
      <c r="BE77" s="1" t="s">
        <v>87</v>
      </c>
      <c r="BF77">
        <v>38</v>
      </c>
      <c r="BG77">
        <v>38</v>
      </c>
      <c r="BH77">
        <v>0</v>
      </c>
      <c r="BI77" s="1" t="s">
        <v>265</v>
      </c>
      <c r="BJ77" s="1"/>
      <c r="BK77">
        <v>14.429999349999999</v>
      </c>
      <c r="BL77">
        <v>110</v>
      </c>
      <c r="BM77" s="1"/>
      <c r="BN77" s="1"/>
      <c r="BO77">
        <v>0</v>
      </c>
      <c r="BP77">
        <v>60</v>
      </c>
      <c r="BS77" s="1" t="s">
        <v>269</v>
      </c>
      <c r="BT77" s="1" t="s">
        <v>268</v>
      </c>
      <c r="BU77">
        <v>40</v>
      </c>
      <c r="BV77">
        <v>20</v>
      </c>
      <c r="BW77">
        <v>45</v>
      </c>
      <c r="BX77">
        <v>1197.2080000000001</v>
      </c>
      <c r="BY77">
        <v>720.21</v>
      </c>
      <c r="BZ77">
        <v>-3.673</v>
      </c>
      <c r="CA77">
        <v>4.1079999999999997</v>
      </c>
      <c r="CB77">
        <v>88.635999999999996</v>
      </c>
      <c r="CC77">
        <v>2055.3530000000001</v>
      </c>
      <c r="CD77">
        <v>1202.8030000000001</v>
      </c>
      <c r="CE77">
        <v>1031.4380000000001</v>
      </c>
      <c r="CF77">
        <v>179.54900000000001</v>
      </c>
      <c r="CG77">
        <v>90.944999999999993</v>
      </c>
      <c r="CI77">
        <f>COUNTA(filtered_labeled_data_seghesio__2[#This Row])</f>
        <v>77</v>
      </c>
    </row>
    <row r="78" spans="1:87" x14ac:dyDescent="0.35">
      <c r="A78">
        <v>801.22900000000004</v>
      </c>
      <c r="B78">
        <v>119.90900000000001</v>
      </c>
      <c r="C78">
        <v>215.1</v>
      </c>
      <c r="D78">
        <v>215.1</v>
      </c>
      <c r="E78">
        <v>220.1</v>
      </c>
      <c r="F78">
        <v>225</v>
      </c>
      <c r="G78">
        <v>2196.413</v>
      </c>
      <c r="H78">
        <v>1746.4449999999999</v>
      </c>
      <c r="I78">
        <v>3.83</v>
      </c>
      <c r="J78">
        <v>0.14599999999999999</v>
      </c>
      <c r="K78">
        <v>24.34</v>
      </c>
      <c r="L78">
        <v>2.0579999999999998</v>
      </c>
      <c r="M78">
        <v>0.45400000000000001</v>
      </c>
      <c r="N78">
        <v>0.65800000000000003</v>
      </c>
      <c r="O78">
        <v>44.7</v>
      </c>
      <c r="P78">
        <v>28.780999999999999</v>
      </c>
      <c r="Q78">
        <v>44.978999999999999</v>
      </c>
      <c r="R78">
        <v>229.8</v>
      </c>
      <c r="S78">
        <v>60</v>
      </c>
      <c r="T78">
        <v>60</v>
      </c>
      <c r="U78">
        <v>60.7</v>
      </c>
      <c r="V78">
        <v>94.585999999999999</v>
      </c>
      <c r="W78">
        <v>52.5</v>
      </c>
      <c r="X78">
        <v>66.007999999999996</v>
      </c>
      <c r="Y78">
        <v>79.802000000000007</v>
      </c>
      <c r="Z78">
        <v>3.65</v>
      </c>
      <c r="AA78">
        <v>541.73599999999999</v>
      </c>
      <c r="AB78">
        <v>497.53800000000001</v>
      </c>
      <c r="AC78">
        <v>4.4770000000000003</v>
      </c>
      <c r="AD78">
        <v>3.6120000000000001</v>
      </c>
      <c r="AE78">
        <v>7718.8040000000001</v>
      </c>
      <c r="AF78">
        <v>5430.75</v>
      </c>
      <c r="AG78">
        <v>1605.184</v>
      </c>
      <c r="AH78">
        <v>1013.159</v>
      </c>
      <c r="AI78">
        <v>6113.62</v>
      </c>
      <c r="AJ78">
        <v>4417.5910000000003</v>
      </c>
      <c r="AK78">
        <v>24.291</v>
      </c>
      <c r="AL78">
        <v>1.004</v>
      </c>
      <c r="AM78">
        <v>423.93400000000003</v>
      </c>
      <c r="AN78">
        <v>2055.904</v>
      </c>
      <c r="AO78">
        <v>5.57</v>
      </c>
      <c r="AP78">
        <v>25.244</v>
      </c>
      <c r="AQ78">
        <v>1</v>
      </c>
      <c r="AR78">
        <v>1</v>
      </c>
      <c r="AS78">
        <v>1</v>
      </c>
      <c r="AT78" s="1">
        <v>0</v>
      </c>
      <c r="AU78" s="1" t="s">
        <v>83</v>
      </c>
      <c r="AV78" s="1" t="s">
        <v>83</v>
      </c>
      <c r="AW78" s="1" t="s">
        <v>84</v>
      </c>
      <c r="AX78" s="1"/>
      <c r="AY78" s="1"/>
      <c r="AZ78" s="1" t="s">
        <v>270</v>
      </c>
      <c r="BA78">
        <v>39</v>
      </c>
      <c r="BB78" s="1" t="s">
        <v>86</v>
      </c>
      <c r="BC78">
        <v>45566.698089999998</v>
      </c>
      <c r="BD78" s="1"/>
      <c r="BE78" s="1" t="s">
        <v>87</v>
      </c>
      <c r="BF78">
        <v>39</v>
      </c>
      <c r="BG78">
        <v>39</v>
      </c>
      <c r="BH78">
        <v>0</v>
      </c>
      <c r="BI78" s="1" t="s">
        <v>271</v>
      </c>
      <c r="BJ78" s="1"/>
      <c r="BK78">
        <v>14.43999958</v>
      </c>
      <c r="BL78">
        <v>110</v>
      </c>
      <c r="BM78" s="1"/>
      <c r="BN78" s="1"/>
      <c r="BO78">
        <v>0</v>
      </c>
      <c r="BP78">
        <v>60</v>
      </c>
      <c r="BQ78">
        <v>4.9841399999999998E-4</v>
      </c>
      <c r="BR78">
        <v>0.14599859700000001</v>
      </c>
      <c r="BS78" s="1" t="s">
        <v>272</v>
      </c>
      <c r="BT78" s="1" t="s">
        <v>270</v>
      </c>
      <c r="BU78">
        <v>40</v>
      </c>
      <c r="BV78">
        <v>20</v>
      </c>
      <c r="BW78">
        <v>45</v>
      </c>
      <c r="BX78">
        <v>883.44</v>
      </c>
      <c r="BY78">
        <v>1211.194</v>
      </c>
      <c r="BZ78">
        <v>3.1960000000000002</v>
      </c>
      <c r="CA78">
        <v>4.1180000000000003</v>
      </c>
      <c r="CB78">
        <v>95.504999999999995</v>
      </c>
      <c r="CC78">
        <v>2055.904</v>
      </c>
      <c r="CD78">
        <v>860.42499999999995</v>
      </c>
      <c r="CE78">
        <v>1316.5260000000001</v>
      </c>
      <c r="CF78">
        <v>6.569</v>
      </c>
      <c r="CG78">
        <v>94.882000000000005</v>
      </c>
      <c r="CI78">
        <f>COUNTA(filtered_labeled_data_seghesio__2[#This Row])</f>
        <v>79</v>
      </c>
    </row>
    <row r="79" spans="1:87" x14ac:dyDescent="0.35">
      <c r="A79">
        <v>801.22900000000004</v>
      </c>
      <c r="B79">
        <v>119.90900000000001</v>
      </c>
      <c r="C79">
        <v>215.1</v>
      </c>
      <c r="D79">
        <v>215.1</v>
      </c>
      <c r="E79">
        <v>220.1</v>
      </c>
      <c r="F79">
        <v>225</v>
      </c>
      <c r="G79">
        <v>2196.413</v>
      </c>
      <c r="H79">
        <v>1746.4449999999999</v>
      </c>
      <c r="I79">
        <v>3.83</v>
      </c>
      <c r="J79">
        <v>0.14599999999999999</v>
      </c>
      <c r="K79">
        <v>24.34</v>
      </c>
      <c r="L79">
        <v>2.0579999999999998</v>
      </c>
      <c r="M79">
        <v>0.45400000000000001</v>
      </c>
      <c r="N79">
        <v>0.65800000000000003</v>
      </c>
      <c r="O79">
        <v>44.7</v>
      </c>
      <c r="P79">
        <v>28.780999999999999</v>
      </c>
      <c r="Q79">
        <v>44.978999999999999</v>
      </c>
      <c r="R79">
        <v>229.8</v>
      </c>
      <c r="S79">
        <v>60</v>
      </c>
      <c r="T79">
        <v>60</v>
      </c>
      <c r="U79">
        <v>60.7</v>
      </c>
      <c r="V79">
        <v>137.79599999999999</v>
      </c>
      <c r="W79">
        <v>52.5</v>
      </c>
      <c r="X79">
        <v>66.643000000000001</v>
      </c>
      <c r="Y79">
        <v>82.637</v>
      </c>
      <c r="Z79">
        <v>1.3169999999999999</v>
      </c>
      <c r="AA79">
        <v>544.86500000000001</v>
      </c>
      <c r="AB79">
        <v>497.95299999999997</v>
      </c>
      <c r="AC79">
        <v>4.8159999999999998</v>
      </c>
      <c r="AD79">
        <v>3.8</v>
      </c>
      <c r="AE79">
        <v>7930.2969999999996</v>
      </c>
      <c r="AF79">
        <v>6106.2960000000003</v>
      </c>
      <c r="AG79">
        <v>1810.201</v>
      </c>
      <c r="AH79">
        <v>1134.607</v>
      </c>
      <c r="AI79">
        <v>6120.0969999999998</v>
      </c>
      <c r="AJ79">
        <v>4971.6880000000001</v>
      </c>
      <c r="AK79">
        <v>24.291</v>
      </c>
      <c r="AL79">
        <v>1.0049999999999999</v>
      </c>
      <c r="AM79">
        <v>424.82900000000001</v>
      </c>
      <c r="AN79">
        <v>2056.1660000000002</v>
      </c>
      <c r="AO79">
        <v>8.5960000000000001</v>
      </c>
      <c r="AP79">
        <v>24.119</v>
      </c>
      <c r="AQ79">
        <v>1</v>
      </c>
      <c r="AR79">
        <v>1</v>
      </c>
      <c r="AS79">
        <v>1</v>
      </c>
      <c r="AT79" s="1">
        <v>0</v>
      </c>
      <c r="AU79" s="1" t="s">
        <v>83</v>
      </c>
      <c r="AV79" s="1" t="s">
        <v>83</v>
      </c>
      <c r="AW79" s="1" t="s">
        <v>84</v>
      </c>
      <c r="AX79" s="1"/>
      <c r="AY79" s="1"/>
      <c r="AZ79" s="1" t="s">
        <v>273</v>
      </c>
      <c r="BA79">
        <v>39</v>
      </c>
      <c r="BB79" s="1" t="s">
        <v>91</v>
      </c>
      <c r="BC79">
        <v>45566.698089999998</v>
      </c>
      <c r="BD79" s="1"/>
      <c r="BE79" s="1" t="s">
        <v>87</v>
      </c>
      <c r="BF79">
        <v>39</v>
      </c>
      <c r="BG79">
        <v>39</v>
      </c>
      <c r="BH79">
        <v>0</v>
      </c>
      <c r="BI79" s="1" t="s">
        <v>271</v>
      </c>
      <c r="BJ79" s="1"/>
      <c r="BK79">
        <v>14.43999958</v>
      </c>
      <c r="BL79">
        <v>110</v>
      </c>
      <c r="BM79" s="1"/>
      <c r="BN79" s="1"/>
      <c r="BO79">
        <v>0</v>
      </c>
      <c r="BP79">
        <v>60</v>
      </c>
      <c r="BS79" s="1" t="s">
        <v>274</v>
      </c>
      <c r="BT79" s="1" t="s">
        <v>273</v>
      </c>
      <c r="BU79">
        <v>40</v>
      </c>
      <c r="BV79">
        <v>20</v>
      </c>
      <c r="BW79">
        <v>45</v>
      </c>
      <c r="BX79">
        <v>1191.652</v>
      </c>
      <c r="BY79">
        <v>930.25</v>
      </c>
      <c r="BZ79">
        <v>-3.673</v>
      </c>
      <c r="CA79">
        <v>4.0570000000000004</v>
      </c>
      <c r="CB79">
        <v>88.635999999999996</v>
      </c>
      <c r="CC79">
        <v>2056.1660000000002</v>
      </c>
      <c r="CD79">
        <v>1196.6859999999999</v>
      </c>
      <c r="CE79">
        <v>1237.615</v>
      </c>
      <c r="CF79">
        <v>179.648</v>
      </c>
      <c r="CG79">
        <v>99.998999999999995</v>
      </c>
      <c r="CI79">
        <f>COUNTA(filtered_labeled_data_seghesio__2[#This Row])</f>
        <v>77</v>
      </c>
    </row>
    <row r="80" spans="1:87" x14ac:dyDescent="0.35">
      <c r="A80">
        <v>801.04399999999998</v>
      </c>
      <c r="B80">
        <v>119.90900000000001</v>
      </c>
      <c r="C80">
        <v>215</v>
      </c>
      <c r="D80">
        <v>215.1</v>
      </c>
      <c r="E80">
        <v>220.1</v>
      </c>
      <c r="F80">
        <v>225</v>
      </c>
      <c r="G80">
        <v>2199.6190000000001</v>
      </c>
      <c r="H80">
        <v>1727.307</v>
      </c>
      <c r="I80">
        <v>3.09</v>
      </c>
      <c r="J80">
        <v>0.14599999999999999</v>
      </c>
      <c r="K80">
        <v>24.34</v>
      </c>
      <c r="L80">
        <v>2.0779999999999998</v>
      </c>
      <c r="M80">
        <v>0.45400000000000001</v>
      </c>
      <c r="N80">
        <v>0.65800000000000003</v>
      </c>
      <c r="O80">
        <v>44.9</v>
      </c>
      <c r="P80">
        <v>28.939</v>
      </c>
      <c r="Q80">
        <v>44.994</v>
      </c>
      <c r="R80">
        <v>229.8</v>
      </c>
      <c r="S80">
        <v>60</v>
      </c>
      <c r="T80">
        <v>60</v>
      </c>
      <c r="U80">
        <v>60.7</v>
      </c>
      <c r="V80">
        <v>94.585999999999999</v>
      </c>
      <c r="W80">
        <v>52.5</v>
      </c>
      <c r="X80">
        <v>66</v>
      </c>
      <c r="Y80">
        <v>79.8</v>
      </c>
      <c r="Z80">
        <v>2.7469999999999999</v>
      </c>
      <c r="AA80">
        <v>542.14599999999996</v>
      </c>
      <c r="AB80">
        <v>497.96300000000002</v>
      </c>
      <c r="AC80">
        <v>4.5529999999999999</v>
      </c>
      <c r="AD80">
        <v>3.6120000000000001</v>
      </c>
      <c r="AE80">
        <v>7739.4769999999999</v>
      </c>
      <c r="AF80">
        <v>5462.268</v>
      </c>
      <c r="AG80">
        <v>1650.5889999999999</v>
      </c>
      <c r="AH80">
        <v>1018.4109999999999</v>
      </c>
      <c r="AI80">
        <v>6088.8879999999999</v>
      </c>
      <c r="AJ80">
        <v>4443.857</v>
      </c>
      <c r="AK80">
        <v>24.045999999999999</v>
      </c>
      <c r="AT80" s="1" t="s">
        <v>83</v>
      </c>
      <c r="AU80" s="1" t="s">
        <v>83</v>
      </c>
      <c r="AV80" s="1" t="s">
        <v>83</v>
      </c>
      <c r="AW80" s="1"/>
      <c r="AX80" s="1"/>
      <c r="AY80" s="1"/>
      <c r="AZ80" s="1" t="s">
        <v>275</v>
      </c>
      <c r="BA80">
        <v>40</v>
      </c>
      <c r="BB80" s="1" t="s">
        <v>86</v>
      </c>
      <c r="BC80">
        <v>45566.698369999998</v>
      </c>
      <c r="BD80" s="1"/>
      <c r="BE80" s="1" t="s">
        <v>87</v>
      </c>
      <c r="BF80">
        <v>40</v>
      </c>
      <c r="BG80">
        <v>40</v>
      </c>
      <c r="BH80">
        <v>0</v>
      </c>
      <c r="BI80" s="1" t="s">
        <v>276</v>
      </c>
      <c r="BJ80" s="1"/>
      <c r="BK80">
        <v>14.43999958</v>
      </c>
      <c r="BL80">
        <v>110</v>
      </c>
      <c r="BM80" s="1"/>
      <c r="BN80" s="1"/>
      <c r="BO80">
        <v>0</v>
      </c>
      <c r="BP80">
        <v>60</v>
      </c>
      <c r="BQ80">
        <v>7.016301E-3</v>
      </c>
      <c r="BR80">
        <v>0.13728177499999999</v>
      </c>
      <c r="BS80" s="1" t="s">
        <v>83</v>
      </c>
      <c r="BT80" s="1" t="s">
        <v>83</v>
      </c>
      <c r="CI80">
        <f>COUNTA(filtered_labeled_data_seghesio__2[#This Row])</f>
        <v>57</v>
      </c>
    </row>
    <row r="81" spans="1:87" x14ac:dyDescent="0.35">
      <c r="A81">
        <v>801.04399999999998</v>
      </c>
      <c r="B81">
        <v>119.90900000000001</v>
      </c>
      <c r="C81">
        <v>215</v>
      </c>
      <c r="D81">
        <v>215.1</v>
      </c>
      <c r="E81">
        <v>220.1</v>
      </c>
      <c r="F81">
        <v>225</v>
      </c>
      <c r="G81">
        <v>2199.6190000000001</v>
      </c>
      <c r="H81">
        <v>1727.307</v>
      </c>
      <c r="I81">
        <v>3.09</v>
      </c>
      <c r="J81">
        <v>0.14599999999999999</v>
      </c>
      <c r="K81">
        <v>24.34</v>
      </c>
      <c r="L81">
        <v>2.0779999999999998</v>
      </c>
      <c r="M81">
        <v>0.45400000000000001</v>
      </c>
      <c r="N81">
        <v>0.65800000000000003</v>
      </c>
      <c r="O81">
        <v>44.9</v>
      </c>
      <c r="P81">
        <v>28.939</v>
      </c>
      <c r="Q81">
        <v>44.994</v>
      </c>
      <c r="R81">
        <v>229.8</v>
      </c>
      <c r="S81">
        <v>60</v>
      </c>
      <c r="T81">
        <v>60</v>
      </c>
      <c r="U81">
        <v>60.7</v>
      </c>
      <c r="V81">
        <v>137.79599999999999</v>
      </c>
      <c r="W81">
        <v>52.5</v>
      </c>
      <c r="X81">
        <v>66.730999999999995</v>
      </c>
      <c r="Y81">
        <v>82.575999999999993</v>
      </c>
      <c r="Z81">
        <v>1.3540000000000001</v>
      </c>
      <c r="AA81">
        <v>544.63</v>
      </c>
      <c r="AB81">
        <v>498.19200000000001</v>
      </c>
      <c r="AC81">
        <v>4.8159999999999998</v>
      </c>
      <c r="AD81">
        <v>3.8</v>
      </c>
      <c r="AE81">
        <v>7932.6970000000001</v>
      </c>
      <c r="AF81">
        <v>6111.1490000000003</v>
      </c>
      <c r="AG81">
        <v>1811.895</v>
      </c>
      <c r="AH81">
        <v>1137.9780000000001</v>
      </c>
      <c r="AI81">
        <v>6120.8019999999997</v>
      </c>
      <c r="AJ81">
        <v>4973.1719999999996</v>
      </c>
      <c r="AK81">
        <v>24.045999999999999</v>
      </c>
      <c r="AL81">
        <v>1.0049999999999999</v>
      </c>
      <c r="AM81">
        <v>424.80200000000002</v>
      </c>
      <c r="AN81">
        <v>2056.2489999999998</v>
      </c>
      <c r="AO81">
        <v>7.4569999999999999</v>
      </c>
      <c r="AP81">
        <v>28.032</v>
      </c>
      <c r="AQ81">
        <v>1</v>
      </c>
      <c r="AR81">
        <v>1</v>
      </c>
      <c r="AS81">
        <v>1</v>
      </c>
      <c r="AT81" s="1">
        <v>0</v>
      </c>
      <c r="AU81" s="1" t="s">
        <v>83</v>
      </c>
      <c r="AV81" s="1" t="s">
        <v>83</v>
      </c>
      <c r="AW81" s="1" t="s">
        <v>84</v>
      </c>
      <c r="AX81" s="1"/>
      <c r="AY81" s="1"/>
      <c r="AZ81" s="1" t="s">
        <v>277</v>
      </c>
      <c r="BA81">
        <v>40</v>
      </c>
      <c r="BB81" s="1" t="s">
        <v>91</v>
      </c>
      <c r="BC81">
        <v>45566.698369999998</v>
      </c>
      <c r="BD81" s="1"/>
      <c r="BE81" s="1" t="s">
        <v>87</v>
      </c>
      <c r="BF81">
        <v>40</v>
      </c>
      <c r="BG81">
        <v>40</v>
      </c>
      <c r="BH81">
        <v>0</v>
      </c>
      <c r="BI81" s="1" t="s">
        <v>276</v>
      </c>
      <c r="BJ81" s="1"/>
      <c r="BK81">
        <v>14.43999958</v>
      </c>
      <c r="BL81">
        <v>110</v>
      </c>
      <c r="BM81" s="1"/>
      <c r="BN81" s="1"/>
      <c r="BO81">
        <v>0</v>
      </c>
      <c r="BP81">
        <v>60</v>
      </c>
      <c r="BS81" s="1" t="s">
        <v>278</v>
      </c>
      <c r="BT81" s="1" t="s">
        <v>277</v>
      </c>
      <c r="BU81">
        <v>40</v>
      </c>
      <c r="BV81">
        <v>20</v>
      </c>
      <c r="BW81">
        <v>45</v>
      </c>
      <c r="BX81">
        <v>1191.7239999999999</v>
      </c>
      <c r="BY81">
        <v>853.48500000000001</v>
      </c>
      <c r="BZ81">
        <v>-3.6890000000000001</v>
      </c>
      <c r="CA81">
        <v>4.0330000000000004</v>
      </c>
      <c r="CB81">
        <v>88.62</v>
      </c>
      <c r="CC81">
        <v>2056.2489999999998</v>
      </c>
      <c r="CD81">
        <v>1197.904</v>
      </c>
      <c r="CE81">
        <v>1162.998</v>
      </c>
      <c r="CF81">
        <v>179.51599999999999</v>
      </c>
      <c r="CG81">
        <v>98.424999999999997</v>
      </c>
      <c r="CI81">
        <f>COUNTA(filtered_labeled_data_seghesio__2[#This Row])</f>
        <v>77</v>
      </c>
    </row>
    <row r="82" spans="1:87" x14ac:dyDescent="0.35">
      <c r="A82">
        <v>801.41300000000001</v>
      </c>
      <c r="B82">
        <v>119.90900000000001</v>
      </c>
      <c r="C82">
        <v>215.1</v>
      </c>
      <c r="D82">
        <v>214.8</v>
      </c>
      <c r="E82">
        <v>220</v>
      </c>
      <c r="F82">
        <v>225</v>
      </c>
      <c r="G82">
        <v>2181.0639999999999</v>
      </c>
      <c r="H82">
        <v>1719.05</v>
      </c>
      <c r="I82">
        <v>3.234</v>
      </c>
      <c r="J82">
        <v>0.152</v>
      </c>
      <c r="K82">
        <v>24.338000000000001</v>
      </c>
      <c r="L82">
        <v>2.0819999999999999</v>
      </c>
      <c r="M82">
        <v>0.45200000000000001</v>
      </c>
      <c r="N82">
        <v>0.65400000000000003</v>
      </c>
      <c r="O82">
        <v>45</v>
      </c>
      <c r="P82">
        <v>29.164000000000001</v>
      </c>
      <c r="Q82">
        <v>44.973999999999997</v>
      </c>
      <c r="R82">
        <v>229.8</v>
      </c>
      <c r="S82">
        <v>60</v>
      </c>
      <c r="T82">
        <v>60</v>
      </c>
      <c r="U82">
        <v>60.7</v>
      </c>
      <c r="V82">
        <v>94.585999999999999</v>
      </c>
      <c r="W82">
        <v>52.5</v>
      </c>
      <c r="X82">
        <v>65.988</v>
      </c>
      <c r="Y82">
        <v>79.956999999999994</v>
      </c>
      <c r="Z82">
        <v>2.8969999999999998</v>
      </c>
      <c r="AA82">
        <v>546.01700000000005</v>
      </c>
      <c r="AB82">
        <v>502.60899999999998</v>
      </c>
      <c r="AC82">
        <v>4.5149999999999997</v>
      </c>
      <c r="AD82">
        <v>3.5739999999999998</v>
      </c>
      <c r="AE82">
        <v>7812.9840000000004</v>
      </c>
      <c r="AF82">
        <v>5556.33</v>
      </c>
      <c r="AG82">
        <v>1654.1690000000001</v>
      </c>
      <c r="AH82">
        <v>1021.91</v>
      </c>
      <c r="AI82">
        <v>6158.8149999999996</v>
      </c>
      <c r="AJ82">
        <v>4534.42</v>
      </c>
      <c r="AK82">
        <v>24.701000000000001</v>
      </c>
      <c r="AL82">
        <v>1.0029999999999999</v>
      </c>
      <c r="AM82">
        <v>423.69</v>
      </c>
      <c r="AN82">
        <v>2052.9450000000002</v>
      </c>
      <c r="AO82">
        <v>7.01</v>
      </c>
      <c r="AP82">
        <v>27.370999999999999</v>
      </c>
      <c r="AQ82">
        <v>1</v>
      </c>
      <c r="AR82">
        <v>1</v>
      </c>
      <c r="AS82">
        <v>1</v>
      </c>
      <c r="AT82" s="1">
        <v>0</v>
      </c>
      <c r="AU82" s="1" t="s">
        <v>83</v>
      </c>
      <c r="AV82" s="1" t="s">
        <v>83</v>
      </c>
      <c r="AW82" s="1" t="s">
        <v>84</v>
      </c>
      <c r="AX82" s="1"/>
      <c r="AY82" s="1"/>
      <c r="AZ82" s="1" t="s">
        <v>279</v>
      </c>
      <c r="BA82">
        <v>41</v>
      </c>
      <c r="BB82" s="1" t="s">
        <v>86</v>
      </c>
      <c r="BC82">
        <v>45566.698660000002</v>
      </c>
      <c r="BD82" s="1"/>
      <c r="BE82" s="1" t="s">
        <v>87</v>
      </c>
      <c r="BF82">
        <v>41</v>
      </c>
      <c r="BG82">
        <v>41</v>
      </c>
      <c r="BH82">
        <v>0</v>
      </c>
      <c r="BI82" s="1" t="s">
        <v>280</v>
      </c>
      <c r="BJ82" s="1"/>
      <c r="BK82">
        <v>14.44999981</v>
      </c>
      <c r="BL82">
        <v>110</v>
      </c>
      <c r="BM82" s="1"/>
      <c r="BN82" s="1"/>
      <c r="BO82">
        <v>0</v>
      </c>
      <c r="BP82">
        <v>60</v>
      </c>
      <c r="BQ82">
        <v>1.0636926E-2</v>
      </c>
      <c r="BR82">
        <v>0.12279129</v>
      </c>
      <c r="BS82" s="1" t="s">
        <v>281</v>
      </c>
      <c r="BT82" s="1" t="s">
        <v>279</v>
      </c>
      <c r="BU82">
        <v>40</v>
      </c>
      <c r="BV82">
        <v>20</v>
      </c>
      <c r="BW82">
        <v>45</v>
      </c>
      <c r="BX82">
        <v>892.62099999999998</v>
      </c>
      <c r="BY82">
        <v>962.30399999999997</v>
      </c>
      <c r="BZ82">
        <v>2.4550000000000001</v>
      </c>
      <c r="CA82">
        <v>4.1050000000000004</v>
      </c>
      <c r="CB82">
        <v>94.763999999999996</v>
      </c>
      <c r="CC82">
        <v>2052.9450000000002</v>
      </c>
      <c r="CD82">
        <v>868.22900000000004</v>
      </c>
      <c r="CE82">
        <v>1073.8219999999999</v>
      </c>
      <c r="CF82">
        <v>6.5430000000000001</v>
      </c>
      <c r="CG82">
        <v>96.063000000000002</v>
      </c>
      <c r="CI82">
        <f>COUNTA(filtered_labeled_data_seghesio__2[#This Row])</f>
        <v>79</v>
      </c>
    </row>
    <row r="83" spans="1:87" x14ac:dyDescent="0.35">
      <c r="A83">
        <v>801.41300000000001</v>
      </c>
      <c r="B83">
        <v>119.90900000000001</v>
      </c>
      <c r="C83">
        <v>215.1</v>
      </c>
      <c r="D83">
        <v>214.8</v>
      </c>
      <c r="E83">
        <v>220</v>
      </c>
      <c r="F83">
        <v>225</v>
      </c>
      <c r="G83">
        <v>2181.0639999999999</v>
      </c>
      <c r="H83">
        <v>1719.05</v>
      </c>
      <c r="I83">
        <v>3.234</v>
      </c>
      <c r="J83">
        <v>0.152</v>
      </c>
      <c r="K83">
        <v>24.338000000000001</v>
      </c>
      <c r="L83">
        <v>2.0819999999999999</v>
      </c>
      <c r="M83">
        <v>0.45200000000000001</v>
      </c>
      <c r="N83">
        <v>0.65400000000000003</v>
      </c>
      <c r="O83">
        <v>45</v>
      </c>
      <c r="P83">
        <v>29.164000000000001</v>
      </c>
      <c r="Q83">
        <v>44.973999999999997</v>
      </c>
      <c r="R83">
        <v>229.8</v>
      </c>
      <c r="S83">
        <v>60</v>
      </c>
      <c r="T83">
        <v>60</v>
      </c>
      <c r="U83">
        <v>60.7</v>
      </c>
      <c r="V83">
        <v>137.79599999999999</v>
      </c>
      <c r="W83">
        <v>52.5</v>
      </c>
      <c r="X83">
        <v>66.659000000000006</v>
      </c>
      <c r="Y83">
        <v>82.326999999999998</v>
      </c>
      <c r="Z83">
        <v>2.4079999999999999</v>
      </c>
      <c r="AA83">
        <v>547.17100000000005</v>
      </c>
      <c r="AB83">
        <v>500.24900000000002</v>
      </c>
      <c r="AC83">
        <v>4.7779999999999996</v>
      </c>
      <c r="AD83">
        <v>3.8</v>
      </c>
      <c r="AE83">
        <v>7985.9309999999996</v>
      </c>
      <c r="AF83">
        <v>6176.6930000000002</v>
      </c>
      <c r="AG83">
        <v>1807.289</v>
      </c>
      <c r="AH83">
        <v>1149.528</v>
      </c>
      <c r="AI83">
        <v>6178.643</v>
      </c>
      <c r="AJ83">
        <v>5027.165</v>
      </c>
      <c r="AK83">
        <v>24.701000000000001</v>
      </c>
      <c r="AL83">
        <v>1.0049999999999999</v>
      </c>
      <c r="AM83">
        <v>424.70400000000001</v>
      </c>
      <c r="AN83">
        <v>2056.4769999999999</v>
      </c>
      <c r="AO83">
        <v>10.827999999999999</v>
      </c>
      <c r="AP83">
        <v>20.623999999999999</v>
      </c>
      <c r="AQ83">
        <v>1</v>
      </c>
      <c r="AR83">
        <v>1</v>
      </c>
      <c r="AS83">
        <v>0</v>
      </c>
      <c r="AT83" s="1" t="s">
        <v>214</v>
      </c>
      <c r="AU83" s="1" t="s">
        <v>83</v>
      </c>
      <c r="AV83" s="1" t="s">
        <v>83</v>
      </c>
      <c r="AW83" s="1" t="s">
        <v>84</v>
      </c>
      <c r="AX83" s="1"/>
      <c r="AY83" s="1"/>
      <c r="AZ83" s="1" t="s">
        <v>282</v>
      </c>
      <c r="BA83">
        <v>41</v>
      </c>
      <c r="BB83" s="1" t="s">
        <v>91</v>
      </c>
      <c r="BC83">
        <v>45566.698660000002</v>
      </c>
      <c r="BD83" s="1"/>
      <c r="BE83" s="1" t="s">
        <v>87</v>
      </c>
      <c r="BF83">
        <v>41</v>
      </c>
      <c r="BG83">
        <v>41</v>
      </c>
      <c r="BH83">
        <v>0</v>
      </c>
      <c r="BI83" s="1" t="s">
        <v>280</v>
      </c>
      <c r="BJ83" s="1"/>
      <c r="BK83">
        <v>14.44999981</v>
      </c>
      <c r="BL83">
        <v>110</v>
      </c>
      <c r="BM83" s="1"/>
      <c r="BN83" s="1"/>
      <c r="BO83">
        <v>0</v>
      </c>
      <c r="BP83">
        <v>60</v>
      </c>
      <c r="BS83" s="1" t="s">
        <v>283</v>
      </c>
      <c r="BT83" s="1" t="s">
        <v>282</v>
      </c>
      <c r="BU83">
        <v>40</v>
      </c>
      <c r="BV83">
        <v>20</v>
      </c>
      <c r="BW83">
        <v>45</v>
      </c>
      <c r="BX83">
        <v>1239.607</v>
      </c>
      <c r="BY83">
        <v>859.89800000000002</v>
      </c>
      <c r="BZ83">
        <v>-1.8540000000000001</v>
      </c>
      <c r="CA83">
        <v>4.0780000000000003</v>
      </c>
      <c r="CB83">
        <v>90.454999999999998</v>
      </c>
      <c r="CC83">
        <v>2056.4769999999999</v>
      </c>
      <c r="CD83">
        <v>1232.886</v>
      </c>
      <c r="CE83">
        <v>1169.2429999999999</v>
      </c>
      <c r="CF83">
        <v>-178.27699999999999</v>
      </c>
      <c r="CG83">
        <v>99.998999999999995</v>
      </c>
      <c r="CI83">
        <f>COUNTA(filtered_labeled_data_seghesio__2[#This Row])</f>
        <v>77</v>
      </c>
    </row>
    <row r="84" spans="1:87" x14ac:dyDescent="0.35">
      <c r="A84">
        <v>801.22900000000004</v>
      </c>
      <c r="B84">
        <v>119.90900000000001</v>
      </c>
      <c r="C84">
        <v>215.3</v>
      </c>
      <c r="D84">
        <v>215.1</v>
      </c>
      <c r="E84">
        <v>220.1</v>
      </c>
      <c r="F84">
        <v>225</v>
      </c>
      <c r="G84">
        <v>2207.6819999999998</v>
      </c>
      <c r="H84">
        <v>1724.6849999999999</v>
      </c>
      <c r="I84">
        <v>3.016</v>
      </c>
      <c r="J84">
        <v>0.14399999999999999</v>
      </c>
      <c r="K84">
        <v>24.346</v>
      </c>
      <c r="L84">
        <v>2.0720000000000001</v>
      </c>
      <c r="M84">
        <v>0.45400000000000001</v>
      </c>
      <c r="N84">
        <v>0.65600000000000003</v>
      </c>
      <c r="O84">
        <v>45.2</v>
      </c>
      <c r="P84">
        <v>29.356999999999999</v>
      </c>
      <c r="Q84">
        <v>44.978999999999999</v>
      </c>
      <c r="R84">
        <v>229.8</v>
      </c>
      <c r="S84">
        <v>59.9</v>
      </c>
      <c r="T84">
        <v>59.9</v>
      </c>
      <c r="U84">
        <v>60.7</v>
      </c>
      <c r="V84">
        <v>94.585999999999999</v>
      </c>
      <c r="W84">
        <v>52.5</v>
      </c>
      <c r="X84">
        <v>66.156000000000006</v>
      </c>
      <c r="Y84">
        <v>79.808000000000007</v>
      </c>
      <c r="Z84">
        <v>2.859</v>
      </c>
      <c r="AA84">
        <v>545.21</v>
      </c>
      <c r="AB84">
        <v>501.41500000000002</v>
      </c>
      <c r="AC84">
        <v>4.4770000000000003</v>
      </c>
      <c r="AD84">
        <v>3.5739999999999998</v>
      </c>
      <c r="AE84">
        <v>7799.1220000000003</v>
      </c>
      <c r="AF84">
        <v>5557.6289999999999</v>
      </c>
      <c r="AG84">
        <v>1631.922</v>
      </c>
      <c r="AH84">
        <v>1020.18</v>
      </c>
      <c r="AI84">
        <v>6167.2</v>
      </c>
      <c r="AJ84">
        <v>4537.4489999999996</v>
      </c>
      <c r="AK84">
        <v>24.303999999999998</v>
      </c>
      <c r="AL84">
        <v>1.004</v>
      </c>
      <c r="AM84">
        <v>423.75900000000001</v>
      </c>
      <c r="AN84">
        <v>2053.64</v>
      </c>
      <c r="AO84">
        <v>5.7119999999999997</v>
      </c>
      <c r="AP84">
        <v>29.26</v>
      </c>
      <c r="AQ84">
        <v>1</v>
      </c>
      <c r="AR84">
        <v>1</v>
      </c>
      <c r="AS84">
        <v>1</v>
      </c>
      <c r="AT84" s="1">
        <v>0</v>
      </c>
      <c r="AU84" s="1" t="s">
        <v>83</v>
      </c>
      <c r="AV84" s="1" t="s">
        <v>83</v>
      </c>
      <c r="AW84" s="1" t="s">
        <v>84</v>
      </c>
      <c r="AX84" s="1"/>
      <c r="AY84" s="1"/>
      <c r="AZ84" s="1" t="s">
        <v>284</v>
      </c>
      <c r="BA84">
        <v>42</v>
      </c>
      <c r="BB84" s="1" t="s">
        <v>86</v>
      </c>
      <c r="BC84">
        <v>45566.698940000002</v>
      </c>
      <c r="BD84" s="1"/>
      <c r="BE84" s="1" t="s">
        <v>87</v>
      </c>
      <c r="BF84">
        <v>42</v>
      </c>
      <c r="BG84">
        <v>42</v>
      </c>
      <c r="BH84">
        <v>0</v>
      </c>
      <c r="BI84" s="1" t="s">
        <v>285</v>
      </c>
      <c r="BJ84" s="1"/>
      <c r="BK84">
        <v>14.44999981</v>
      </c>
      <c r="BL84">
        <v>110</v>
      </c>
      <c r="BM84" s="1"/>
      <c r="BN84" s="1"/>
      <c r="BO84">
        <v>0</v>
      </c>
      <c r="BP84">
        <v>60</v>
      </c>
      <c r="BQ84">
        <v>2.4190784E-2</v>
      </c>
      <c r="BR84">
        <v>0.114395261</v>
      </c>
      <c r="BS84" s="1" t="s">
        <v>286</v>
      </c>
      <c r="BT84" s="1" t="s">
        <v>284</v>
      </c>
      <c r="BU84">
        <v>40</v>
      </c>
      <c r="BV84">
        <v>20</v>
      </c>
      <c r="BW84">
        <v>45</v>
      </c>
      <c r="BX84">
        <v>892.95799999999997</v>
      </c>
      <c r="BY84">
        <v>956.11800000000005</v>
      </c>
      <c r="BZ84">
        <v>2.512</v>
      </c>
      <c r="CA84">
        <v>4.016</v>
      </c>
      <c r="CB84">
        <v>94.820999999999998</v>
      </c>
      <c r="CC84">
        <v>2053.64</v>
      </c>
      <c r="CD84">
        <v>869.16300000000001</v>
      </c>
      <c r="CE84">
        <v>1067.982</v>
      </c>
      <c r="CF84">
        <v>6.5720000000000001</v>
      </c>
      <c r="CG84">
        <v>98.424999999999997</v>
      </c>
      <c r="CI84">
        <f>COUNTA(filtered_labeled_data_seghesio__2[#This Row])</f>
        <v>79</v>
      </c>
    </row>
    <row r="85" spans="1:87" x14ac:dyDescent="0.35">
      <c r="A85">
        <v>801.22900000000004</v>
      </c>
      <c r="B85">
        <v>119.90900000000001</v>
      </c>
      <c r="C85">
        <v>215.3</v>
      </c>
      <c r="D85">
        <v>215.1</v>
      </c>
      <c r="E85">
        <v>220.1</v>
      </c>
      <c r="F85">
        <v>225</v>
      </c>
      <c r="G85">
        <v>2207.6819999999998</v>
      </c>
      <c r="H85">
        <v>1724.6849999999999</v>
      </c>
      <c r="I85">
        <v>3.016</v>
      </c>
      <c r="J85">
        <v>0.14399999999999999</v>
      </c>
      <c r="K85">
        <v>24.346</v>
      </c>
      <c r="L85">
        <v>2.0720000000000001</v>
      </c>
      <c r="M85">
        <v>0.45400000000000001</v>
      </c>
      <c r="N85">
        <v>0.65600000000000003</v>
      </c>
      <c r="O85">
        <v>45.2</v>
      </c>
      <c r="P85">
        <v>29.356999999999999</v>
      </c>
      <c r="Q85">
        <v>44.978999999999999</v>
      </c>
      <c r="R85">
        <v>229.8</v>
      </c>
      <c r="S85">
        <v>59.9</v>
      </c>
      <c r="T85">
        <v>59.9</v>
      </c>
      <c r="U85">
        <v>60.7</v>
      </c>
      <c r="V85">
        <v>137.79599999999999</v>
      </c>
      <c r="W85">
        <v>52.5</v>
      </c>
      <c r="X85">
        <v>66.555000000000007</v>
      </c>
      <c r="Y85">
        <v>82.721999999999994</v>
      </c>
      <c r="Z85">
        <v>1.2789999999999999</v>
      </c>
      <c r="AA85">
        <v>545.16399999999999</v>
      </c>
      <c r="AB85">
        <v>498.38499999999999</v>
      </c>
      <c r="AC85">
        <v>4.8540000000000001</v>
      </c>
      <c r="AD85">
        <v>3.8</v>
      </c>
      <c r="AE85">
        <v>7957.7579999999998</v>
      </c>
      <c r="AF85">
        <v>6113.5789999999997</v>
      </c>
      <c r="AG85">
        <v>1839.4839999999999</v>
      </c>
      <c r="AH85">
        <v>1144.2660000000001</v>
      </c>
      <c r="AI85">
        <v>6118.2740000000003</v>
      </c>
      <c r="AJ85">
        <v>4969.3130000000001</v>
      </c>
      <c r="AK85">
        <v>24.303999999999998</v>
      </c>
      <c r="AL85">
        <v>1.0049999999999999</v>
      </c>
      <c r="AM85">
        <v>424.75400000000002</v>
      </c>
      <c r="AN85">
        <v>2056.3209999999999</v>
      </c>
      <c r="AO85">
        <v>24.66</v>
      </c>
      <c r="AP85">
        <v>24.672999999999998</v>
      </c>
      <c r="AQ85">
        <v>0</v>
      </c>
      <c r="AR85">
        <v>1</v>
      </c>
      <c r="AS85">
        <v>0</v>
      </c>
      <c r="AT85" s="1" t="s">
        <v>214</v>
      </c>
      <c r="AU85" s="1" t="s">
        <v>83</v>
      </c>
      <c r="AV85" s="1" t="s">
        <v>83</v>
      </c>
      <c r="AW85" s="1" t="s">
        <v>84</v>
      </c>
      <c r="AX85" s="1"/>
      <c r="AY85" s="1"/>
      <c r="AZ85" s="1" t="s">
        <v>287</v>
      </c>
      <c r="BA85">
        <v>42</v>
      </c>
      <c r="BB85" s="1" t="s">
        <v>91</v>
      </c>
      <c r="BC85">
        <v>45566.698940000002</v>
      </c>
      <c r="BD85" s="1"/>
      <c r="BE85" s="1" t="s">
        <v>87</v>
      </c>
      <c r="BF85">
        <v>42</v>
      </c>
      <c r="BG85">
        <v>42</v>
      </c>
      <c r="BH85">
        <v>0</v>
      </c>
      <c r="BI85" s="1" t="s">
        <v>285</v>
      </c>
      <c r="BJ85" s="1"/>
      <c r="BK85">
        <v>14.44999981</v>
      </c>
      <c r="BL85">
        <v>110</v>
      </c>
      <c r="BM85" s="1"/>
      <c r="BN85" s="1"/>
      <c r="BO85">
        <v>0</v>
      </c>
      <c r="BP85">
        <v>60</v>
      </c>
      <c r="BS85" s="1" t="s">
        <v>288</v>
      </c>
      <c r="BT85" s="1" t="s">
        <v>287</v>
      </c>
      <c r="BU85">
        <v>40</v>
      </c>
      <c r="BV85">
        <v>20</v>
      </c>
      <c r="BW85">
        <v>45</v>
      </c>
      <c r="BX85">
        <v>1235.4559999999999</v>
      </c>
      <c r="BY85">
        <v>936.79600000000005</v>
      </c>
      <c r="BZ85">
        <v>-1.627</v>
      </c>
      <c r="CA85">
        <v>4.101</v>
      </c>
      <c r="CB85">
        <v>90.682000000000002</v>
      </c>
      <c r="CC85">
        <v>2056.3209999999999</v>
      </c>
      <c r="CD85">
        <v>1229.202</v>
      </c>
      <c r="CE85">
        <v>1244.6220000000001</v>
      </c>
      <c r="CF85">
        <v>-178.30600000000001</v>
      </c>
      <c r="CG85">
        <v>99.998999999999995</v>
      </c>
      <c r="CI85">
        <f>COUNTA(filtered_labeled_data_seghesio__2[#This Row])</f>
        <v>77</v>
      </c>
    </row>
    <row r="86" spans="1:87" x14ac:dyDescent="0.35">
      <c r="A86">
        <v>801.59799999999996</v>
      </c>
      <c r="B86">
        <v>119.90900000000001</v>
      </c>
      <c r="C86">
        <v>215.1</v>
      </c>
      <c r="D86">
        <v>215.1</v>
      </c>
      <c r="E86">
        <v>220.1</v>
      </c>
      <c r="F86">
        <v>224.8</v>
      </c>
      <c r="G86">
        <v>2201.4650000000001</v>
      </c>
      <c r="H86">
        <v>1705.1590000000001</v>
      </c>
      <c r="I86">
        <v>3.702</v>
      </c>
      <c r="J86">
        <v>0.154</v>
      </c>
      <c r="K86">
        <v>24.501999999999999</v>
      </c>
      <c r="L86">
        <v>2.0840000000000001</v>
      </c>
      <c r="M86">
        <v>0.45400000000000001</v>
      </c>
      <c r="N86">
        <v>0.65800000000000003</v>
      </c>
      <c r="O86">
        <v>45.2</v>
      </c>
      <c r="P86">
        <v>29.628</v>
      </c>
      <c r="Q86">
        <v>44.948</v>
      </c>
      <c r="R86">
        <v>229.8</v>
      </c>
      <c r="S86">
        <v>60</v>
      </c>
      <c r="T86">
        <v>60</v>
      </c>
      <c r="U86">
        <v>60.7</v>
      </c>
      <c r="V86">
        <v>94.585999999999999</v>
      </c>
      <c r="W86">
        <v>52.5</v>
      </c>
      <c r="X86">
        <v>66.036000000000001</v>
      </c>
      <c r="Y86">
        <v>79.885000000000005</v>
      </c>
      <c r="Z86">
        <v>3.085</v>
      </c>
      <c r="AA86">
        <v>544.79100000000005</v>
      </c>
      <c r="AB86">
        <v>500.875</v>
      </c>
      <c r="AC86">
        <v>4.5149999999999997</v>
      </c>
      <c r="AD86">
        <v>3.5739999999999998</v>
      </c>
      <c r="AE86">
        <v>7812.6040000000003</v>
      </c>
      <c r="AF86">
        <v>5530.366</v>
      </c>
      <c r="AG86">
        <v>1660.749</v>
      </c>
      <c r="AH86">
        <v>1029.2460000000001</v>
      </c>
      <c r="AI86">
        <v>6151.8549999999996</v>
      </c>
      <c r="AJ86">
        <v>4501.1210000000001</v>
      </c>
      <c r="AK86">
        <v>24.030999999999999</v>
      </c>
      <c r="AT86" s="1" t="s">
        <v>83</v>
      </c>
      <c r="AU86" s="1" t="s">
        <v>83</v>
      </c>
      <c r="AV86" s="1" t="s">
        <v>83</v>
      </c>
      <c r="AW86" s="1"/>
      <c r="AX86" s="1"/>
      <c r="AY86" s="1"/>
      <c r="AZ86" s="1" t="s">
        <v>289</v>
      </c>
      <c r="BA86">
        <v>43</v>
      </c>
      <c r="BB86" s="1" t="s">
        <v>86</v>
      </c>
      <c r="BC86">
        <v>45566.699220000002</v>
      </c>
      <c r="BD86" s="1"/>
      <c r="BE86" s="1" t="s">
        <v>87</v>
      </c>
      <c r="BF86">
        <v>43</v>
      </c>
      <c r="BG86">
        <v>43</v>
      </c>
      <c r="BH86">
        <v>0</v>
      </c>
      <c r="BI86" s="1" t="s">
        <v>290</v>
      </c>
      <c r="BJ86" s="1"/>
      <c r="BK86">
        <v>14.44999981</v>
      </c>
      <c r="BL86">
        <v>110</v>
      </c>
      <c r="BM86" s="1"/>
      <c r="BN86" s="1"/>
      <c r="BO86">
        <v>0</v>
      </c>
      <c r="BP86">
        <v>60</v>
      </c>
      <c r="BQ86">
        <v>5.1542519999999998E-3</v>
      </c>
      <c r="BR86">
        <v>0.13233590100000001</v>
      </c>
      <c r="BS86" s="1" t="s">
        <v>83</v>
      </c>
      <c r="BT86" s="1" t="s">
        <v>83</v>
      </c>
      <c r="CI86">
        <f>COUNTA(filtered_labeled_data_seghesio__2[#This Row])</f>
        <v>57</v>
      </c>
    </row>
    <row r="87" spans="1:87" x14ac:dyDescent="0.35">
      <c r="A87">
        <v>801.59799999999996</v>
      </c>
      <c r="B87">
        <v>119.90900000000001</v>
      </c>
      <c r="C87">
        <v>215.1</v>
      </c>
      <c r="D87">
        <v>215.1</v>
      </c>
      <c r="E87">
        <v>220.1</v>
      </c>
      <c r="F87">
        <v>224.8</v>
      </c>
      <c r="G87">
        <v>2201.4650000000001</v>
      </c>
      <c r="H87">
        <v>1705.1590000000001</v>
      </c>
      <c r="I87">
        <v>3.702</v>
      </c>
      <c r="J87">
        <v>0.154</v>
      </c>
      <c r="K87">
        <v>24.501999999999999</v>
      </c>
      <c r="L87">
        <v>2.0840000000000001</v>
      </c>
      <c r="M87">
        <v>0.45400000000000001</v>
      </c>
      <c r="N87">
        <v>0.65800000000000003</v>
      </c>
      <c r="O87">
        <v>45.2</v>
      </c>
      <c r="P87">
        <v>29.628</v>
      </c>
      <c r="Q87">
        <v>44.948</v>
      </c>
      <c r="R87">
        <v>229.8</v>
      </c>
      <c r="S87">
        <v>60</v>
      </c>
      <c r="T87">
        <v>60</v>
      </c>
      <c r="U87">
        <v>60.7</v>
      </c>
      <c r="V87">
        <v>137.79599999999999</v>
      </c>
      <c r="W87">
        <v>52.5</v>
      </c>
      <c r="X87">
        <v>66.549000000000007</v>
      </c>
      <c r="Y87">
        <v>82.679000000000002</v>
      </c>
      <c r="Z87">
        <v>1.3169999999999999</v>
      </c>
      <c r="AA87">
        <v>546.44100000000003</v>
      </c>
      <c r="AB87">
        <v>500.55599999999998</v>
      </c>
      <c r="AC87">
        <v>4.7779999999999996</v>
      </c>
      <c r="AD87">
        <v>3.8</v>
      </c>
      <c r="AE87">
        <v>7985.04</v>
      </c>
      <c r="AF87">
        <v>6194.6229999999996</v>
      </c>
      <c r="AG87">
        <v>1819.0709999999999</v>
      </c>
      <c r="AH87">
        <v>1165.7619999999999</v>
      </c>
      <c r="AI87">
        <v>6165.9690000000001</v>
      </c>
      <c r="AJ87">
        <v>5028.8609999999999</v>
      </c>
      <c r="AK87">
        <v>24.030999999999999</v>
      </c>
      <c r="AL87">
        <v>1.0049999999999999</v>
      </c>
      <c r="AM87">
        <v>424.827</v>
      </c>
      <c r="AN87">
        <v>2056.596</v>
      </c>
      <c r="AO87">
        <v>7.0960000000000001</v>
      </c>
      <c r="AP87">
        <v>28.95</v>
      </c>
      <c r="AQ87">
        <v>1</v>
      </c>
      <c r="AR87">
        <v>1</v>
      </c>
      <c r="AS87">
        <v>1</v>
      </c>
      <c r="AT87" s="1">
        <v>0</v>
      </c>
      <c r="AU87" s="1" t="s">
        <v>83</v>
      </c>
      <c r="AV87" s="1" t="s">
        <v>83</v>
      </c>
      <c r="AW87" s="1" t="s">
        <v>84</v>
      </c>
      <c r="AX87" s="1"/>
      <c r="AY87" s="1"/>
      <c r="AZ87" s="1" t="s">
        <v>291</v>
      </c>
      <c r="BA87">
        <v>43</v>
      </c>
      <c r="BB87" s="1" t="s">
        <v>91</v>
      </c>
      <c r="BC87">
        <v>45566.699220000002</v>
      </c>
      <c r="BD87" s="1"/>
      <c r="BE87" s="1" t="s">
        <v>87</v>
      </c>
      <c r="BF87">
        <v>43</v>
      </c>
      <c r="BG87">
        <v>43</v>
      </c>
      <c r="BH87">
        <v>0</v>
      </c>
      <c r="BI87" s="1" t="s">
        <v>290</v>
      </c>
      <c r="BJ87" s="1"/>
      <c r="BK87">
        <v>14.44999981</v>
      </c>
      <c r="BL87">
        <v>110</v>
      </c>
      <c r="BM87" s="1"/>
      <c r="BN87" s="1"/>
      <c r="BO87">
        <v>0</v>
      </c>
      <c r="BP87">
        <v>60</v>
      </c>
      <c r="BS87" s="1" t="s">
        <v>292</v>
      </c>
      <c r="BT87" s="1" t="s">
        <v>291</v>
      </c>
      <c r="BU87">
        <v>40</v>
      </c>
      <c r="BV87">
        <v>20</v>
      </c>
      <c r="BW87">
        <v>45</v>
      </c>
      <c r="BX87">
        <v>1236.7059999999999</v>
      </c>
      <c r="BY87">
        <v>880.10400000000004</v>
      </c>
      <c r="BZ87">
        <v>-1.843</v>
      </c>
      <c r="CA87">
        <v>4.01</v>
      </c>
      <c r="CB87">
        <v>90.465999999999994</v>
      </c>
      <c r="CC87">
        <v>2056.596</v>
      </c>
      <c r="CD87">
        <v>1230.557</v>
      </c>
      <c r="CE87">
        <v>1186.5160000000001</v>
      </c>
      <c r="CF87">
        <v>-178.375</v>
      </c>
      <c r="CG87">
        <v>99.998999999999995</v>
      </c>
      <c r="CI87">
        <f>COUNTA(filtered_labeled_data_seghesio__2[#This Row])</f>
        <v>77</v>
      </c>
    </row>
    <row r="88" spans="1:87" x14ac:dyDescent="0.35">
      <c r="A88">
        <v>801.22900000000004</v>
      </c>
      <c r="B88">
        <v>119.90900000000001</v>
      </c>
      <c r="C88">
        <v>214.6</v>
      </c>
      <c r="D88">
        <v>215</v>
      </c>
      <c r="E88">
        <v>220.1</v>
      </c>
      <c r="F88">
        <v>225</v>
      </c>
      <c r="G88">
        <v>2203.4070000000002</v>
      </c>
      <c r="H88">
        <v>1724.0050000000001</v>
      </c>
      <c r="I88">
        <v>2.96</v>
      </c>
      <c r="J88">
        <v>0.15</v>
      </c>
      <c r="K88">
        <v>24.34</v>
      </c>
      <c r="L88">
        <v>2.0539999999999998</v>
      </c>
      <c r="M88">
        <v>0.45400000000000001</v>
      </c>
      <c r="N88">
        <v>0.65800000000000003</v>
      </c>
      <c r="O88">
        <v>45.5</v>
      </c>
      <c r="P88">
        <v>29.337</v>
      </c>
      <c r="Q88">
        <v>44.988999999999997</v>
      </c>
      <c r="R88">
        <v>229.8</v>
      </c>
      <c r="S88">
        <v>60.1</v>
      </c>
      <c r="T88">
        <v>60.1</v>
      </c>
      <c r="U88">
        <v>60.7</v>
      </c>
      <c r="V88">
        <v>94.585999999999999</v>
      </c>
      <c r="W88">
        <v>52.5</v>
      </c>
      <c r="X88">
        <v>65.972999999999999</v>
      </c>
      <c r="Y88">
        <v>79.777000000000001</v>
      </c>
      <c r="Z88">
        <v>3.2730000000000001</v>
      </c>
      <c r="AA88">
        <v>544.77099999999996</v>
      </c>
      <c r="AB88">
        <v>502.14100000000002</v>
      </c>
      <c r="AC88">
        <v>4.5149999999999997</v>
      </c>
      <c r="AD88">
        <v>3.65</v>
      </c>
      <c r="AE88">
        <v>7790.7179999999998</v>
      </c>
      <c r="AF88">
        <v>5585.2690000000002</v>
      </c>
      <c r="AG88">
        <v>1652.806</v>
      </c>
      <c r="AH88">
        <v>1061.662</v>
      </c>
      <c r="AI88">
        <v>6137.9129999999996</v>
      </c>
      <c r="AJ88">
        <v>4523.6059999999998</v>
      </c>
      <c r="AK88">
        <v>24.628</v>
      </c>
      <c r="AL88">
        <v>1.004</v>
      </c>
      <c r="AM88">
        <v>423.702</v>
      </c>
      <c r="AN88">
        <v>2052.163</v>
      </c>
      <c r="AO88">
        <v>18.215</v>
      </c>
      <c r="AP88">
        <v>37.951999999999998</v>
      </c>
      <c r="AQ88">
        <v>1</v>
      </c>
      <c r="AR88">
        <v>1</v>
      </c>
      <c r="AS88">
        <v>1</v>
      </c>
      <c r="AT88" s="1">
        <v>0</v>
      </c>
      <c r="AU88" s="1" t="s">
        <v>83</v>
      </c>
      <c r="AV88" s="1" t="s">
        <v>83</v>
      </c>
      <c r="AW88" s="1" t="s">
        <v>84</v>
      </c>
      <c r="AX88" s="1"/>
      <c r="AY88" s="1"/>
      <c r="AZ88" s="1" t="s">
        <v>293</v>
      </c>
      <c r="BA88">
        <v>44</v>
      </c>
      <c r="BB88" s="1" t="s">
        <v>86</v>
      </c>
      <c r="BC88">
        <v>45566.699500000002</v>
      </c>
      <c r="BD88" s="1"/>
      <c r="BE88" s="1" t="s">
        <v>87</v>
      </c>
      <c r="BF88">
        <v>44</v>
      </c>
      <c r="BG88">
        <v>44</v>
      </c>
      <c r="BH88">
        <v>0</v>
      </c>
      <c r="BI88" s="1" t="s">
        <v>294</v>
      </c>
      <c r="BJ88" s="1"/>
      <c r="BK88">
        <v>14.460000040000001</v>
      </c>
      <c r="BL88">
        <v>110</v>
      </c>
      <c r="BM88" s="1"/>
      <c r="BN88" s="1"/>
      <c r="BO88">
        <v>0</v>
      </c>
      <c r="BP88">
        <v>60</v>
      </c>
      <c r="BQ88">
        <v>1.7220736E-2</v>
      </c>
      <c r="BR88">
        <v>0.124609947</v>
      </c>
      <c r="BS88" s="1" t="s">
        <v>295</v>
      </c>
      <c r="BT88" s="1" t="s">
        <v>293</v>
      </c>
      <c r="BU88">
        <v>40</v>
      </c>
      <c r="BV88">
        <v>20</v>
      </c>
      <c r="BW88">
        <v>45</v>
      </c>
      <c r="BX88">
        <v>893.56299999999999</v>
      </c>
      <c r="BY88">
        <v>938.30499999999995</v>
      </c>
      <c r="BZ88">
        <v>2.512</v>
      </c>
      <c r="CA88">
        <v>4.0890000000000004</v>
      </c>
      <c r="CB88">
        <v>94.820999999999998</v>
      </c>
      <c r="CC88">
        <v>2052.163</v>
      </c>
      <c r="CD88">
        <v>868.99300000000005</v>
      </c>
      <c r="CE88">
        <v>1050.3340000000001</v>
      </c>
      <c r="CF88">
        <v>6.5890000000000004</v>
      </c>
      <c r="CG88">
        <v>99.998999999999995</v>
      </c>
      <c r="CI88">
        <f>COUNTA(filtered_labeled_data_seghesio__2[#This Row])</f>
        <v>79</v>
      </c>
    </row>
    <row r="89" spans="1:87" x14ac:dyDescent="0.35">
      <c r="A89">
        <v>801.22900000000004</v>
      </c>
      <c r="B89">
        <v>119.90900000000001</v>
      </c>
      <c r="C89">
        <v>214.6</v>
      </c>
      <c r="D89">
        <v>215</v>
      </c>
      <c r="E89">
        <v>220.1</v>
      </c>
      <c r="F89">
        <v>225</v>
      </c>
      <c r="G89">
        <v>2203.4070000000002</v>
      </c>
      <c r="H89">
        <v>1724.0050000000001</v>
      </c>
      <c r="I89">
        <v>2.96</v>
      </c>
      <c r="J89">
        <v>0.15</v>
      </c>
      <c r="K89">
        <v>24.34</v>
      </c>
      <c r="L89">
        <v>2.0539999999999998</v>
      </c>
      <c r="M89">
        <v>0.45400000000000001</v>
      </c>
      <c r="N89">
        <v>0.65800000000000003</v>
      </c>
      <c r="O89">
        <v>45.5</v>
      </c>
      <c r="P89">
        <v>29.337</v>
      </c>
      <c r="Q89">
        <v>44.988999999999997</v>
      </c>
      <c r="R89">
        <v>229.8</v>
      </c>
      <c r="S89">
        <v>60.1</v>
      </c>
      <c r="T89">
        <v>60.1</v>
      </c>
      <c r="U89">
        <v>60.7</v>
      </c>
      <c r="V89">
        <v>137.79599999999999</v>
      </c>
      <c r="W89">
        <v>52.5</v>
      </c>
      <c r="X89">
        <v>66.557000000000002</v>
      </c>
      <c r="Y89">
        <v>82.572000000000003</v>
      </c>
      <c r="Z89">
        <v>1.3540000000000001</v>
      </c>
      <c r="AA89">
        <v>546.38900000000001</v>
      </c>
      <c r="AB89">
        <v>500.49700000000001</v>
      </c>
      <c r="AC89">
        <v>4.7779999999999996</v>
      </c>
      <c r="AD89">
        <v>3.8</v>
      </c>
      <c r="AE89">
        <v>7964.0770000000002</v>
      </c>
      <c r="AF89">
        <v>6182.3</v>
      </c>
      <c r="AG89">
        <v>1807.71</v>
      </c>
      <c r="AH89">
        <v>1153.952</v>
      </c>
      <c r="AI89">
        <v>6156.3670000000002</v>
      </c>
      <c r="AJ89">
        <v>5028.348</v>
      </c>
      <c r="AK89">
        <v>24.628</v>
      </c>
      <c r="AL89">
        <v>1.0049999999999999</v>
      </c>
      <c r="AM89">
        <v>424.68</v>
      </c>
      <c r="AN89">
        <v>2055.3380000000002</v>
      </c>
      <c r="AO89">
        <v>10.544</v>
      </c>
      <c r="AP89">
        <v>22.73</v>
      </c>
      <c r="AQ89">
        <v>1</v>
      </c>
      <c r="AR89">
        <v>1</v>
      </c>
      <c r="AS89">
        <v>1</v>
      </c>
      <c r="AT89" s="1">
        <v>0</v>
      </c>
      <c r="AU89" s="1" t="s">
        <v>83</v>
      </c>
      <c r="AV89" s="1" t="s">
        <v>83</v>
      </c>
      <c r="AW89" s="1" t="s">
        <v>84</v>
      </c>
      <c r="AX89" s="1"/>
      <c r="AY89" s="1"/>
      <c r="AZ89" s="1" t="s">
        <v>296</v>
      </c>
      <c r="BA89">
        <v>44</v>
      </c>
      <c r="BB89" s="1" t="s">
        <v>91</v>
      </c>
      <c r="BC89">
        <v>45566.699500000002</v>
      </c>
      <c r="BD89" s="1"/>
      <c r="BE89" s="1" t="s">
        <v>87</v>
      </c>
      <c r="BF89">
        <v>44</v>
      </c>
      <c r="BG89">
        <v>44</v>
      </c>
      <c r="BH89">
        <v>0</v>
      </c>
      <c r="BI89" s="1" t="s">
        <v>294</v>
      </c>
      <c r="BJ89" s="1"/>
      <c r="BK89">
        <v>14.460000040000001</v>
      </c>
      <c r="BL89">
        <v>110</v>
      </c>
      <c r="BM89" s="1"/>
      <c r="BN89" s="1"/>
      <c r="BO89">
        <v>0</v>
      </c>
      <c r="BP89">
        <v>60</v>
      </c>
      <c r="BS89" s="1" t="s">
        <v>297</v>
      </c>
      <c r="BT89" s="1" t="s">
        <v>296</v>
      </c>
      <c r="BU89">
        <v>40</v>
      </c>
      <c r="BV89">
        <v>20</v>
      </c>
      <c r="BW89">
        <v>45</v>
      </c>
      <c r="BX89">
        <v>1232.7180000000001</v>
      </c>
      <c r="BY89">
        <v>1042.7329999999999</v>
      </c>
      <c r="BZ89">
        <v>-1.627</v>
      </c>
      <c r="CA89">
        <v>4.101</v>
      </c>
      <c r="CB89">
        <v>90.682000000000002</v>
      </c>
      <c r="CC89">
        <v>2055.3380000000002</v>
      </c>
      <c r="CD89">
        <v>1226.231</v>
      </c>
      <c r="CE89">
        <v>1348.6189999999999</v>
      </c>
      <c r="CF89">
        <v>-178.29300000000001</v>
      </c>
      <c r="CG89">
        <v>98.424999999999997</v>
      </c>
      <c r="CI89">
        <f>COUNTA(filtered_labeled_data_seghesio__2[#This Row])</f>
        <v>77</v>
      </c>
    </row>
    <row r="90" spans="1:87" x14ac:dyDescent="0.35">
      <c r="A90">
        <v>801.22900000000004</v>
      </c>
      <c r="B90">
        <v>119.90900000000001</v>
      </c>
      <c r="C90">
        <v>214.6</v>
      </c>
      <c r="D90">
        <v>214.8</v>
      </c>
      <c r="E90">
        <v>220</v>
      </c>
      <c r="F90">
        <v>224.8</v>
      </c>
      <c r="G90">
        <v>2195.9270000000001</v>
      </c>
      <c r="H90">
        <v>1718.2729999999999</v>
      </c>
      <c r="I90">
        <v>2.802</v>
      </c>
      <c r="J90">
        <v>0.14799999999999999</v>
      </c>
      <c r="K90">
        <v>24.34</v>
      </c>
      <c r="L90">
        <v>2.0819999999999999</v>
      </c>
      <c r="M90">
        <v>0.45400000000000001</v>
      </c>
      <c r="N90">
        <v>0.65800000000000003</v>
      </c>
      <c r="O90">
        <v>45.5</v>
      </c>
      <c r="P90">
        <v>29.536000000000001</v>
      </c>
      <c r="Q90">
        <v>44.963999999999999</v>
      </c>
      <c r="R90">
        <v>230</v>
      </c>
      <c r="S90">
        <v>60</v>
      </c>
      <c r="T90">
        <v>60</v>
      </c>
      <c r="U90">
        <v>60.7</v>
      </c>
      <c r="V90">
        <v>94.585999999999999</v>
      </c>
      <c r="W90">
        <v>52.5</v>
      </c>
      <c r="X90">
        <v>66.132999999999996</v>
      </c>
      <c r="Y90">
        <v>79.856999999999999</v>
      </c>
      <c r="Z90">
        <v>2.8220000000000001</v>
      </c>
      <c r="AA90">
        <v>546.45600000000002</v>
      </c>
      <c r="AB90">
        <v>502.79399999999998</v>
      </c>
      <c r="AC90">
        <v>4.5149999999999997</v>
      </c>
      <c r="AD90">
        <v>3.6120000000000001</v>
      </c>
      <c r="AE90">
        <v>7825.1639999999998</v>
      </c>
      <c r="AF90">
        <v>5595.0039999999999</v>
      </c>
      <c r="AG90">
        <v>1662.232</v>
      </c>
      <c r="AH90">
        <v>1048.5920000000001</v>
      </c>
      <c r="AI90">
        <v>6162.9309999999996</v>
      </c>
      <c r="AJ90">
        <v>4546.4120000000003</v>
      </c>
      <c r="AK90">
        <v>23.977</v>
      </c>
      <c r="AL90">
        <v>1.0029999999999999</v>
      </c>
      <c r="AM90">
        <v>423.39499999999998</v>
      </c>
      <c r="AN90">
        <v>2055.4360000000001</v>
      </c>
      <c r="AO90">
        <v>8.23</v>
      </c>
      <c r="AP90">
        <v>25.684000000000001</v>
      </c>
      <c r="AQ90">
        <v>1</v>
      </c>
      <c r="AR90">
        <v>1</v>
      </c>
      <c r="AS90">
        <v>1</v>
      </c>
      <c r="AT90" s="1">
        <v>0</v>
      </c>
      <c r="AU90" s="1" t="s">
        <v>83</v>
      </c>
      <c r="AV90" s="1" t="s">
        <v>83</v>
      </c>
      <c r="AW90" s="1" t="s">
        <v>84</v>
      </c>
      <c r="AX90" s="1"/>
      <c r="AY90" s="1"/>
      <c r="AZ90" s="1" t="s">
        <v>298</v>
      </c>
      <c r="BA90">
        <v>45</v>
      </c>
      <c r="BB90" s="1" t="s">
        <v>86</v>
      </c>
      <c r="BC90">
        <v>45566.699780000003</v>
      </c>
      <c r="BD90" s="1"/>
      <c r="BE90" s="1" t="s">
        <v>87</v>
      </c>
      <c r="BF90">
        <v>45</v>
      </c>
      <c r="BG90">
        <v>45</v>
      </c>
      <c r="BH90">
        <v>0</v>
      </c>
      <c r="BI90" s="1" t="s">
        <v>299</v>
      </c>
      <c r="BJ90" s="1"/>
      <c r="BK90">
        <v>14.460000040000001</v>
      </c>
      <c r="BL90">
        <v>110</v>
      </c>
      <c r="BM90" s="1"/>
      <c r="BN90" s="1"/>
      <c r="BO90">
        <v>0</v>
      </c>
      <c r="BP90">
        <v>60</v>
      </c>
      <c r="BQ90">
        <v>6.7625050000000003E-3</v>
      </c>
      <c r="BR90">
        <v>0.12849581199999999</v>
      </c>
      <c r="BS90" s="1" t="s">
        <v>300</v>
      </c>
      <c r="BT90" s="1" t="s">
        <v>298</v>
      </c>
      <c r="BU90">
        <v>40</v>
      </c>
      <c r="BV90">
        <v>20</v>
      </c>
      <c r="BW90">
        <v>45</v>
      </c>
      <c r="BX90">
        <v>825.28800000000001</v>
      </c>
      <c r="BY90">
        <v>1254.8779999999999</v>
      </c>
      <c r="BZ90">
        <v>0.38500000000000001</v>
      </c>
      <c r="CA90">
        <v>4.2069999999999999</v>
      </c>
      <c r="CB90">
        <v>92.694000000000003</v>
      </c>
      <c r="CC90">
        <v>2055.4360000000001</v>
      </c>
      <c r="CD90">
        <v>808.02800000000002</v>
      </c>
      <c r="CE90">
        <v>1362.4369999999999</v>
      </c>
      <c r="CF90">
        <v>3.3239999999999998</v>
      </c>
      <c r="CG90">
        <v>96.063000000000002</v>
      </c>
      <c r="CI90">
        <f>COUNTA(filtered_labeled_data_seghesio__2[#This Row])</f>
        <v>79</v>
      </c>
    </row>
    <row r="91" spans="1:87" x14ac:dyDescent="0.35">
      <c r="A91">
        <v>801.22900000000004</v>
      </c>
      <c r="B91">
        <v>119.90900000000001</v>
      </c>
      <c r="C91">
        <v>214.6</v>
      </c>
      <c r="D91">
        <v>214.8</v>
      </c>
      <c r="E91">
        <v>220</v>
      </c>
      <c r="F91">
        <v>224.8</v>
      </c>
      <c r="G91">
        <v>2195.9270000000001</v>
      </c>
      <c r="H91">
        <v>1718.2729999999999</v>
      </c>
      <c r="I91">
        <v>2.802</v>
      </c>
      <c r="J91">
        <v>0.14799999999999999</v>
      </c>
      <c r="K91">
        <v>24.34</v>
      </c>
      <c r="L91">
        <v>2.0819999999999999</v>
      </c>
      <c r="M91">
        <v>0.45400000000000001</v>
      </c>
      <c r="N91">
        <v>0.65800000000000003</v>
      </c>
      <c r="O91">
        <v>45.5</v>
      </c>
      <c r="P91">
        <v>29.536000000000001</v>
      </c>
      <c r="Q91">
        <v>44.963999999999999</v>
      </c>
      <c r="R91">
        <v>230</v>
      </c>
      <c r="S91">
        <v>60</v>
      </c>
      <c r="T91">
        <v>60</v>
      </c>
      <c r="U91">
        <v>60.7</v>
      </c>
      <c r="V91">
        <v>137.79599999999999</v>
      </c>
      <c r="W91">
        <v>52.5</v>
      </c>
      <c r="X91">
        <v>66.741</v>
      </c>
      <c r="Y91">
        <v>82.516000000000005</v>
      </c>
      <c r="Z91">
        <v>1.994</v>
      </c>
      <c r="AA91">
        <v>548.72500000000002</v>
      </c>
      <c r="AB91">
        <v>501.87400000000002</v>
      </c>
      <c r="AC91">
        <v>4.8159999999999998</v>
      </c>
      <c r="AD91">
        <v>3.8</v>
      </c>
      <c r="AE91">
        <v>8015.4030000000002</v>
      </c>
      <c r="AF91">
        <v>6222.0510000000004</v>
      </c>
      <c r="AG91">
        <v>1842.0530000000001</v>
      </c>
      <c r="AH91">
        <v>1163.825</v>
      </c>
      <c r="AI91">
        <v>6173.35</v>
      </c>
      <c r="AJ91">
        <v>5058.2259999999997</v>
      </c>
      <c r="AK91">
        <v>23.977</v>
      </c>
      <c r="AL91">
        <v>1.0049999999999999</v>
      </c>
      <c r="AM91">
        <v>424.726</v>
      </c>
      <c r="AN91">
        <v>2056.0830000000001</v>
      </c>
      <c r="AO91">
        <v>11.352</v>
      </c>
      <c r="AP91">
        <v>26.561</v>
      </c>
      <c r="AQ91">
        <v>1</v>
      </c>
      <c r="AR91">
        <v>1</v>
      </c>
      <c r="AS91">
        <v>1</v>
      </c>
      <c r="AT91" s="1">
        <v>0</v>
      </c>
      <c r="AU91" s="1" t="s">
        <v>83</v>
      </c>
      <c r="AV91" s="1" t="s">
        <v>83</v>
      </c>
      <c r="AW91" s="1" t="s">
        <v>84</v>
      </c>
      <c r="AX91" s="1"/>
      <c r="AY91" s="1"/>
      <c r="AZ91" s="1" t="s">
        <v>301</v>
      </c>
      <c r="BA91">
        <v>45</v>
      </c>
      <c r="BB91" s="1" t="s">
        <v>91</v>
      </c>
      <c r="BC91">
        <v>45566.699780000003</v>
      </c>
      <c r="BD91" s="1"/>
      <c r="BE91" s="1" t="s">
        <v>87</v>
      </c>
      <c r="BF91">
        <v>45</v>
      </c>
      <c r="BG91">
        <v>45</v>
      </c>
      <c r="BH91">
        <v>0</v>
      </c>
      <c r="BI91" s="1" t="s">
        <v>299</v>
      </c>
      <c r="BJ91" s="1"/>
      <c r="BK91">
        <v>14.460000040000001</v>
      </c>
      <c r="BL91">
        <v>110</v>
      </c>
      <c r="BM91" s="1"/>
      <c r="BN91" s="1"/>
      <c r="BO91">
        <v>0</v>
      </c>
      <c r="BP91">
        <v>60</v>
      </c>
      <c r="BS91" s="1" t="s">
        <v>302</v>
      </c>
      <c r="BT91" s="1" t="s">
        <v>301</v>
      </c>
      <c r="BU91">
        <v>40</v>
      </c>
      <c r="BV91">
        <v>20</v>
      </c>
      <c r="BW91">
        <v>45</v>
      </c>
      <c r="BX91">
        <v>1235.81</v>
      </c>
      <c r="BY91">
        <v>947.10500000000002</v>
      </c>
      <c r="BZ91">
        <v>-1.627</v>
      </c>
      <c r="CA91">
        <v>4.1040000000000001</v>
      </c>
      <c r="CB91">
        <v>90.682000000000002</v>
      </c>
      <c r="CC91">
        <v>2056.0830000000001</v>
      </c>
      <c r="CD91">
        <v>1229.6020000000001</v>
      </c>
      <c r="CE91">
        <v>1254.623</v>
      </c>
      <c r="CF91">
        <v>-178.30799999999999</v>
      </c>
      <c r="CG91">
        <v>98.424999999999997</v>
      </c>
      <c r="CI91">
        <f>COUNTA(filtered_labeled_data_seghesio__2[#This Row])</f>
        <v>77</v>
      </c>
    </row>
    <row r="92" spans="1:87" x14ac:dyDescent="0.35">
      <c r="A92">
        <v>801.41300000000001</v>
      </c>
      <c r="B92">
        <v>119.90900000000001</v>
      </c>
      <c r="C92">
        <v>215.1</v>
      </c>
      <c r="D92">
        <v>215</v>
      </c>
      <c r="E92">
        <v>220</v>
      </c>
      <c r="F92">
        <v>225</v>
      </c>
      <c r="G92">
        <v>2202.922</v>
      </c>
      <c r="H92">
        <v>1717.107</v>
      </c>
      <c r="I92">
        <v>2.694</v>
      </c>
      <c r="J92">
        <v>0.14599999999999999</v>
      </c>
      <c r="K92">
        <v>24.34</v>
      </c>
      <c r="L92">
        <v>2.0539999999999998</v>
      </c>
      <c r="M92">
        <v>0.45400000000000001</v>
      </c>
      <c r="N92">
        <v>0.65600000000000003</v>
      </c>
      <c r="O92">
        <v>45.7</v>
      </c>
      <c r="P92">
        <v>29.347000000000001</v>
      </c>
      <c r="Q92">
        <v>44.942999999999998</v>
      </c>
      <c r="R92">
        <v>230</v>
      </c>
      <c r="S92">
        <v>60</v>
      </c>
      <c r="T92">
        <v>60</v>
      </c>
      <c r="U92">
        <v>60.7</v>
      </c>
      <c r="V92">
        <v>94.585999999999999</v>
      </c>
      <c r="W92">
        <v>52.5</v>
      </c>
      <c r="X92">
        <v>65.945999999999998</v>
      </c>
      <c r="Y92">
        <v>79.927999999999997</v>
      </c>
      <c r="Z92">
        <v>3.198</v>
      </c>
      <c r="AA92">
        <v>546.33600000000001</v>
      </c>
      <c r="AB92">
        <v>503.03500000000003</v>
      </c>
      <c r="AC92">
        <v>4.5529999999999999</v>
      </c>
      <c r="AD92">
        <v>3.5739999999999998</v>
      </c>
      <c r="AE92">
        <v>7828.607</v>
      </c>
      <c r="AF92">
        <v>5593.2150000000001</v>
      </c>
      <c r="AG92">
        <v>1680.8</v>
      </c>
      <c r="AH92">
        <v>1028.3420000000001</v>
      </c>
      <c r="AI92">
        <v>6147.8069999999998</v>
      </c>
      <c r="AJ92">
        <v>4564.8729999999996</v>
      </c>
      <c r="AK92">
        <v>24.986999999999998</v>
      </c>
      <c r="AL92">
        <v>1.0029999999999999</v>
      </c>
      <c r="AM92">
        <v>423.87200000000001</v>
      </c>
      <c r="AN92">
        <v>2054.0410000000002</v>
      </c>
      <c r="AO92">
        <v>54.259</v>
      </c>
      <c r="AP92">
        <v>23.516999999999999</v>
      </c>
      <c r="AQ92">
        <v>0</v>
      </c>
      <c r="AR92">
        <v>1</v>
      </c>
      <c r="AS92">
        <v>1</v>
      </c>
      <c r="AT92" s="1">
        <v>0</v>
      </c>
      <c r="AU92" s="1" t="s">
        <v>83</v>
      </c>
      <c r="AV92" s="1" t="s">
        <v>83</v>
      </c>
      <c r="AW92" s="1" t="s">
        <v>113</v>
      </c>
      <c r="AX92" s="1"/>
      <c r="AY92" s="1"/>
      <c r="AZ92" s="1" t="s">
        <v>303</v>
      </c>
      <c r="BA92">
        <v>46</v>
      </c>
      <c r="BB92" s="1" t="s">
        <v>86</v>
      </c>
      <c r="BC92">
        <v>45566.700069999999</v>
      </c>
      <c r="BD92" s="1"/>
      <c r="BE92" s="1" t="s">
        <v>87</v>
      </c>
      <c r="BF92">
        <v>46</v>
      </c>
      <c r="BG92">
        <v>46</v>
      </c>
      <c r="BH92">
        <v>0</v>
      </c>
      <c r="BI92" s="1" t="s">
        <v>304</v>
      </c>
      <c r="BJ92" s="1"/>
      <c r="BK92">
        <v>14.46999931</v>
      </c>
      <c r="BL92">
        <v>110</v>
      </c>
      <c r="BM92" s="1"/>
      <c r="BN92" s="1"/>
      <c r="BO92">
        <v>0</v>
      </c>
      <c r="BP92">
        <v>60</v>
      </c>
      <c r="BQ92">
        <v>2.3096800000000001E-2</v>
      </c>
      <c r="BR92">
        <v>0.115307927</v>
      </c>
      <c r="BS92" s="1" t="s">
        <v>305</v>
      </c>
      <c r="BT92" s="1" t="s">
        <v>303</v>
      </c>
      <c r="BU92">
        <v>40</v>
      </c>
      <c r="BV92">
        <v>20</v>
      </c>
      <c r="BW92">
        <v>45</v>
      </c>
      <c r="BX92">
        <v>889.89</v>
      </c>
      <c r="BY92">
        <v>1015.903</v>
      </c>
      <c r="BZ92">
        <v>3.1960000000000002</v>
      </c>
      <c r="CA92">
        <v>4.0629999999999997</v>
      </c>
      <c r="CB92">
        <v>95.504999999999995</v>
      </c>
      <c r="CC92">
        <v>2054.0410000000002</v>
      </c>
      <c r="CD92">
        <v>866.74</v>
      </c>
      <c r="CE92">
        <v>1125.702</v>
      </c>
      <c r="CF92">
        <v>6.5469999999999997</v>
      </c>
      <c r="CG92">
        <v>99.998999999999995</v>
      </c>
      <c r="CI92">
        <f>COUNTA(filtered_labeled_data_seghesio__2[#This Row])</f>
        <v>79</v>
      </c>
    </row>
    <row r="93" spans="1:87" x14ac:dyDescent="0.35">
      <c r="A93">
        <v>801.41300000000001</v>
      </c>
      <c r="B93">
        <v>119.90900000000001</v>
      </c>
      <c r="C93">
        <v>215.1</v>
      </c>
      <c r="D93">
        <v>215</v>
      </c>
      <c r="E93">
        <v>220</v>
      </c>
      <c r="F93">
        <v>225</v>
      </c>
      <c r="G93">
        <v>2202.922</v>
      </c>
      <c r="H93">
        <v>1717.107</v>
      </c>
      <c r="I93">
        <v>2.694</v>
      </c>
      <c r="J93">
        <v>0.14599999999999999</v>
      </c>
      <c r="K93">
        <v>24.34</v>
      </c>
      <c r="L93">
        <v>2.0539999999999998</v>
      </c>
      <c r="M93">
        <v>0.45400000000000001</v>
      </c>
      <c r="N93">
        <v>0.65600000000000003</v>
      </c>
      <c r="O93">
        <v>45.7</v>
      </c>
      <c r="P93">
        <v>29.347000000000001</v>
      </c>
      <c r="Q93">
        <v>44.942999999999998</v>
      </c>
      <c r="R93">
        <v>230</v>
      </c>
      <c r="S93">
        <v>60</v>
      </c>
      <c r="T93">
        <v>60</v>
      </c>
      <c r="U93">
        <v>60.7</v>
      </c>
      <c r="V93">
        <v>137.79599999999999</v>
      </c>
      <c r="W93">
        <v>52.5</v>
      </c>
      <c r="X93">
        <v>66.763000000000005</v>
      </c>
      <c r="Y93">
        <v>82.808999999999997</v>
      </c>
      <c r="Z93">
        <v>1.2789999999999999</v>
      </c>
      <c r="AA93">
        <v>546.22199999999998</v>
      </c>
      <c r="AB93">
        <v>499.78500000000003</v>
      </c>
      <c r="AC93">
        <v>4.8159999999999998</v>
      </c>
      <c r="AD93">
        <v>3.8</v>
      </c>
      <c r="AE93">
        <v>7974.2250000000004</v>
      </c>
      <c r="AF93">
        <v>6145.5370000000003</v>
      </c>
      <c r="AG93">
        <v>1827.309</v>
      </c>
      <c r="AH93">
        <v>1152.104</v>
      </c>
      <c r="AI93">
        <v>6146.9160000000002</v>
      </c>
      <c r="AJ93">
        <v>4993.4340000000002</v>
      </c>
      <c r="AK93">
        <v>24.986999999999998</v>
      </c>
      <c r="AL93">
        <v>1.0049999999999999</v>
      </c>
      <c r="AM93">
        <v>424.62799999999999</v>
      </c>
      <c r="AN93">
        <v>2054.7950000000001</v>
      </c>
      <c r="AO93">
        <v>5.032</v>
      </c>
      <c r="AP93">
        <v>23.315000000000001</v>
      </c>
      <c r="AQ93">
        <v>1</v>
      </c>
      <c r="AR93">
        <v>1</v>
      </c>
      <c r="AS93">
        <v>1</v>
      </c>
      <c r="AT93" s="1">
        <v>0</v>
      </c>
      <c r="AU93" s="1" t="s">
        <v>83</v>
      </c>
      <c r="AV93" s="1" t="s">
        <v>83</v>
      </c>
      <c r="AW93" s="1" t="s">
        <v>84</v>
      </c>
      <c r="AX93" s="1"/>
      <c r="AY93" s="1"/>
      <c r="AZ93" s="1" t="s">
        <v>306</v>
      </c>
      <c r="BA93">
        <v>46</v>
      </c>
      <c r="BB93" s="1" t="s">
        <v>91</v>
      </c>
      <c r="BC93">
        <v>45566.700069999999</v>
      </c>
      <c r="BD93" s="1"/>
      <c r="BE93" s="1" t="s">
        <v>87</v>
      </c>
      <c r="BF93">
        <v>46</v>
      </c>
      <c r="BG93">
        <v>46</v>
      </c>
      <c r="BH93">
        <v>0</v>
      </c>
      <c r="BI93" s="1" t="s">
        <v>304</v>
      </c>
      <c r="BJ93" s="1"/>
      <c r="BK93">
        <v>14.46999931</v>
      </c>
      <c r="BL93">
        <v>110</v>
      </c>
      <c r="BM93" s="1"/>
      <c r="BN93" s="1"/>
      <c r="BO93">
        <v>0</v>
      </c>
      <c r="BP93">
        <v>60</v>
      </c>
      <c r="BS93" s="1" t="s">
        <v>307</v>
      </c>
      <c r="BT93" s="1" t="s">
        <v>306</v>
      </c>
      <c r="BU93">
        <v>40</v>
      </c>
      <c r="BV93">
        <v>20</v>
      </c>
      <c r="BW93">
        <v>45</v>
      </c>
      <c r="BX93">
        <v>1225.3040000000001</v>
      </c>
      <c r="BY93">
        <v>1063.5129999999999</v>
      </c>
      <c r="BZ93">
        <v>-1.635</v>
      </c>
      <c r="CA93">
        <v>4.1550000000000002</v>
      </c>
      <c r="CB93">
        <v>90.674000000000007</v>
      </c>
      <c r="CC93">
        <v>2054.7950000000001</v>
      </c>
      <c r="CD93">
        <v>1220.3</v>
      </c>
      <c r="CE93">
        <v>1369.3109999999999</v>
      </c>
      <c r="CF93">
        <v>-178.61199999999999</v>
      </c>
      <c r="CG93">
        <v>99.998999999999995</v>
      </c>
      <c r="CI93">
        <f>COUNTA(filtered_labeled_data_seghesio__2[#This Row])</f>
        <v>77</v>
      </c>
    </row>
    <row r="94" spans="1:87" x14ac:dyDescent="0.35">
      <c r="A94">
        <v>801.59799999999996</v>
      </c>
      <c r="B94">
        <v>119.90900000000001</v>
      </c>
      <c r="C94">
        <v>215.3</v>
      </c>
      <c r="D94">
        <v>215.1</v>
      </c>
      <c r="E94">
        <v>220.1</v>
      </c>
      <c r="F94">
        <v>225</v>
      </c>
      <c r="G94">
        <v>2194.373</v>
      </c>
      <c r="H94">
        <v>1717.107</v>
      </c>
      <c r="I94">
        <v>3.2080000000000002</v>
      </c>
      <c r="J94">
        <v>0.14599999999999999</v>
      </c>
      <c r="K94">
        <v>24.356000000000002</v>
      </c>
      <c r="L94">
        <v>2.0880000000000001</v>
      </c>
      <c r="M94">
        <v>0.45200000000000001</v>
      </c>
      <c r="N94">
        <v>0.65600000000000003</v>
      </c>
      <c r="O94">
        <v>45.7</v>
      </c>
      <c r="P94">
        <v>29.774999999999999</v>
      </c>
      <c r="Q94">
        <v>44.969000000000001</v>
      </c>
      <c r="R94">
        <v>229.8</v>
      </c>
      <c r="S94">
        <v>60</v>
      </c>
      <c r="T94">
        <v>60</v>
      </c>
      <c r="U94">
        <v>60.7</v>
      </c>
      <c r="V94">
        <v>94.585999999999999</v>
      </c>
      <c r="W94">
        <v>52.5</v>
      </c>
      <c r="X94">
        <v>66.206999999999994</v>
      </c>
      <c r="Y94">
        <v>79.989000000000004</v>
      </c>
      <c r="Z94">
        <v>2.7090000000000001</v>
      </c>
      <c r="AA94">
        <v>544.98400000000004</v>
      </c>
      <c r="AB94">
        <v>501.96899999999999</v>
      </c>
      <c r="AC94">
        <v>4.59</v>
      </c>
      <c r="AD94">
        <v>3.5739999999999998</v>
      </c>
      <c r="AE94">
        <v>7804.0349999999999</v>
      </c>
      <c r="AF94">
        <v>5573.3559999999998</v>
      </c>
      <c r="AG94">
        <v>1705.7170000000001</v>
      </c>
      <c r="AH94">
        <v>1034.7829999999999</v>
      </c>
      <c r="AI94">
        <v>6098.3180000000002</v>
      </c>
      <c r="AJ94">
        <v>4538.5730000000003</v>
      </c>
      <c r="AK94">
        <v>23.995000000000001</v>
      </c>
      <c r="AT94" s="1" t="s">
        <v>83</v>
      </c>
      <c r="AU94" s="1" t="s">
        <v>83</v>
      </c>
      <c r="AV94" s="1" t="s">
        <v>83</v>
      </c>
      <c r="AW94" s="1"/>
      <c r="AX94" s="1"/>
      <c r="AY94" s="1"/>
      <c r="AZ94" s="1" t="s">
        <v>308</v>
      </c>
      <c r="BA94">
        <v>47</v>
      </c>
      <c r="BB94" s="1" t="s">
        <v>86</v>
      </c>
      <c r="BC94">
        <v>45566.700349999999</v>
      </c>
      <c r="BD94" s="1"/>
      <c r="BE94" s="1" t="s">
        <v>87</v>
      </c>
      <c r="BF94">
        <v>47</v>
      </c>
      <c r="BG94">
        <v>47</v>
      </c>
      <c r="BH94">
        <v>0</v>
      </c>
      <c r="BI94" s="1" t="s">
        <v>309</v>
      </c>
      <c r="BJ94" s="1"/>
      <c r="BK94">
        <v>14.46999931</v>
      </c>
      <c r="BL94">
        <v>110</v>
      </c>
      <c r="BM94" s="1"/>
      <c r="BN94" s="1"/>
      <c r="BO94">
        <v>0</v>
      </c>
      <c r="BP94">
        <v>60</v>
      </c>
      <c r="BQ94">
        <v>8.6435079999999994E-3</v>
      </c>
      <c r="BR94">
        <v>0.132194161</v>
      </c>
      <c r="BS94" s="1" t="s">
        <v>83</v>
      </c>
      <c r="BT94" s="1" t="s">
        <v>83</v>
      </c>
      <c r="CI94">
        <f>COUNTA(filtered_labeled_data_seghesio__2[#This Row])</f>
        <v>57</v>
      </c>
    </row>
    <row r="95" spans="1:87" x14ac:dyDescent="0.35">
      <c r="A95">
        <v>801.59799999999996</v>
      </c>
      <c r="B95">
        <v>119.90900000000001</v>
      </c>
      <c r="C95">
        <v>215.3</v>
      </c>
      <c r="D95">
        <v>215.1</v>
      </c>
      <c r="E95">
        <v>220.1</v>
      </c>
      <c r="F95">
        <v>225</v>
      </c>
      <c r="G95">
        <v>2194.373</v>
      </c>
      <c r="H95">
        <v>1717.107</v>
      </c>
      <c r="I95">
        <v>3.2080000000000002</v>
      </c>
      <c r="J95">
        <v>0.14599999999999999</v>
      </c>
      <c r="K95">
        <v>24.356000000000002</v>
      </c>
      <c r="L95">
        <v>2.0880000000000001</v>
      </c>
      <c r="M95">
        <v>0.45200000000000001</v>
      </c>
      <c r="N95">
        <v>0.65600000000000003</v>
      </c>
      <c r="O95">
        <v>45.7</v>
      </c>
      <c r="P95">
        <v>29.774999999999999</v>
      </c>
      <c r="Q95">
        <v>44.969000000000001</v>
      </c>
      <c r="R95">
        <v>229.8</v>
      </c>
      <c r="S95">
        <v>60</v>
      </c>
      <c r="T95">
        <v>60</v>
      </c>
      <c r="U95">
        <v>60.7</v>
      </c>
      <c r="V95">
        <v>137.79599999999999</v>
      </c>
      <c r="W95">
        <v>52.5</v>
      </c>
      <c r="X95">
        <v>66.941000000000003</v>
      </c>
      <c r="Y95">
        <v>82.254999999999995</v>
      </c>
      <c r="Z95">
        <v>1.806</v>
      </c>
      <c r="AA95">
        <v>546.01400000000001</v>
      </c>
      <c r="AB95">
        <v>500.32400000000001</v>
      </c>
      <c r="AC95">
        <v>4.8159999999999998</v>
      </c>
      <c r="AD95">
        <v>3.8</v>
      </c>
      <c r="AE95">
        <v>7973.1729999999998</v>
      </c>
      <c r="AF95">
        <v>6194.7430000000004</v>
      </c>
      <c r="AG95">
        <v>1840.0530000000001</v>
      </c>
      <c r="AH95">
        <v>1167.48</v>
      </c>
      <c r="AI95">
        <v>6133.12</v>
      </c>
      <c r="AJ95">
        <v>5027.2629999999999</v>
      </c>
      <c r="AK95">
        <v>23.995000000000001</v>
      </c>
      <c r="AL95">
        <v>1.0049999999999999</v>
      </c>
      <c r="AM95">
        <v>424.73599999999999</v>
      </c>
      <c r="AN95">
        <v>2056.4360000000001</v>
      </c>
      <c r="AO95">
        <v>32.307000000000002</v>
      </c>
      <c r="AP95">
        <v>19.696999999999999</v>
      </c>
      <c r="AQ95">
        <v>0</v>
      </c>
      <c r="AR95">
        <v>1</v>
      </c>
      <c r="AS95">
        <v>0</v>
      </c>
      <c r="AT95" s="1" t="s">
        <v>214</v>
      </c>
      <c r="AU95" s="1" t="s">
        <v>83</v>
      </c>
      <c r="AV95" s="1" t="s">
        <v>83</v>
      </c>
      <c r="AW95" s="1" t="s">
        <v>84</v>
      </c>
      <c r="AX95" s="1"/>
      <c r="AY95" s="1"/>
      <c r="AZ95" s="1" t="s">
        <v>310</v>
      </c>
      <c r="BA95">
        <v>47</v>
      </c>
      <c r="BB95" s="1" t="s">
        <v>91</v>
      </c>
      <c r="BC95">
        <v>45566.700349999999</v>
      </c>
      <c r="BD95" s="1"/>
      <c r="BE95" s="1" t="s">
        <v>87</v>
      </c>
      <c r="BF95">
        <v>47</v>
      </c>
      <c r="BG95">
        <v>47</v>
      </c>
      <c r="BH95">
        <v>0</v>
      </c>
      <c r="BI95" s="1" t="s">
        <v>309</v>
      </c>
      <c r="BJ95" s="1"/>
      <c r="BK95">
        <v>14.46999931</v>
      </c>
      <c r="BL95">
        <v>110</v>
      </c>
      <c r="BM95" s="1"/>
      <c r="BN95" s="1"/>
      <c r="BO95">
        <v>0</v>
      </c>
      <c r="BP95">
        <v>60</v>
      </c>
      <c r="BS95" s="1" t="s">
        <v>311</v>
      </c>
      <c r="BT95" s="1" t="s">
        <v>310</v>
      </c>
      <c r="BU95">
        <v>40</v>
      </c>
      <c r="BV95">
        <v>20</v>
      </c>
      <c r="BW95">
        <v>45</v>
      </c>
      <c r="BX95">
        <v>1225.471</v>
      </c>
      <c r="BY95">
        <v>860.01900000000001</v>
      </c>
      <c r="BZ95">
        <v>-2.3090000000000002</v>
      </c>
      <c r="CA95">
        <v>4.08</v>
      </c>
      <c r="CB95">
        <v>90</v>
      </c>
      <c r="CC95">
        <v>2056.4360000000001</v>
      </c>
      <c r="CD95">
        <v>1222.021</v>
      </c>
      <c r="CE95">
        <v>1169.5219999999999</v>
      </c>
      <c r="CF95">
        <v>-178.92500000000001</v>
      </c>
      <c r="CG95">
        <v>99.998999999999995</v>
      </c>
      <c r="CI95">
        <f>COUNTA(filtered_labeled_data_seghesio__2[#This Row])</f>
        <v>77</v>
      </c>
    </row>
    <row r="96" spans="1:87" x14ac:dyDescent="0.35">
      <c r="A96">
        <v>801.59799999999996</v>
      </c>
      <c r="B96">
        <v>119.90900000000001</v>
      </c>
      <c r="C96">
        <v>215.3</v>
      </c>
      <c r="D96">
        <v>215.1</v>
      </c>
      <c r="E96">
        <v>220.1</v>
      </c>
      <c r="F96">
        <v>225</v>
      </c>
      <c r="G96">
        <v>2206.3220000000001</v>
      </c>
      <c r="H96">
        <v>1712.7360000000001</v>
      </c>
      <c r="I96">
        <v>2.89</v>
      </c>
      <c r="J96">
        <v>0.14599999999999999</v>
      </c>
      <c r="K96">
        <v>24.34</v>
      </c>
      <c r="L96">
        <v>2.052</v>
      </c>
      <c r="M96">
        <v>0.45400000000000001</v>
      </c>
      <c r="N96">
        <v>0.65600000000000003</v>
      </c>
      <c r="O96">
        <v>45.9</v>
      </c>
      <c r="P96">
        <v>29.413</v>
      </c>
      <c r="Q96">
        <v>44.978999999999999</v>
      </c>
      <c r="R96">
        <v>229.8</v>
      </c>
      <c r="S96">
        <v>59.9</v>
      </c>
      <c r="T96">
        <v>59.9</v>
      </c>
      <c r="U96">
        <v>60.7</v>
      </c>
      <c r="V96">
        <v>94.585999999999999</v>
      </c>
      <c r="W96">
        <v>52.5</v>
      </c>
      <c r="X96">
        <v>66.177999999999997</v>
      </c>
      <c r="Y96">
        <v>79.902000000000001</v>
      </c>
      <c r="Z96">
        <v>2.859</v>
      </c>
      <c r="AA96">
        <v>543.23699999999997</v>
      </c>
      <c r="AB96">
        <v>499.68700000000001</v>
      </c>
      <c r="AC96">
        <v>4.5149999999999997</v>
      </c>
      <c r="AD96">
        <v>3.5739999999999998</v>
      </c>
      <c r="AE96">
        <v>7770.4309999999996</v>
      </c>
      <c r="AF96">
        <v>5501.19</v>
      </c>
      <c r="AG96">
        <v>1648.646</v>
      </c>
      <c r="AH96">
        <v>1018.624</v>
      </c>
      <c r="AI96">
        <v>6121.7849999999999</v>
      </c>
      <c r="AJ96">
        <v>4482.5659999999998</v>
      </c>
      <c r="AK96">
        <v>24.071000000000002</v>
      </c>
      <c r="AL96">
        <v>1.0029999999999999</v>
      </c>
      <c r="AM96">
        <v>423.64100000000002</v>
      </c>
      <c r="AN96">
        <v>2055.5120000000002</v>
      </c>
      <c r="AO96">
        <v>5.2249999999999996</v>
      </c>
      <c r="AP96">
        <v>22.788</v>
      </c>
      <c r="AQ96">
        <v>1</v>
      </c>
      <c r="AR96">
        <v>1</v>
      </c>
      <c r="AS96">
        <v>1</v>
      </c>
      <c r="AT96" s="1">
        <v>0</v>
      </c>
      <c r="AU96" s="1" t="s">
        <v>83</v>
      </c>
      <c r="AV96" s="1" t="s">
        <v>83</v>
      </c>
      <c r="AW96" s="1" t="s">
        <v>84</v>
      </c>
      <c r="AX96" s="1"/>
      <c r="AY96" s="1"/>
      <c r="AZ96" s="1" t="s">
        <v>312</v>
      </c>
      <c r="BA96">
        <v>48</v>
      </c>
      <c r="BB96" s="1" t="s">
        <v>86</v>
      </c>
      <c r="BC96">
        <v>45566.700620000003</v>
      </c>
      <c r="BD96" s="1"/>
      <c r="BE96" s="1" t="s">
        <v>87</v>
      </c>
      <c r="BF96">
        <v>48</v>
      </c>
      <c r="BG96">
        <v>48</v>
      </c>
      <c r="BH96">
        <v>0</v>
      </c>
      <c r="BI96" s="1" t="s">
        <v>313</v>
      </c>
      <c r="BJ96" s="1"/>
      <c r="BK96">
        <v>14.47999954</v>
      </c>
      <c r="BL96">
        <v>110</v>
      </c>
      <c r="BM96" s="1"/>
      <c r="BN96" s="1"/>
      <c r="BO96">
        <v>0</v>
      </c>
      <c r="BP96">
        <v>60</v>
      </c>
      <c r="BQ96">
        <v>3.58355E-3</v>
      </c>
      <c r="BR96">
        <v>0.139881492</v>
      </c>
      <c r="BS96" s="1" t="s">
        <v>314</v>
      </c>
      <c r="BT96" s="1" t="s">
        <v>312</v>
      </c>
      <c r="BU96">
        <v>40</v>
      </c>
      <c r="BV96">
        <v>20</v>
      </c>
      <c r="BW96">
        <v>45</v>
      </c>
      <c r="BX96">
        <v>864.63800000000003</v>
      </c>
      <c r="BY96">
        <v>1211.1189999999999</v>
      </c>
      <c r="BZ96">
        <v>1.8260000000000001</v>
      </c>
      <c r="CA96">
        <v>4.09</v>
      </c>
      <c r="CB96">
        <v>94.135000000000005</v>
      </c>
      <c r="CC96">
        <v>2055.5120000000002</v>
      </c>
      <c r="CD96">
        <v>842.67399999999998</v>
      </c>
      <c r="CE96">
        <v>1318.93</v>
      </c>
      <c r="CF96">
        <v>5.452</v>
      </c>
      <c r="CG96">
        <v>98.424999999999997</v>
      </c>
      <c r="CI96">
        <f>COUNTA(filtered_labeled_data_seghesio__2[#This Row])</f>
        <v>79</v>
      </c>
    </row>
    <row r="97" spans="1:87" x14ac:dyDescent="0.35">
      <c r="A97">
        <v>801.59799999999996</v>
      </c>
      <c r="B97">
        <v>119.90900000000001</v>
      </c>
      <c r="C97">
        <v>215.3</v>
      </c>
      <c r="D97">
        <v>215.1</v>
      </c>
      <c r="E97">
        <v>220.1</v>
      </c>
      <c r="F97">
        <v>225</v>
      </c>
      <c r="G97">
        <v>2206.3220000000001</v>
      </c>
      <c r="H97">
        <v>1712.7360000000001</v>
      </c>
      <c r="I97">
        <v>2.89</v>
      </c>
      <c r="J97">
        <v>0.14599999999999999</v>
      </c>
      <c r="K97">
        <v>24.34</v>
      </c>
      <c r="L97">
        <v>2.052</v>
      </c>
      <c r="M97">
        <v>0.45400000000000001</v>
      </c>
      <c r="N97">
        <v>0.65600000000000003</v>
      </c>
      <c r="O97">
        <v>45.9</v>
      </c>
      <c r="P97">
        <v>29.413</v>
      </c>
      <c r="Q97">
        <v>44.978999999999999</v>
      </c>
      <c r="R97">
        <v>229.8</v>
      </c>
      <c r="S97">
        <v>59.9</v>
      </c>
      <c r="T97">
        <v>59.9</v>
      </c>
      <c r="U97">
        <v>60.7</v>
      </c>
      <c r="V97">
        <v>137.79599999999999</v>
      </c>
      <c r="W97">
        <v>52.5</v>
      </c>
      <c r="X97">
        <v>66.643000000000001</v>
      </c>
      <c r="Y97">
        <v>82.242000000000004</v>
      </c>
      <c r="Z97">
        <v>2.5209999999999999</v>
      </c>
      <c r="AA97">
        <v>545.93799999999999</v>
      </c>
      <c r="AB97">
        <v>499.86099999999999</v>
      </c>
      <c r="AC97">
        <v>4.8159999999999998</v>
      </c>
      <c r="AD97">
        <v>3.8380000000000001</v>
      </c>
      <c r="AE97">
        <v>7961.4380000000001</v>
      </c>
      <c r="AF97">
        <v>6172.9449999999997</v>
      </c>
      <c r="AG97">
        <v>1830.6869999999999</v>
      </c>
      <c r="AH97">
        <v>1175.1400000000001</v>
      </c>
      <c r="AI97">
        <v>6130.7510000000002</v>
      </c>
      <c r="AJ97">
        <v>4997.8050000000003</v>
      </c>
      <c r="AK97">
        <v>24.071000000000002</v>
      </c>
      <c r="AL97">
        <v>1.0049999999999999</v>
      </c>
      <c r="AM97">
        <v>424.77300000000002</v>
      </c>
      <c r="AN97">
        <v>2055.614</v>
      </c>
      <c r="AO97">
        <v>8.4870000000000001</v>
      </c>
      <c r="AP97">
        <v>40.225999999999999</v>
      </c>
      <c r="AQ97">
        <v>1</v>
      </c>
      <c r="AR97">
        <v>0</v>
      </c>
      <c r="AS97">
        <v>1</v>
      </c>
      <c r="AT97" s="1">
        <v>0</v>
      </c>
      <c r="AU97" s="1" t="s">
        <v>83</v>
      </c>
      <c r="AV97" s="1" t="s">
        <v>83</v>
      </c>
      <c r="AW97" s="1" t="s">
        <v>84</v>
      </c>
      <c r="AX97" s="1"/>
      <c r="AY97" s="1"/>
      <c r="AZ97" s="1" t="s">
        <v>315</v>
      </c>
      <c r="BA97">
        <v>48</v>
      </c>
      <c r="BB97" s="1" t="s">
        <v>91</v>
      </c>
      <c r="BC97">
        <v>45566.700620000003</v>
      </c>
      <c r="BD97" s="1"/>
      <c r="BE97" s="1" t="s">
        <v>87</v>
      </c>
      <c r="BF97">
        <v>48</v>
      </c>
      <c r="BG97">
        <v>48</v>
      </c>
      <c r="BH97">
        <v>0</v>
      </c>
      <c r="BI97" s="1" t="s">
        <v>313</v>
      </c>
      <c r="BJ97" s="1"/>
      <c r="BK97">
        <v>14.47999954</v>
      </c>
      <c r="BL97">
        <v>110</v>
      </c>
      <c r="BM97" s="1"/>
      <c r="BN97" s="1"/>
      <c r="BO97">
        <v>0</v>
      </c>
      <c r="BP97">
        <v>60</v>
      </c>
      <c r="BS97" s="1" t="s">
        <v>316</v>
      </c>
      <c r="BT97" s="1" t="s">
        <v>315</v>
      </c>
      <c r="BU97">
        <v>40</v>
      </c>
      <c r="BV97">
        <v>20</v>
      </c>
      <c r="BW97">
        <v>45</v>
      </c>
      <c r="BX97">
        <v>1217.4280000000001</v>
      </c>
      <c r="BY97">
        <v>1009.3630000000001</v>
      </c>
      <c r="BZ97">
        <v>-2.3090000000000002</v>
      </c>
      <c r="CA97">
        <v>4.0599999999999996</v>
      </c>
      <c r="CB97">
        <v>90</v>
      </c>
      <c r="CC97">
        <v>2055.614</v>
      </c>
      <c r="CD97">
        <v>1215.1949999999999</v>
      </c>
      <c r="CE97">
        <v>1316.8620000000001</v>
      </c>
      <c r="CF97">
        <v>-179.054</v>
      </c>
      <c r="CG97">
        <v>99.998999999999995</v>
      </c>
      <c r="CI97">
        <f>COUNTA(filtered_labeled_data_seghesio__2[#This Row])</f>
        <v>77</v>
      </c>
    </row>
    <row r="98" spans="1:87" x14ac:dyDescent="0.35">
      <c r="A98">
        <v>801.22900000000004</v>
      </c>
      <c r="B98">
        <v>119.90900000000001</v>
      </c>
      <c r="C98">
        <v>214.6</v>
      </c>
      <c r="D98">
        <v>215</v>
      </c>
      <c r="E98">
        <v>220.1</v>
      </c>
      <c r="F98">
        <v>225</v>
      </c>
      <c r="G98">
        <v>2201.27</v>
      </c>
      <c r="H98">
        <v>1724.1020000000001</v>
      </c>
      <c r="I98">
        <v>2.87</v>
      </c>
      <c r="J98">
        <v>0.14599999999999999</v>
      </c>
      <c r="K98">
        <v>24.34</v>
      </c>
      <c r="L98">
        <v>2.0760000000000001</v>
      </c>
      <c r="M98">
        <v>0.45400000000000001</v>
      </c>
      <c r="N98">
        <v>0.65200000000000002</v>
      </c>
      <c r="O98">
        <v>46</v>
      </c>
      <c r="P98">
        <v>29.51</v>
      </c>
      <c r="Q98">
        <v>44.942999999999998</v>
      </c>
      <c r="R98">
        <v>229.8</v>
      </c>
      <c r="S98">
        <v>60</v>
      </c>
      <c r="T98">
        <v>60</v>
      </c>
      <c r="U98">
        <v>60.7</v>
      </c>
      <c r="V98">
        <v>94.585999999999999</v>
      </c>
      <c r="W98">
        <v>52.5</v>
      </c>
      <c r="X98">
        <v>65.962000000000003</v>
      </c>
      <c r="Y98">
        <v>79.804000000000002</v>
      </c>
      <c r="Z98">
        <v>2.6709999999999998</v>
      </c>
      <c r="AA98">
        <v>545.39200000000005</v>
      </c>
      <c r="AB98">
        <v>501.94099999999997</v>
      </c>
      <c r="AC98">
        <v>4.4770000000000003</v>
      </c>
      <c r="AD98">
        <v>3.5739999999999998</v>
      </c>
      <c r="AE98">
        <v>7805.8890000000001</v>
      </c>
      <c r="AF98">
        <v>5562.7759999999998</v>
      </c>
      <c r="AG98">
        <v>1638.6369999999999</v>
      </c>
      <c r="AH98">
        <v>1027.7729999999999</v>
      </c>
      <c r="AI98">
        <v>6167.2520000000004</v>
      </c>
      <c r="AJ98">
        <v>4535.0029999999997</v>
      </c>
      <c r="AK98">
        <v>24.983000000000001</v>
      </c>
      <c r="AL98">
        <v>1.004</v>
      </c>
      <c r="AM98">
        <v>424.03800000000001</v>
      </c>
      <c r="AN98">
        <v>2055.328</v>
      </c>
      <c r="AO98">
        <v>17.663</v>
      </c>
      <c r="AP98">
        <v>24.202000000000002</v>
      </c>
      <c r="AQ98">
        <v>1</v>
      </c>
      <c r="AR98">
        <v>1</v>
      </c>
      <c r="AS98">
        <v>1</v>
      </c>
      <c r="AT98" s="1">
        <v>0</v>
      </c>
      <c r="AU98" s="1" t="s">
        <v>83</v>
      </c>
      <c r="AV98" s="1" t="s">
        <v>83</v>
      </c>
      <c r="AW98" s="1" t="s">
        <v>84</v>
      </c>
      <c r="AX98" s="1"/>
      <c r="AY98" s="1"/>
      <c r="AZ98" s="1" t="s">
        <v>317</v>
      </c>
      <c r="BA98">
        <v>49</v>
      </c>
      <c r="BB98" s="1" t="s">
        <v>86</v>
      </c>
      <c r="BC98">
        <v>45566.70091</v>
      </c>
      <c r="BD98" s="1"/>
      <c r="BE98" s="1" t="s">
        <v>87</v>
      </c>
      <c r="BF98">
        <v>49</v>
      </c>
      <c r="BG98">
        <v>49</v>
      </c>
      <c r="BH98">
        <v>0</v>
      </c>
      <c r="BI98" s="1" t="s">
        <v>318</v>
      </c>
      <c r="BJ98" s="1"/>
      <c r="BK98">
        <v>14.47999954</v>
      </c>
      <c r="BL98">
        <v>110</v>
      </c>
      <c r="BM98" s="1"/>
      <c r="BN98" s="1"/>
      <c r="BO98">
        <v>0</v>
      </c>
      <c r="BP98">
        <v>60</v>
      </c>
      <c r="BQ98">
        <v>7.7525379999999998E-3</v>
      </c>
      <c r="BR98">
        <v>0.13053524499999999</v>
      </c>
      <c r="BS98" s="1" t="s">
        <v>319</v>
      </c>
      <c r="BT98" s="1" t="s">
        <v>317</v>
      </c>
      <c r="BU98">
        <v>40</v>
      </c>
      <c r="BV98">
        <v>20</v>
      </c>
      <c r="BW98">
        <v>45</v>
      </c>
      <c r="BX98">
        <v>887.95600000000002</v>
      </c>
      <c r="BY98">
        <v>1092.144</v>
      </c>
      <c r="BZ98">
        <v>3.1309999999999998</v>
      </c>
      <c r="CA98">
        <v>4.173</v>
      </c>
      <c r="CB98">
        <v>95.44</v>
      </c>
      <c r="CC98">
        <v>2055.328</v>
      </c>
      <c r="CD98">
        <v>864.524</v>
      </c>
      <c r="CE98">
        <v>1200.8920000000001</v>
      </c>
      <c r="CF98">
        <v>6.5860000000000003</v>
      </c>
      <c r="CG98">
        <v>97.244</v>
      </c>
      <c r="CI98">
        <f>COUNTA(filtered_labeled_data_seghesio__2[#This Row])</f>
        <v>79</v>
      </c>
    </row>
    <row r="99" spans="1:87" x14ac:dyDescent="0.35">
      <c r="A99">
        <v>801.22900000000004</v>
      </c>
      <c r="B99">
        <v>119.90900000000001</v>
      </c>
      <c r="C99">
        <v>214.6</v>
      </c>
      <c r="D99">
        <v>215</v>
      </c>
      <c r="E99">
        <v>220.1</v>
      </c>
      <c r="F99">
        <v>225</v>
      </c>
      <c r="G99">
        <v>2201.27</v>
      </c>
      <c r="H99">
        <v>1724.1020000000001</v>
      </c>
      <c r="I99">
        <v>2.87</v>
      </c>
      <c r="J99">
        <v>0.14599999999999999</v>
      </c>
      <c r="K99">
        <v>24.34</v>
      </c>
      <c r="L99">
        <v>2.0760000000000001</v>
      </c>
      <c r="M99">
        <v>0.45400000000000001</v>
      </c>
      <c r="N99">
        <v>0.65200000000000002</v>
      </c>
      <c r="O99">
        <v>46</v>
      </c>
      <c r="P99">
        <v>29.51</v>
      </c>
      <c r="Q99">
        <v>44.942999999999998</v>
      </c>
      <c r="R99">
        <v>229.8</v>
      </c>
      <c r="S99">
        <v>60</v>
      </c>
      <c r="T99">
        <v>60</v>
      </c>
      <c r="U99">
        <v>60.7</v>
      </c>
      <c r="V99">
        <v>137.79599999999999</v>
      </c>
      <c r="W99">
        <v>52.5</v>
      </c>
      <c r="X99">
        <v>66.796999999999997</v>
      </c>
      <c r="Y99">
        <v>82.692999999999998</v>
      </c>
      <c r="Z99">
        <v>1.3169999999999999</v>
      </c>
      <c r="AA99">
        <v>547.98500000000001</v>
      </c>
      <c r="AB99">
        <v>501.22399999999999</v>
      </c>
      <c r="AC99">
        <v>4.7779999999999996</v>
      </c>
      <c r="AD99">
        <v>3.8380000000000001</v>
      </c>
      <c r="AE99">
        <v>8003.2619999999997</v>
      </c>
      <c r="AF99">
        <v>6212.98</v>
      </c>
      <c r="AG99">
        <v>1818.171</v>
      </c>
      <c r="AH99">
        <v>1180.5160000000001</v>
      </c>
      <c r="AI99">
        <v>6185.0910000000003</v>
      </c>
      <c r="AJ99">
        <v>5032.4639999999999</v>
      </c>
      <c r="AK99">
        <v>24.983000000000001</v>
      </c>
      <c r="AL99">
        <v>1.004</v>
      </c>
      <c r="AM99">
        <v>424.60899999999998</v>
      </c>
      <c r="AN99">
        <v>2053.6959999999999</v>
      </c>
      <c r="AO99">
        <v>6.4530000000000003</v>
      </c>
      <c r="AP99">
        <v>26.193999999999999</v>
      </c>
      <c r="AQ99">
        <v>1</v>
      </c>
      <c r="AR99">
        <v>1</v>
      </c>
      <c r="AS99">
        <v>1</v>
      </c>
      <c r="AT99" s="1">
        <v>0</v>
      </c>
      <c r="AU99" s="1" t="s">
        <v>83</v>
      </c>
      <c r="AV99" s="1" t="s">
        <v>83</v>
      </c>
      <c r="AW99" s="1" t="s">
        <v>84</v>
      </c>
      <c r="AX99" s="1"/>
      <c r="AY99" s="1"/>
      <c r="AZ99" s="1" t="s">
        <v>320</v>
      </c>
      <c r="BA99">
        <v>49</v>
      </c>
      <c r="BB99" s="1" t="s">
        <v>91</v>
      </c>
      <c r="BC99">
        <v>45566.70091</v>
      </c>
      <c r="BD99" s="1"/>
      <c r="BE99" s="1" t="s">
        <v>87</v>
      </c>
      <c r="BF99">
        <v>49</v>
      </c>
      <c r="BG99">
        <v>49</v>
      </c>
      <c r="BH99">
        <v>0</v>
      </c>
      <c r="BI99" s="1" t="s">
        <v>318</v>
      </c>
      <c r="BJ99" s="1"/>
      <c r="BK99">
        <v>14.47999954</v>
      </c>
      <c r="BL99">
        <v>110</v>
      </c>
      <c r="BM99" s="1"/>
      <c r="BN99" s="1"/>
      <c r="BO99">
        <v>0</v>
      </c>
      <c r="BP99">
        <v>60</v>
      </c>
      <c r="BS99" s="1" t="s">
        <v>321</v>
      </c>
      <c r="BT99" s="1" t="s">
        <v>320</v>
      </c>
      <c r="BU99">
        <v>40</v>
      </c>
      <c r="BV99">
        <v>20</v>
      </c>
      <c r="BW99">
        <v>45</v>
      </c>
      <c r="BX99">
        <v>1230.49</v>
      </c>
      <c r="BY99">
        <v>1127.4169999999999</v>
      </c>
      <c r="BZ99">
        <v>-1.627</v>
      </c>
      <c r="CA99">
        <v>4.101</v>
      </c>
      <c r="CB99">
        <v>90.682000000000002</v>
      </c>
      <c r="CC99">
        <v>2053.6959999999999</v>
      </c>
      <c r="CD99">
        <v>1224.0989999999999</v>
      </c>
      <c r="CE99">
        <v>1432.364</v>
      </c>
      <c r="CF99">
        <v>-178.244</v>
      </c>
      <c r="CG99">
        <v>99.998999999999995</v>
      </c>
      <c r="CI99">
        <f>COUNTA(filtered_labeled_data_seghesio__2[#This Row])</f>
        <v>77</v>
      </c>
    </row>
    <row r="100" spans="1:87" x14ac:dyDescent="0.35">
      <c r="A100">
        <v>801.41300000000001</v>
      </c>
      <c r="B100">
        <v>119.90900000000001</v>
      </c>
      <c r="C100">
        <v>215</v>
      </c>
      <c r="D100">
        <v>214.8</v>
      </c>
      <c r="E100">
        <v>220</v>
      </c>
      <c r="F100">
        <v>225</v>
      </c>
      <c r="G100">
        <v>2208.6529999999998</v>
      </c>
      <c r="H100">
        <v>1713.61</v>
      </c>
      <c r="I100">
        <v>2.8559999999999999</v>
      </c>
      <c r="J100">
        <v>0.152</v>
      </c>
      <c r="K100">
        <v>24.34</v>
      </c>
      <c r="L100">
        <v>2.06</v>
      </c>
      <c r="M100">
        <v>0.45400000000000001</v>
      </c>
      <c r="N100">
        <v>0.65600000000000003</v>
      </c>
      <c r="O100">
        <v>46.2</v>
      </c>
      <c r="P100">
        <v>29.5</v>
      </c>
      <c r="Q100">
        <v>44.942999999999998</v>
      </c>
      <c r="R100">
        <v>229.8</v>
      </c>
      <c r="S100">
        <v>60.1</v>
      </c>
      <c r="T100">
        <v>60.1</v>
      </c>
      <c r="U100">
        <v>60.7</v>
      </c>
      <c r="V100">
        <v>94.585999999999999</v>
      </c>
      <c r="W100">
        <v>52.5</v>
      </c>
      <c r="X100">
        <v>66.072999999999993</v>
      </c>
      <c r="Y100">
        <v>79.948999999999998</v>
      </c>
      <c r="Z100">
        <v>3.3490000000000002</v>
      </c>
      <c r="AA100">
        <v>545.37900000000002</v>
      </c>
      <c r="AB100">
        <v>501.86399999999998</v>
      </c>
      <c r="AC100">
        <v>4.5529999999999999</v>
      </c>
      <c r="AD100">
        <v>3.5739999999999998</v>
      </c>
      <c r="AE100">
        <v>7813.0919999999996</v>
      </c>
      <c r="AF100">
        <v>5559.1589999999997</v>
      </c>
      <c r="AG100">
        <v>1679.22</v>
      </c>
      <c r="AH100">
        <v>1027.6500000000001</v>
      </c>
      <c r="AI100">
        <v>6133.8720000000003</v>
      </c>
      <c r="AJ100">
        <v>4531.509</v>
      </c>
      <c r="AK100">
        <v>23.991</v>
      </c>
      <c r="AT100" s="1" t="s">
        <v>83</v>
      </c>
      <c r="AU100" s="1" t="s">
        <v>83</v>
      </c>
      <c r="AV100" s="1" t="s">
        <v>83</v>
      </c>
      <c r="AW100" s="1"/>
      <c r="AX100" s="1"/>
      <c r="AY100" s="1"/>
      <c r="AZ100" s="1" t="s">
        <v>322</v>
      </c>
      <c r="BA100">
        <v>50</v>
      </c>
      <c r="BB100" s="1" t="s">
        <v>86</v>
      </c>
      <c r="BC100">
        <v>45566.70119</v>
      </c>
      <c r="BD100" s="1"/>
      <c r="BE100" s="1" t="s">
        <v>87</v>
      </c>
      <c r="BF100">
        <v>50</v>
      </c>
      <c r="BG100">
        <v>50</v>
      </c>
      <c r="BH100">
        <v>0</v>
      </c>
      <c r="BI100" s="1" t="s">
        <v>323</v>
      </c>
      <c r="BJ100" s="1"/>
      <c r="BK100">
        <v>14.47999954</v>
      </c>
      <c r="BL100">
        <v>110</v>
      </c>
      <c r="BM100" s="1"/>
      <c r="BN100" s="1"/>
      <c r="BO100">
        <v>0</v>
      </c>
      <c r="BP100">
        <v>60</v>
      </c>
      <c r="BQ100">
        <v>6.795883E-3</v>
      </c>
      <c r="BR100">
        <v>0.12682306800000001</v>
      </c>
      <c r="BS100" s="1" t="s">
        <v>83</v>
      </c>
      <c r="BT100" s="1" t="s">
        <v>83</v>
      </c>
      <c r="CI100">
        <f>COUNTA(filtered_labeled_data_seghesio__2[#This Row])</f>
        <v>57</v>
      </c>
    </row>
    <row r="101" spans="1:87" x14ac:dyDescent="0.35">
      <c r="A101">
        <v>801.41300000000001</v>
      </c>
      <c r="B101">
        <v>119.90900000000001</v>
      </c>
      <c r="C101">
        <v>215</v>
      </c>
      <c r="D101">
        <v>214.8</v>
      </c>
      <c r="E101">
        <v>220</v>
      </c>
      <c r="F101">
        <v>225</v>
      </c>
      <c r="G101">
        <v>2208.6529999999998</v>
      </c>
      <c r="H101">
        <v>1713.61</v>
      </c>
      <c r="I101">
        <v>2.8559999999999999</v>
      </c>
      <c r="J101">
        <v>0.152</v>
      </c>
      <c r="K101">
        <v>24.34</v>
      </c>
      <c r="L101">
        <v>2.06</v>
      </c>
      <c r="M101">
        <v>0.45400000000000001</v>
      </c>
      <c r="N101">
        <v>0.65600000000000003</v>
      </c>
      <c r="O101">
        <v>46.2</v>
      </c>
      <c r="P101">
        <v>29.5</v>
      </c>
      <c r="Q101">
        <v>44.942999999999998</v>
      </c>
      <c r="R101">
        <v>229.8</v>
      </c>
      <c r="S101">
        <v>60.1</v>
      </c>
      <c r="T101">
        <v>60.1</v>
      </c>
      <c r="U101">
        <v>60.7</v>
      </c>
      <c r="V101">
        <v>137.79599999999999</v>
      </c>
      <c r="W101">
        <v>52.5</v>
      </c>
      <c r="X101">
        <v>66.680999999999997</v>
      </c>
      <c r="Y101">
        <v>82.216999999999999</v>
      </c>
      <c r="Z101">
        <v>2.4079999999999999</v>
      </c>
      <c r="AA101">
        <v>546.85699999999997</v>
      </c>
      <c r="AB101">
        <v>500.21899999999999</v>
      </c>
      <c r="AC101">
        <v>4.8159999999999998</v>
      </c>
      <c r="AD101">
        <v>3.8380000000000001</v>
      </c>
      <c r="AE101">
        <v>7987.009</v>
      </c>
      <c r="AF101">
        <v>6201.0959999999995</v>
      </c>
      <c r="AG101">
        <v>1835.1659999999999</v>
      </c>
      <c r="AH101">
        <v>1177.4559999999999</v>
      </c>
      <c r="AI101">
        <v>6151.8429999999998</v>
      </c>
      <c r="AJ101">
        <v>5023.6400000000003</v>
      </c>
      <c r="AK101">
        <v>23.991</v>
      </c>
      <c r="AL101">
        <v>1.0049999999999999</v>
      </c>
      <c r="AM101">
        <v>424.72</v>
      </c>
      <c r="AN101">
        <v>2056.4690000000001</v>
      </c>
      <c r="AO101">
        <v>9.0039999999999996</v>
      </c>
      <c r="AP101">
        <v>30.492000000000001</v>
      </c>
      <c r="AQ101">
        <v>1</v>
      </c>
      <c r="AR101">
        <v>1</v>
      </c>
      <c r="AS101">
        <v>1</v>
      </c>
      <c r="AT101" s="1">
        <v>0</v>
      </c>
      <c r="AU101" s="1" t="s">
        <v>83</v>
      </c>
      <c r="AV101" s="1" t="s">
        <v>83</v>
      </c>
      <c r="AW101" s="1" t="s">
        <v>84</v>
      </c>
      <c r="AX101" s="1"/>
      <c r="AY101" s="1"/>
      <c r="AZ101" s="1" t="s">
        <v>324</v>
      </c>
      <c r="BA101">
        <v>50</v>
      </c>
      <c r="BB101" s="1" t="s">
        <v>91</v>
      </c>
      <c r="BC101">
        <v>45566.70119</v>
      </c>
      <c r="BD101" s="1"/>
      <c r="BE101" s="1" t="s">
        <v>87</v>
      </c>
      <c r="BF101">
        <v>50</v>
      </c>
      <c r="BG101">
        <v>50</v>
      </c>
      <c r="BH101">
        <v>0</v>
      </c>
      <c r="BI101" s="1" t="s">
        <v>323</v>
      </c>
      <c r="BJ101" s="1"/>
      <c r="BK101">
        <v>14.47999954</v>
      </c>
      <c r="BL101">
        <v>110</v>
      </c>
      <c r="BM101" s="1"/>
      <c r="BN101" s="1"/>
      <c r="BO101">
        <v>0</v>
      </c>
      <c r="BP101">
        <v>60</v>
      </c>
      <c r="BS101" s="1" t="s">
        <v>325</v>
      </c>
      <c r="BT101" s="1" t="s">
        <v>324</v>
      </c>
      <c r="BU101">
        <v>40</v>
      </c>
      <c r="BV101">
        <v>20</v>
      </c>
      <c r="BW101">
        <v>45</v>
      </c>
      <c r="BX101">
        <v>1238.8119999999999</v>
      </c>
      <c r="BY101">
        <v>782.95500000000004</v>
      </c>
      <c r="BZ101">
        <v>-1.8540000000000001</v>
      </c>
      <c r="CA101">
        <v>4.0910000000000002</v>
      </c>
      <c r="CB101">
        <v>90.454999999999998</v>
      </c>
      <c r="CC101">
        <v>2056.4690000000001</v>
      </c>
      <c r="CD101">
        <v>1233.1410000000001</v>
      </c>
      <c r="CE101">
        <v>1094.4860000000001</v>
      </c>
      <c r="CF101">
        <v>-178.447</v>
      </c>
      <c r="CG101">
        <v>99.998999999999995</v>
      </c>
      <c r="CI101">
        <f>COUNTA(filtered_labeled_data_seghesio__2[#This Row])</f>
        <v>77</v>
      </c>
    </row>
    <row r="102" spans="1:87" x14ac:dyDescent="0.35">
      <c r="A102">
        <v>801.78200000000004</v>
      </c>
      <c r="B102">
        <v>119.90900000000001</v>
      </c>
      <c r="C102">
        <v>215.1</v>
      </c>
      <c r="D102">
        <v>214.8</v>
      </c>
      <c r="E102">
        <v>219.8</v>
      </c>
      <c r="F102">
        <v>225</v>
      </c>
      <c r="G102">
        <v>2190.002</v>
      </c>
      <c r="H102">
        <v>1710.307</v>
      </c>
      <c r="I102">
        <v>3.3420000000000001</v>
      </c>
      <c r="J102">
        <v>0.15</v>
      </c>
      <c r="K102">
        <v>24.353999999999999</v>
      </c>
      <c r="L102">
        <v>2.0379999999999998</v>
      </c>
      <c r="M102">
        <v>0.45400000000000001</v>
      </c>
      <c r="N102">
        <v>0.65400000000000003</v>
      </c>
      <c r="O102">
        <v>46.4</v>
      </c>
      <c r="P102">
        <v>29.091999999999999</v>
      </c>
      <c r="Q102">
        <v>44.942999999999998</v>
      </c>
      <c r="R102">
        <v>229.8</v>
      </c>
      <c r="S102">
        <v>60.2</v>
      </c>
      <c r="T102">
        <v>60.2</v>
      </c>
      <c r="U102">
        <v>60.8</v>
      </c>
      <c r="V102">
        <v>94.585999999999999</v>
      </c>
      <c r="W102">
        <v>52.5</v>
      </c>
      <c r="X102">
        <v>66.152000000000001</v>
      </c>
      <c r="Y102">
        <v>79.921000000000006</v>
      </c>
      <c r="Z102">
        <v>3.048</v>
      </c>
      <c r="AA102">
        <v>544.50900000000001</v>
      </c>
      <c r="AB102">
        <v>499.60199999999998</v>
      </c>
      <c r="AC102">
        <v>4.5529999999999999</v>
      </c>
      <c r="AD102">
        <v>3.6120000000000001</v>
      </c>
      <c r="AE102">
        <v>7798.4380000000001</v>
      </c>
      <c r="AF102">
        <v>5505.0439999999999</v>
      </c>
      <c r="AG102">
        <v>1663.806</v>
      </c>
      <c r="AH102">
        <v>1028.2080000000001</v>
      </c>
      <c r="AI102">
        <v>6134.6319999999996</v>
      </c>
      <c r="AJ102">
        <v>4476.8360000000002</v>
      </c>
      <c r="AK102">
        <v>23.969000000000001</v>
      </c>
      <c r="AL102">
        <v>1.0029999999999999</v>
      </c>
      <c r="AM102">
        <v>423.34899999999999</v>
      </c>
      <c r="AN102">
        <v>2055.2460000000001</v>
      </c>
      <c r="AO102">
        <v>5.593</v>
      </c>
      <c r="AP102">
        <v>23.873999999999999</v>
      </c>
      <c r="AQ102">
        <v>1</v>
      </c>
      <c r="AR102">
        <v>1</v>
      </c>
      <c r="AS102">
        <v>1</v>
      </c>
      <c r="AT102" s="1">
        <v>0</v>
      </c>
      <c r="AU102" s="1" t="s">
        <v>83</v>
      </c>
      <c r="AV102" s="1" t="s">
        <v>83</v>
      </c>
      <c r="AW102" s="1" t="s">
        <v>84</v>
      </c>
      <c r="AX102" s="1"/>
      <c r="AY102" s="1"/>
      <c r="AZ102" s="1" t="s">
        <v>326</v>
      </c>
      <c r="BA102">
        <v>51</v>
      </c>
      <c r="BB102" s="1" t="s">
        <v>86</v>
      </c>
      <c r="BC102">
        <v>45566.70147</v>
      </c>
      <c r="BD102" s="1"/>
      <c r="BE102" s="1" t="s">
        <v>87</v>
      </c>
      <c r="BF102">
        <v>51</v>
      </c>
      <c r="BG102">
        <v>51</v>
      </c>
      <c r="BH102">
        <v>0</v>
      </c>
      <c r="BI102" s="1" t="s">
        <v>327</v>
      </c>
      <c r="BJ102" s="1"/>
      <c r="BK102">
        <v>14.489999770000001</v>
      </c>
      <c r="BL102">
        <v>110</v>
      </c>
      <c r="BM102" s="1"/>
      <c r="BN102" s="1"/>
      <c r="BO102">
        <v>0</v>
      </c>
      <c r="BP102">
        <v>60</v>
      </c>
      <c r="BQ102">
        <v>1.0065317000000001E-2</v>
      </c>
      <c r="BR102">
        <v>0.136505604</v>
      </c>
      <c r="BS102" s="1" t="s">
        <v>328</v>
      </c>
      <c r="BT102" s="1" t="s">
        <v>326</v>
      </c>
      <c r="BU102">
        <v>40</v>
      </c>
      <c r="BV102">
        <v>20</v>
      </c>
      <c r="BW102">
        <v>45</v>
      </c>
      <c r="BX102">
        <v>828.17700000000002</v>
      </c>
      <c r="BY102">
        <v>1231.4100000000001</v>
      </c>
      <c r="BZ102">
        <v>-0.94499999999999995</v>
      </c>
      <c r="CA102">
        <v>4.1050000000000004</v>
      </c>
      <c r="CB102">
        <v>91.364000000000004</v>
      </c>
      <c r="CC102">
        <v>2055.2460000000001</v>
      </c>
      <c r="CD102">
        <v>812.51599999999996</v>
      </c>
      <c r="CE102">
        <v>1338.54</v>
      </c>
      <c r="CF102">
        <v>2.5750000000000002</v>
      </c>
      <c r="CG102">
        <v>97.244</v>
      </c>
      <c r="CI102">
        <f>COUNTA(filtered_labeled_data_seghesio__2[#This Row])</f>
        <v>79</v>
      </c>
    </row>
    <row r="103" spans="1:87" x14ac:dyDescent="0.35">
      <c r="A103">
        <v>801.78200000000004</v>
      </c>
      <c r="B103">
        <v>119.90900000000001</v>
      </c>
      <c r="C103">
        <v>215.1</v>
      </c>
      <c r="D103">
        <v>214.8</v>
      </c>
      <c r="E103">
        <v>219.8</v>
      </c>
      <c r="F103">
        <v>225</v>
      </c>
      <c r="G103">
        <v>2190.002</v>
      </c>
      <c r="H103">
        <v>1710.307</v>
      </c>
      <c r="I103">
        <v>3.3420000000000001</v>
      </c>
      <c r="J103">
        <v>0.15</v>
      </c>
      <c r="K103">
        <v>24.353999999999999</v>
      </c>
      <c r="L103">
        <v>2.0379999999999998</v>
      </c>
      <c r="M103">
        <v>0.45400000000000001</v>
      </c>
      <c r="N103">
        <v>0.65400000000000003</v>
      </c>
      <c r="O103">
        <v>46.4</v>
      </c>
      <c r="P103">
        <v>29.091999999999999</v>
      </c>
      <c r="Q103">
        <v>44.942999999999998</v>
      </c>
      <c r="R103">
        <v>229.8</v>
      </c>
      <c r="S103">
        <v>60.2</v>
      </c>
      <c r="T103">
        <v>60.2</v>
      </c>
      <c r="U103">
        <v>60.8</v>
      </c>
      <c r="V103">
        <v>137.79599999999999</v>
      </c>
      <c r="W103">
        <v>52.5</v>
      </c>
      <c r="X103">
        <v>66.614999999999995</v>
      </c>
      <c r="Y103">
        <v>82.721000000000004</v>
      </c>
      <c r="Z103">
        <v>1.2789999999999999</v>
      </c>
      <c r="AA103">
        <v>545.77499999999998</v>
      </c>
      <c r="AB103">
        <v>498.63099999999997</v>
      </c>
      <c r="AC103">
        <v>4.7779999999999996</v>
      </c>
      <c r="AD103">
        <v>3.8</v>
      </c>
      <c r="AE103">
        <v>7955.8450000000003</v>
      </c>
      <c r="AF103">
        <v>6125.1049999999996</v>
      </c>
      <c r="AG103">
        <v>1800.1959999999999</v>
      </c>
      <c r="AH103">
        <v>1144.8119999999999</v>
      </c>
      <c r="AI103">
        <v>6155.6490000000003</v>
      </c>
      <c r="AJ103">
        <v>4980.2929999999997</v>
      </c>
      <c r="AK103">
        <v>23.969000000000001</v>
      </c>
      <c r="AL103">
        <v>1.0049999999999999</v>
      </c>
      <c r="AM103">
        <v>424.70600000000002</v>
      </c>
      <c r="AN103">
        <v>2054.931</v>
      </c>
      <c r="AO103">
        <v>14.747</v>
      </c>
      <c r="AP103">
        <v>27.981000000000002</v>
      </c>
      <c r="AQ103">
        <v>1</v>
      </c>
      <c r="AR103">
        <v>1</v>
      </c>
      <c r="AS103">
        <v>0</v>
      </c>
      <c r="AT103" s="1" t="s">
        <v>214</v>
      </c>
      <c r="AU103" s="1" t="s">
        <v>83</v>
      </c>
      <c r="AV103" s="1" t="s">
        <v>83</v>
      </c>
      <c r="AW103" s="1" t="s">
        <v>84</v>
      </c>
      <c r="AX103" s="1"/>
      <c r="AY103" s="1"/>
      <c r="AZ103" s="1" t="s">
        <v>329</v>
      </c>
      <c r="BA103">
        <v>51</v>
      </c>
      <c r="BB103" s="1" t="s">
        <v>91</v>
      </c>
      <c r="BC103">
        <v>45566.70147</v>
      </c>
      <c r="BD103" s="1"/>
      <c r="BE103" s="1" t="s">
        <v>87</v>
      </c>
      <c r="BF103">
        <v>51</v>
      </c>
      <c r="BG103">
        <v>51</v>
      </c>
      <c r="BH103">
        <v>0</v>
      </c>
      <c r="BI103" s="1" t="s">
        <v>327</v>
      </c>
      <c r="BJ103" s="1"/>
      <c r="BK103">
        <v>14.489999770000001</v>
      </c>
      <c r="BL103">
        <v>110</v>
      </c>
      <c r="BM103" s="1"/>
      <c r="BN103" s="1"/>
      <c r="BO103">
        <v>0</v>
      </c>
      <c r="BP103">
        <v>60</v>
      </c>
      <c r="BS103" s="1" t="s">
        <v>330</v>
      </c>
      <c r="BT103" s="1" t="s">
        <v>329</v>
      </c>
      <c r="BU103">
        <v>40</v>
      </c>
      <c r="BV103">
        <v>20</v>
      </c>
      <c r="BW103">
        <v>45</v>
      </c>
      <c r="BX103">
        <v>1232.242</v>
      </c>
      <c r="BY103">
        <v>1061.518</v>
      </c>
      <c r="BZ103">
        <v>-1.619</v>
      </c>
      <c r="CA103">
        <v>4.056</v>
      </c>
      <c r="CB103">
        <v>90.69</v>
      </c>
      <c r="CC103">
        <v>2054.931</v>
      </c>
      <c r="CD103">
        <v>1225.6510000000001</v>
      </c>
      <c r="CE103">
        <v>1367.252</v>
      </c>
      <c r="CF103">
        <v>-178.286</v>
      </c>
      <c r="CG103">
        <v>99.998999999999995</v>
      </c>
      <c r="CI103">
        <f>COUNTA(filtered_labeled_data_seghesio__2[#This Row])</f>
        <v>77</v>
      </c>
    </row>
    <row r="104" spans="1:87" x14ac:dyDescent="0.35">
      <c r="A104">
        <v>801.78200000000004</v>
      </c>
      <c r="B104">
        <v>119.90900000000001</v>
      </c>
      <c r="C104">
        <v>215.3</v>
      </c>
      <c r="D104">
        <v>215.1</v>
      </c>
      <c r="E104">
        <v>220</v>
      </c>
      <c r="F104">
        <v>225</v>
      </c>
      <c r="G104">
        <v>2200.8820000000001</v>
      </c>
      <c r="H104">
        <v>1723.713</v>
      </c>
      <c r="I104">
        <v>3.5179999999999998</v>
      </c>
      <c r="J104">
        <v>0.154</v>
      </c>
      <c r="K104">
        <v>24.34</v>
      </c>
      <c r="L104">
        <v>2.0779999999999998</v>
      </c>
      <c r="M104">
        <v>0.45400000000000001</v>
      </c>
      <c r="N104">
        <v>0.65600000000000003</v>
      </c>
      <c r="O104">
        <v>46.5</v>
      </c>
      <c r="P104">
        <v>29.332000000000001</v>
      </c>
      <c r="Q104">
        <v>44.988999999999997</v>
      </c>
      <c r="R104">
        <v>229.8</v>
      </c>
      <c r="S104">
        <v>60</v>
      </c>
      <c r="T104">
        <v>60</v>
      </c>
      <c r="U104">
        <v>60.8</v>
      </c>
      <c r="V104">
        <v>94.585999999999999</v>
      </c>
      <c r="W104">
        <v>52.5</v>
      </c>
      <c r="X104">
        <v>66.096999999999994</v>
      </c>
      <c r="Y104">
        <v>79.968000000000004</v>
      </c>
      <c r="Z104">
        <v>2.972</v>
      </c>
      <c r="AA104">
        <v>544.91200000000003</v>
      </c>
      <c r="AB104">
        <v>501.30399999999997</v>
      </c>
      <c r="AC104">
        <v>4.5529999999999999</v>
      </c>
      <c r="AD104">
        <v>3.65</v>
      </c>
      <c r="AE104">
        <v>7789.5370000000003</v>
      </c>
      <c r="AF104">
        <v>5545.7150000000001</v>
      </c>
      <c r="AG104">
        <v>1670.8</v>
      </c>
      <c r="AH104">
        <v>1056.886</v>
      </c>
      <c r="AI104">
        <v>6118.7370000000001</v>
      </c>
      <c r="AJ104">
        <v>4488.83</v>
      </c>
      <c r="AK104">
        <v>24.984999999999999</v>
      </c>
      <c r="AL104">
        <v>1.0029999999999999</v>
      </c>
      <c r="AM104">
        <v>423.61200000000002</v>
      </c>
      <c r="AN104">
        <v>2051.9259999999999</v>
      </c>
      <c r="AO104">
        <v>18.574000000000002</v>
      </c>
      <c r="AP104">
        <v>61.274000000000001</v>
      </c>
      <c r="AQ104">
        <v>1</v>
      </c>
      <c r="AR104">
        <v>0</v>
      </c>
      <c r="AS104">
        <v>1</v>
      </c>
      <c r="AT104" s="1">
        <v>0</v>
      </c>
      <c r="AU104" s="1" t="s">
        <v>83</v>
      </c>
      <c r="AV104" s="1" t="s">
        <v>83</v>
      </c>
      <c r="AW104" s="1" t="s">
        <v>119</v>
      </c>
      <c r="AX104" s="1"/>
      <c r="AY104" s="1"/>
      <c r="AZ104" s="1" t="s">
        <v>331</v>
      </c>
      <c r="BA104">
        <v>52</v>
      </c>
      <c r="BB104" s="1" t="s">
        <v>86</v>
      </c>
      <c r="BC104">
        <v>45566.701760000004</v>
      </c>
      <c r="BD104" s="1"/>
      <c r="BE104" s="1" t="s">
        <v>87</v>
      </c>
      <c r="BF104">
        <v>52</v>
      </c>
      <c r="BG104">
        <v>52</v>
      </c>
      <c r="BH104">
        <v>0</v>
      </c>
      <c r="BI104" s="1" t="s">
        <v>332</v>
      </c>
      <c r="BJ104" s="1"/>
      <c r="BK104">
        <v>14.489999770000001</v>
      </c>
      <c r="BL104">
        <v>110</v>
      </c>
      <c r="BM104" s="1"/>
      <c r="BN104" s="1"/>
      <c r="BO104">
        <v>0</v>
      </c>
      <c r="BP104">
        <v>60</v>
      </c>
      <c r="BQ104">
        <v>1.3325209999999999E-3</v>
      </c>
      <c r="BR104">
        <v>0.13829720000000001</v>
      </c>
      <c r="BS104" s="1" t="s">
        <v>333</v>
      </c>
      <c r="BT104" s="1" t="s">
        <v>331</v>
      </c>
      <c r="BU104">
        <v>40</v>
      </c>
      <c r="BV104">
        <v>20</v>
      </c>
      <c r="BW104">
        <v>45</v>
      </c>
      <c r="BX104">
        <v>874.07399999999996</v>
      </c>
      <c r="BY104">
        <v>930.82799999999997</v>
      </c>
      <c r="BZ104">
        <v>1.7769999999999999</v>
      </c>
      <c r="CA104">
        <v>4.1589999999999998</v>
      </c>
      <c r="CB104">
        <v>94.085999999999999</v>
      </c>
      <c r="CC104">
        <v>2051.9259999999999</v>
      </c>
      <c r="CD104">
        <v>852.77200000000005</v>
      </c>
      <c r="CE104">
        <v>1042.8330000000001</v>
      </c>
      <c r="CF104">
        <v>5.5019999999999998</v>
      </c>
      <c r="CG104">
        <v>97.244</v>
      </c>
      <c r="CI104">
        <f>COUNTA(filtered_labeled_data_seghesio__2[#This Row])</f>
        <v>79</v>
      </c>
    </row>
    <row r="105" spans="1:87" x14ac:dyDescent="0.35">
      <c r="A105">
        <v>801.78200000000004</v>
      </c>
      <c r="B105">
        <v>119.90900000000001</v>
      </c>
      <c r="C105">
        <v>215.3</v>
      </c>
      <c r="D105">
        <v>215.1</v>
      </c>
      <c r="E105">
        <v>220</v>
      </c>
      <c r="F105">
        <v>225</v>
      </c>
      <c r="G105">
        <v>2200.8820000000001</v>
      </c>
      <c r="H105">
        <v>1723.713</v>
      </c>
      <c r="I105">
        <v>3.5179999999999998</v>
      </c>
      <c r="J105">
        <v>0.154</v>
      </c>
      <c r="K105">
        <v>24.34</v>
      </c>
      <c r="L105">
        <v>2.0779999999999998</v>
      </c>
      <c r="M105">
        <v>0.45400000000000001</v>
      </c>
      <c r="N105">
        <v>0.65600000000000003</v>
      </c>
      <c r="O105">
        <v>46.5</v>
      </c>
      <c r="P105">
        <v>29.332000000000001</v>
      </c>
      <c r="Q105">
        <v>44.988999999999997</v>
      </c>
      <c r="R105">
        <v>229.8</v>
      </c>
      <c r="S105">
        <v>60</v>
      </c>
      <c r="T105">
        <v>60</v>
      </c>
      <c r="U105">
        <v>60.8</v>
      </c>
      <c r="V105">
        <v>137.79599999999999</v>
      </c>
      <c r="W105">
        <v>52.5</v>
      </c>
      <c r="X105">
        <v>66.796000000000006</v>
      </c>
      <c r="Y105">
        <v>82.721999999999994</v>
      </c>
      <c r="Z105">
        <v>1.3169999999999999</v>
      </c>
      <c r="AA105">
        <v>547.58100000000002</v>
      </c>
      <c r="AB105">
        <v>500.05700000000002</v>
      </c>
      <c r="AC105">
        <v>4.8540000000000001</v>
      </c>
      <c r="AD105">
        <v>3.8380000000000001</v>
      </c>
      <c r="AE105">
        <v>7980.3450000000003</v>
      </c>
      <c r="AF105">
        <v>6181.1859999999997</v>
      </c>
      <c r="AG105">
        <v>1852.675</v>
      </c>
      <c r="AH105">
        <v>1171.546</v>
      </c>
      <c r="AI105">
        <v>6127.67</v>
      </c>
      <c r="AJ105">
        <v>5009.6390000000001</v>
      </c>
      <c r="AK105">
        <v>24.984999999999999</v>
      </c>
      <c r="AL105">
        <v>1.0049999999999999</v>
      </c>
      <c r="AM105">
        <v>424.767</v>
      </c>
      <c r="AN105">
        <v>2055.0549999999998</v>
      </c>
      <c r="AO105">
        <v>7.0209999999999999</v>
      </c>
      <c r="AP105">
        <v>26.311</v>
      </c>
      <c r="AQ105">
        <v>1</v>
      </c>
      <c r="AR105">
        <v>1</v>
      </c>
      <c r="AS105">
        <v>1</v>
      </c>
      <c r="AT105" s="1" t="s">
        <v>83</v>
      </c>
      <c r="AU105" s="1" t="s">
        <v>83</v>
      </c>
      <c r="AV105" s="1" t="s">
        <v>83</v>
      </c>
      <c r="AW105" s="1" t="s">
        <v>84</v>
      </c>
      <c r="AX105" s="1"/>
      <c r="AY105" s="1"/>
      <c r="AZ105" s="1" t="s">
        <v>334</v>
      </c>
      <c r="BA105">
        <v>52</v>
      </c>
      <c r="BB105" s="1" t="s">
        <v>91</v>
      </c>
      <c r="BC105">
        <v>45566.701760000004</v>
      </c>
      <c r="BD105" s="1"/>
      <c r="BE105" s="1" t="s">
        <v>87</v>
      </c>
      <c r="BF105">
        <v>52</v>
      </c>
      <c r="BG105">
        <v>52</v>
      </c>
      <c r="BH105">
        <v>0</v>
      </c>
      <c r="BI105" s="1" t="s">
        <v>332</v>
      </c>
      <c r="BJ105" s="1"/>
      <c r="BK105">
        <v>14.489999770000001</v>
      </c>
      <c r="BL105">
        <v>110</v>
      </c>
      <c r="BM105" s="1"/>
      <c r="BN105" s="1"/>
      <c r="BO105">
        <v>0</v>
      </c>
      <c r="BP105">
        <v>60</v>
      </c>
      <c r="BS105" s="1" t="s">
        <v>335</v>
      </c>
      <c r="BT105" s="1" t="s">
        <v>334</v>
      </c>
      <c r="BU105">
        <v>40</v>
      </c>
      <c r="BV105">
        <v>20</v>
      </c>
      <c r="BW105">
        <v>45</v>
      </c>
      <c r="BX105">
        <v>1203.4849999999999</v>
      </c>
      <c r="BY105">
        <v>1030.721</v>
      </c>
      <c r="BZ105">
        <v>-2.3090000000000002</v>
      </c>
      <c r="CA105">
        <v>4.181</v>
      </c>
      <c r="CB105">
        <v>90</v>
      </c>
      <c r="CC105">
        <v>2055.0549999999998</v>
      </c>
      <c r="CD105">
        <v>1204.7529999999999</v>
      </c>
      <c r="CE105">
        <v>1337.7149999999999</v>
      </c>
      <c r="CF105">
        <v>-179.64699999999999</v>
      </c>
      <c r="CG105">
        <v>99.998999999999995</v>
      </c>
      <c r="CI105">
        <f>COUNTA(filtered_labeled_data_seghesio__2[#This Row])</f>
        <v>77</v>
      </c>
    </row>
    <row r="106" spans="1:87" x14ac:dyDescent="0.35">
      <c r="A106">
        <v>801.22900000000004</v>
      </c>
      <c r="B106">
        <v>119.90900000000001</v>
      </c>
      <c r="C106">
        <v>215.1</v>
      </c>
      <c r="D106">
        <v>215.1</v>
      </c>
      <c r="E106">
        <v>220.1</v>
      </c>
      <c r="F106">
        <v>225</v>
      </c>
      <c r="G106">
        <v>2215.3560000000002</v>
      </c>
      <c r="H106">
        <v>1710.1130000000001</v>
      </c>
      <c r="I106">
        <v>2.8319999999999999</v>
      </c>
      <c r="J106">
        <v>0.152</v>
      </c>
      <c r="K106">
        <v>24.34</v>
      </c>
      <c r="L106">
        <v>2.0659999999999998</v>
      </c>
      <c r="M106">
        <v>0.45400000000000001</v>
      </c>
      <c r="N106">
        <v>0.65600000000000003</v>
      </c>
      <c r="O106">
        <v>46.5</v>
      </c>
      <c r="P106">
        <v>29.398</v>
      </c>
      <c r="Q106">
        <v>44.994</v>
      </c>
      <c r="R106">
        <v>229.8</v>
      </c>
      <c r="S106">
        <v>60</v>
      </c>
      <c r="T106">
        <v>60</v>
      </c>
      <c r="U106">
        <v>60.8</v>
      </c>
      <c r="V106">
        <v>94.585999999999999</v>
      </c>
      <c r="W106">
        <v>52.5</v>
      </c>
      <c r="X106">
        <v>66.308999999999997</v>
      </c>
      <c r="Y106">
        <v>79.948999999999998</v>
      </c>
      <c r="Z106">
        <v>2.9350000000000001</v>
      </c>
      <c r="AA106">
        <v>543.73199999999997</v>
      </c>
      <c r="AB106">
        <v>498.65</v>
      </c>
      <c r="AC106">
        <v>4.59</v>
      </c>
      <c r="AD106">
        <v>3.5739999999999998</v>
      </c>
      <c r="AE106">
        <v>7790.9170000000004</v>
      </c>
      <c r="AF106">
        <v>5483.1940000000004</v>
      </c>
      <c r="AG106">
        <v>1686.53</v>
      </c>
      <c r="AH106">
        <v>1012.2140000000001</v>
      </c>
      <c r="AI106">
        <v>6104.3869999999997</v>
      </c>
      <c r="AJ106">
        <v>4470.9799999999996</v>
      </c>
      <c r="AK106">
        <v>23.98</v>
      </c>
      <c r="AT106" s="1" t="s">
        <v>83</v>
      </c>
      <c r="AU106" s="1" t="s">
        <v>83</v>
      </c>
      <c r="AV106" s="1" t="s">
        <v>83</v>
      </c>
      <c r="AW106" s="1"/>
      <c r="AX106" s="1"/>
      <c r="AY106" s="1"/>
      <c r="AZ106" s="1" t="s">
        <v>336</v>
      </c>
      <c r="BA106">
        <v>53</v>
      </c>
      <c r="BB106" s="1" t="s">
        <v>86</v>
      </c>
      <c r="BC106">
        <v>45566.702039999996</v>
      </c>
      <c r="BD106" s="1"/>
      <c r="BE106" s="1" t="s">
        <v>87</v>
      </c>
      <c r="BF106">
        <v>53</v>
      </c>
      <c r="BG106">
        <v>53</v>
      </c>
      <c r="BH106">
        <v>0</v>
      </c>
      <c r="BI106" s="1" t="s">
        <v>337</v>
      </c>
      <c r="BJ106" s="1"/>
      <c r="BK106">
        <v>14.5</v>
      </c>
      <c r="BL106">
        <v>110</v>
      </c>
      <c r="BM106" s="1"/>
      <c r="BN106" s="1"/>
      <c r="BO106">
        <v>0</v>
      </c>
      <c r="BP106">
        <v>60</v>
      </c>
      <c r="BQ106">
        <v>2.6844740000000001E-3</v>
      </c>
      <c r="BR106">
        <v>0.147197247</v>
      </c>
      <c r="BS106" s="1" t="s">
        <v>83</v>
      </c>
      <c r="BT106" s="1" t="s">
        <v>83</v>
      </c>
      <c r="CI106">
        <f>COUNTA(filtered_labeled_data_seghesio__2[#This Row])</f>
        <v>57</v>
      </c>
    </row>
    <row r="107" spans="1:87" x14ac:dyDescent="0.35">
      <c r="A107">
        <v>801.22900000000004</v>
      </c>
      <c r="B107">
        <v>119.90900000000001</v>
      </c>
      <c r="C107">
        <v>215.1</v>
      </c>
      <c r="D107">
        <v>215.1</v>
      </c>
      <c r="E107">
        <v>220.1</v>
      </c>
      <c r="F107">
        <v>225</v>
      </c>
      <c r="G107">
        <v>2215.3560000000002</v>
      </c>
      <c r="H107">
        <v>1710.1130000000001</v>
      </c>
      <c r="I107">
        <v>2.8319999999999999</v>
      </c>
      <c r="J107">
        <v>0.152</v>
      </c>
      <c r="K107">
        <v>24.34</v>
      </c>
      <c r="L107">
        <v>2.0659999999999998</v>
      </c>
      <c r="M107">
        <v>0.45400000000000001</v>
      </c>
      <c r="N107">
        <v>0.65600000000000003</v>
      </c>
      <c r="O107">
        <v>46.5</v>
      </c>
      <c r="P107">
        <v>29.398</v>
      </c>
      <c r="Q107">
        <v>44.994</v>
      </c>
      <c r="R107">
        <v>229.8</v>
      </c>
      <c r="S107">
        <v>60</v>
      </c>
      <c r="T107">
        <v>60</v>
      </c>
      <c r="U107">
        <v>60.8</v>
      </c>
      <c r="V107">
        <v>137.79599999999999</v>
      </c>
      <c r="W107">
        <v>52.5</v>
      </c>
      <c r="X107">
        <v>66.727000000000004</v>
      </c>
      <c r="Y107">
        <v>82.302999999999997</v>
      </c>
      <c r="Z107">
        <v>2.032</v>
      </c>
      <c r="AA107">
        <v>544.36099999999999</v>
      </c>
      <c r="AB107">
        <v>497.53</v>
      </c>
      <c r="AC107">
        <v>4.8159999999999998</v>
      </c>
      <c r="AD107">
        <v>3.762</v>
      </c>
      <c r="AE107">
        <v>7943.8140000000003</v>
      </c>
      <c r="AF107">
        <v>6114.6729999999998</v>
      </c>
      <c r="AG107">
        <v>1823.3009999999999</v>
      </c>
      <c r="AH107">
        <v>1131.1389999999999</v>
      </c>
      <c r="AI107">
        <v>6120.5129999999999</v>
      </c>
      <c r="AJ107">
        <v>4983.5339999999997</v>
      </c>
      <c r="AK107">
        <v>23.98</v>
      </c>
      <c r="AL107">
        <v>1.0049999999999999</v>
      </c>
      <c r="AM107">
        <v>424.666</v>
      </c>
      <c r="AN107">
        <v>2055.9499999999998</v>
      </c>
      <c r="AO107">
        <v>14.276</v>
      </c>
      <c r="AP107">
        <v>25.138999999999999</v>
      </c>
      <c r="AQ107">
        <v>1</v>
      </c>
      <c r="AR107">
        <v>1</v>
      </c>
      <c r="AS107">
        <v>1</v>
      </c>
      <c r="AT107" s="1">
        <v>0</v>
      </c>
      <c r="AU107" s="1" t="s">
        <v>83</v>
      </c>
      <c r="AV107" s="1" t="s">
        <v>83</v>
      </c>
      <c r="AW107" s="1" t="s">
        <v>84</v>
      </c>
      <c r="AX107" s="1"/>
      <c r="AY107" s="1"/>
      <c r="AZ107" s="1" t="s">
        <v>338</v>
      </c>
      <c r="BA107">
        <v>53</v>
      </c>
      <c r="BB107" s="1" t="s">
        <v>91</v>
      </c>
      <c r="BC107">
        <v>45566.702039999996</v>
      </c>
      <c r="BD107" s="1"/>
      <c r="BE107" s="1" t="s">
        <v>87</v>
      </c>
      <c r="BF107">
        <v>53</v>
      </c>
      <c r="BG107">
        <v>53</v>
      </c>
      <c r="BH107">
        <v>0</v>
      </c>
      <c r="BI107" s="1" t="s">
        <v>337</v>
      </c>
      <c r="BJ107" s="1"/>
      <c r="BK107">
        <v>14.5</v>
      </c>
      <c r="BL107">
        <v>110</v>
      </c>
      <c r="BM107" s="1"/>
      <c r="BN107" s="1"/>
      <c r="BO107">
        <v>0</v>
      </c>
      <c r="BP107">
        <v>60</v>
      </c>
      <c r="BS107" s="1" t="s">
        <v>339</v>
      </c>
      <c r="BT107" s="1" t="s">
        <v>338</v>
      </c>
      <c r="BU107">
        <v>40</v>
      </c>
      <c r="BV107">
        <v>20</v>
      </c>
      <c r="BW107">
        <v>45</v>
      </c>
      <c r="BX107">
        <v>1227.595</v>
      </c>
      <c r="BY107">
        <v>995.14</v>
      </c>
      <c r="BZ107">
        <v>-1.8580000000000001</v>
      </c>
      <c r="CA107">
        <v>4.1639999999999997</v>
      </c>
      <c r="CB107">
        <v>90.450999999999993</v>
      </c>
      <c r="CC107">
        <v>2055.9499999999998</v>
      </c>
      <c r="CD107">
        <v>1222.5309999999999</v>
      </c>
      <c r="CE107">
        <v>1301.912</v>
      </c>
      <c r="CF107">
        <v>-178.57499999999999</v>
      </c>
      <c r="CG107">
        <v>99.998999999999995</v>
      </c>
      <c r="CI107">
        <f>COUNTA(filtered_labeled_data_seghesio__2[#This Row])</f>
        <v>77</v>
      </c>
    </row>
    <row r="108" spans="1:87" x14ac:dyDescent="0.35">
      <c r="A108">
        <v>801.78200000000004</v>
      </c>
      <c r="B108">
        <v>119.90900000000001</v>
      </c>
      <c r="C108">
        <v>214.6</v>
      </c>
      <c r="D108">
        <v>215.1</v>
      </c>
      <c r="E108">
        <v>220.1</v>
      </c>
      <c r="F108">
        <v>225</v>
      </c>
      <c r="G108">
        <v>2182.4250000000002</v>
      </c>
      <c r="H108">
        <v>1720.3130000000001</v>
      </c>
      <c r="I108">
        <v>3.0739999999999998</v>
      </c>
      <c r="J108">
        <v>0.15</v>
      </c>
      <c r="K108">
        <v>24.364000000000001</v>
      </c>
      <c r="L108">
        <v>2.0779999999999998</v>
      </c>
      <c r="M108">
        <v>0.45200000000000001</v>
      </c>
      <c r="N108">
        <v>0.65800000000000003</v>
      </c>
      <c r="O108">
        <v>46.7</v>
      </c>
      <c r="P108">
        <v>29.550999999999998</v>
      </c>
      <c r="Q108">
        <v>44.984000000000002</v>
      </c>
      <c r="R108">
        <v>229.8</v>
      </c>
      <c r="S108">
        <v>60.1</v>
      </c>
      <c r="T108">
        <v>60.1</v>
      </c>
      <c r="U108">
        <v>60.8</v>
      </c>
      <c r="V108">
        <v>94.585999999999999</v>
      </c>
      <c r="W108">
        <v>52.5</v>
      </c>
      <c r="X108">
        <v>66.182000000000002</v>
      </c>
      <c r="Y108">
        <v>79.972999999999999</v>
      </c>
      <c r="Z108">
        <v>2.9350000000000001</v>
      </c>
      <c r="AA108">
        <v>543.75099999999998</v>
      </c>
      <c r="AB108">
        <v>500.60300000000001</v>
      </c>
      <c r="AC108">
        <v>4.5149999999999997</v>
      </c>
      <c r="AD108">
        <v>3.5739999999999998</v>
      </c>
      <c r="AE108">
        <v>7774.8440000000001</v>
      </c>
      <c r="AF108">
        <v>5525.4459999999999</v>
      </c>
      <c r="AG108">
        <v>1654.453</v>
      </c>
      <c r="AH108">
        <v>1025.6669999999999</v>
      </c>
      <c r="AI108">
        <v>6120.3909999999996</v>
      </c>
      <c r="AJ108">
        <v>4499.7790000000005</v>
      </c>
      <c r="AK108">
        <v>24.077000000000002</v>
      </c>
      <c r="AL108">
        <v>1.004</v>
      </c>
      <c r="AM108">
        <v>423.89699999999999</v>
      </c>
      <c r="AN108">
        <v>2055.8919999999998</v>
      </c>
      <c r="AO108">
        <v>8.4960000000000004</v>
      </c>
      <c r="AP108">
        <v>35.445</v>
      </c>
      <c r="AQ108">
        <v>1</v>
      </c>
      <c r="AR108">
        <v>1</v>
      </c>
      <c r="AS108">
        <v>1</v>
      </c>
      <c r="AT108" s="1">
        <v>0</v>
      </c>
      <c r="AU108" s="1" t="s">
        <v>83</v>
      </c>
      <c r="AV108" s="1" t="s">
        <v>83</v>
      </c>
      <c r="AW108" s="1" t="s">
        <v>84</v>
      </c>
      <c r="AX108" s="1"/>
      <c r="AY108" s="1"/>
      <c r="AZ108" s="1" t="s">
        <v>340</v>
      </c>
      <c r="BA108">
        <v>54</v>
      </c>
      <c r="BB108" s="1" t="s">
        <v>86</v>
      </c>
      <c r="BC108">
        <v>45566.702310000001</v>
      </c>
      <c r="BD108" s="1"/>
      <c r="BE108" s="1" t="s">
        <v>87</v>
      </c>
      <c r="BF108">
        <v>54</v>
      </c>
      <c r="BG108">
        <v>54</v>
      </c>
      <c r="BH108">
        <v>0</v>
      </c>
      <c r="BI108" s="1" t="s">
        <v>341</v>
      </c>
      <c r="BJ108" s="1"/>
      <c r="BK108">
        <v>14.5</v>
      </c>
      <c r="BL108">
        <v>110</v>
      </c>
      <c r="BM108" s="1"/>
      <c r="BN108" s="1"/>
      <c r="BO108">
        <v>0</v>
      </c>
      <c r="BP108">
        <v>60</v>
      </c>
      <c r="BQ108">
        <v>6.9371459999999999E-3</v>
      </c>
      <c r="BR108">
        <v>0.149664402</v>
      </c>
      <c r="BS108" s="1" t="s">
        <v>342</v>
      </c>
      <c r="BT108" s="1" t="s">
        <v>340</v>
      </c>
      <c r="BU108">
        <v>40</v>
      </c>
      <c r="BV108">
        <v>20</v>
      </c>
      <c r="BW108">
        <v>45</v>
      </c>
      <c r="BX108">
        <v>885.23400000000004</v>
      </c>
      <c r="BY108">
        <v>1190.3389999999999</v>
      </c>
      <c r="BZ108">
        <v>3.88</v>
      </c>
      <c r="CA108">
        <v>4.2050000000000001</v>
      </c>
      <c r="CB108">
        <v>96.188999999999993</v>
      </c>
      <c r="CC108">
        <v>2055.8919999999998</v>
      </c>
      <c r="CD108">
        <v>861.452</v>
      </c>
      <c r="CE108">
        <v>1297.3399999999999</v>
      </c>
      <c r="CF108">
        <v>6.5369999999999999</v>
      </c>
      <c r="CG108">
        <v>98.424999999999997</v>
      </c>
      <c r="CI108">
        <f>COUNTA(filtered_labeled_data_seghesio__2[#This Row])</f>
        <v>79</v>
      </c>
    </row>
    <row r="109" spans="1:87" x14ac:dyDescent="0.35">
      <c r="A109">
        <v>801.78200000000004</v>
      </c>
      <c r="B109">
        <v>119.90900000000001</v>
      </c>
      <c r="C109">
        <v>214.6</v>
      </c>
      <c r="D109">
        <v>215.1</v>
      </c>
      <c r="E109">
        <v>220.1</v>
      </c>
      <c r="F109">
        <v>225</v>
      </c>
      <c r="G109">
        <v>2182.4250000000002</v>
      </c>
      <c r="H109">
        <v>1720.3130000000001</v>
      </c>
      <c r="I109">
        <v>3.0739999999999998</v>
      </c>
      <c r="J109">
        <v>0.15</v>
      </c>
      <c r="K109">
        <v>24.364000000000001</v>
      </c>
      <c r="L109">
        <v>2.0779999999999998</v>
      </c>
      <c r="M109">
        <v>0.45200000000000001</v>
      </c>
      <c r="N109">
        <v>0.65800000000000003</v>
      </c>
      <c r="O109">
        <v>46.7</v>
      </c>
      <c r="P109">
        <v>29.550999999999998</v>
      </c>
      <c r="Q109">
        <v>44.984000000000002</v>
      </c>
      <c r="R109">
        <v>229.8</v>
      </c>
      <c r="S109">
        <v>60.1</v>
      </c>
      <c r="T109">
        <v>60.1</v>
      </c>
      <c r="U109">
        <v>60.8</v>
      </c>
      <c r="V109">
        <v>137.79599999999999</v>
      </c>
      <c r="W109">
        <v>52.5</v>
      </c>
      <c r="X109">
        <v>66.998000000000005</v>
      </c>
      <c r="Y109">
        <v>82.540999999999997</v>
      </c>
      <c r="Z109">
        <v>1.43</v>
      </c>
      <c r="AA109">
        <v>547.46600000000001</v>
      </c>
      <c r="AB109">
        <v>500.95100000000002</v>
      </c>
      <c r="AC109">
        <v>4.7779999999999996</v>
      </c>
      <c r="AD109">
        <v>3.8</v>
      </c>
      <c r="AE109">
        <v>7984.4030000000002</v>
      </c>
      <c r="AF109">
        <v>6228.4870000000001</v>
      </c>
      <c r="AG109">
        <v>1822.347</v>
      </c>
      <c r="AH109">
        <v>1166.972</v>
      </c>
      <c r="AI109">
        <v>6162.0559999999996</v>
      </c>
      <c r="AJ109">
        <v>5061.5150000000003</v>
      </c>
      <c r="AK109">
        <v>24.077000000000002</v>
      </c>
      <c r="AL109">
        <v>1.0049999999999999</v>
      </c>
      <c r="AM109">
        <v>424.887</v>
      </c>
      <c r="AN109">
        <v>2056.2109999999998</v>
      </c>
      <c r="AO109">
        <v>23.599</v>
      </c>
      <c r="AP109">
        <v>29.349</v>
      </c>
      <c r="AQ109">
        <v>0</v>
      </c>
      <c r="AR109">
        <v>1</v>
      </c>
      <c r="AS109">
        <v>0</v>
      </c>
      <c r="AT109" s="1" t="s">
        <v>214</v>
      </c>
      <c r="AU109" s="1" t="s">
        <v>83</v>
      </c>
      <c r="AV109" s="1" t="s">
        <v>83</v>
      </c>
      <c r="AW109" s="1" t="s">
        <v>84</v>
      </c>
      <c r="AX109" s="1"/>
      <c r="AY109" s="1"/>
      <c r="AZ109" s="1" t="s">
        <v>343</v>
      </c>
      <c r="BA109">
        <v>54</v>
      </c>
      <c r="BB109" s="1" t="s">
        <v>91</v>
      </c>
      <c r="BC109">
        <v>45566.702310000001</v>
      </c>
      <c r="BD109" s="1"/>
      <c r="BE109" s="1" t="s">
        <v>87</v>
      </c>
      <c r="BF109">
        <v>54</v>
      </c>
      <c r="BG109">
        <v>54</v>
      </c>
      <c r="BH109">
        <v>0</v>
      </c>
      <c r="BI109" s="1" t="s">
        <v>341</v>
      </c>
      <c r="BJ109" s="1"/>
      <c r="BK109">
        <v>14.5</v>
      </c>
      <c r="BL109">
        <v>110</v>
      </c>
      <c r="BM109" s="1"/>
      <c r="BN109" s="1"/>
      <c r="BO109">
        <v>0</v>
      </c>
      <c r="BP109">
        <v>60</v>
      </c>
      <c r="BS109" s="1" t="s">
        <v>344</v>
      </c>
      <c r="BT109" s="1" t="s">
        <v>343</v>
      </c>
      <c r="BU109">
        <v>40</v>
      </c>
      <c r="BV109">
        <v>20</v>
      </c>
      <c r="BW109">
        <v>45</v>
      </c>
      <c r="BX109">
        <v>1199.085</v>
      </c>
      <c r="BY109">
        <v>927.51900000000001</v>
      </c>
      <c r="BZ109">
        <v>-3.2330000000000001</v>
      </c>
      <c r="CA109">
        <v>4.0650000000000004</v>
      </c>
      <c r="CB109">
        <v>89.075999999999993</v>
      </c>
      <c r="CC109">
        <v>2056.2109999999998</v>
      </c>
      <c r="CD109">
        <v>1202.1189999999999</v>
      </c>
      <c r="CE109">
        <v>1236.4179999999999</v>
      </c>
      <c r="CF109">
        <v>179.98</v>
      </c>
      <c r="CG109">
        <v>99.998999999999995</v>
      </c>
      <c r="CI109">
        <f>COUNTA(filtered_labeled_data_seghesio__2[#This Row])</f>
        <v>77</v>
      </c>
    </row>
    <row r="110" spans="1:87" x14ac:dyDescent="0.35">
      <c r="A110">
        <v>801.96600000000001</v>
      </c>
      <c r="B110">
        <v>119.90900000000001</v>
      </c>
      <c r="C110">
        <v>214.8</v>
      </c>
      <c r="D110">
        <v>215.1</v>
      </c>
      <c r="E110">
        <v>220</v>
      </c>
      <c r="F110">
        <v>225</v>
      </c>
      <c r="G110">
        <v>2198.453</v>
      </c>
      <c r="H110">
        <v>1700.3989999999999</v>
      </c>
      <c r="I110">
        <v>3.38</v>
      </c>
      <c r="J110">
        <v>0.14599999999999999</v>
      </c>
      <c r="K110">
        <v>24.338000000000001</v>
      </c>
      <c r="L110">
        <v>2.0880000000000001</v>
      </c>
      <c r="M110">
        <v>0.45200000000000001</v>
      </c>
      <c r="N110">
        <v>0.65600000000000003</v>
      </c>
      <c r="O110">
        <v>46.7</v>
      </c>
      <c r="P110">
        <v>29.872</v>
      </c>
      <c r="Q110">
        <v>44.942999999999998</v>
      </c>
      <c r="R110">
        <v>229.8</v>
      </c>
      <c r="S110">
        <v>59.9</v>
      </c>
      <c r="T110">
        <v>59.9</v>
      </c>
      <c r="U110">
        <v>60.8</v>
      </c>
      <c r="V110">
        <v>94.585999999999999</v>
      </c>
      <c r="W110">
        <v>52.5</v>
      </c>
      <c r="X110">
        <v>65.98</v>
      </c>
      <c r="Y110">
        <v>79.893000000000001</v>
      </c>
      <c r="Z110">
        <v>3.2730000000000001</v>
      </c>
      <c r="AA110">
        <v>547.45500000000004</v>
      </c>
      <c r="AB110">
        <v>505.61500000000001</v>
      </c>
      <c r="AC110">
        <v>4.5149999999999997</v>
      </c>
      <c r="AD110">
        <v>3.5739999999999998</v>
      </c>
      <c r="AE110">
        <v>7859.5479999999998</v>
      </c>
      <c r="AF110">
        <v>5654.04</v>
      </c>
      <c r="AG110">
        <v>1682.404</v>
      </c>
      <c r="AH110">
        <v>1053.749</v>
      </c>
      <c r="AI110">
        <v>6177.1450000000004</v>
      </c>
      <c r="AJ110">
        <v>4600.2910000000002</v>
      </c>
      <c r="AK110">
        <v>24.989000000000001</v>
      </c>
      <c r="AL110">
        <v>1.004</v>
      </c>
      <c r="AM110">
        <v>423.89800000000002</v>
      </c>
      <c r="AN110">
        <v>2055.5729999999999</v>
      </c>
      <c r="AO110">
        <v>6.2530000000000001</v>
      </c>
      <c r="AP110">
        <v>21.009</v>
      </c>
      <c r="AQ110">
        <v>1</v>
      </c>
      <c r="AR110">
        <v>1</v>
      </c>
      <c r="AS110">
        <v>1</v>
      </c>
      <c r="AT110" s="1">
        <v>0</v>
      </c>
      <c r="AU110" s="1" t="s">
        <v>83</v>
      </c>
      <c r="AV110" s="1" t="s">
        <v>83</v>
      </c>
      <c r="AW110" s="1" t="s">
        <v>84</v>
      </c>
      <c r="AX110" s="1"/>
      <c r="AY110" s="1"/>
      <c r="AZ110" s="1" t="s">
        <v>345</v>
      </c>
      <c r="BA110">
        <v>55</v>
      </c>
      <c r="BB110" s="1" t="s">
        <v>86</v>
      </c>
      <c r="BC110">
        <v>45566.702599999997</v>
      </c>
      <c r="BD110" s="1"/>
      <c r="BE110" s="1" t="s">
        <v>87</v>
      </c>
      <c r="BF110">
        <v>55</v>
      </c>
      <c r="BG110">
        <v>55</v>
      </c>
      <c r="BH110">
        <v>0</v>
      </c>
      <c r="BI110" s="1" t="s">
        <v>346</v>
      </c>
      <c r="BJ110" s="1"/>
      <c r="BK110">
        <v>14.5</v>
      </c>
      <c r="BL110">
        <v>110</v>
      </c>
      <c r="BM110" s="1"/>
      <c r="BN110" s="1"/>
      <c r="BO110">
        <v>0</v>
      </c>
      <c r="BP110">
        <v>60</v>
      </c>
      <c r="BQ110">
        <v>2.3413777E-2</v>
      </c>
      <c r="BR110">
        <v>0.103277445</v>
      </c>
      <c r="BS110" s="1" t="s">
        <v>347</v>
      </c>
      <c r="BT110" s="1" t="s">
        <v>345</v>
      </c>
      <c r="BU110">
        <v>40</v>
      </c>
      <c r="BV110">
        <v>20</v>
      </c>
      <c r="BW110">
        <v>45</v>
      </c>
      <c r="BX110">
        <v>885.26499999999999</v>
      </c>
      <c r="BY110">
        <v>1158.328</v>
      </c>
      <c r="BZ110">
        <v>3.1309999999999998</v>
      </c>
      <c r="CA110">
        <v>4.1429999999999998</v>
      </c>
      <c r="CB110">
        <v>95.44</v>
      </c>
      <c r="CC110">
        <v>2055.5729999999999</v>
      </c>
      <c r="CD110">
        <v>862.10699999999997</v>
      </c>
      <c r="CE110">
        <v>1265.74</v>
      </c>
      <c r="CF110">
        <v>6.5369999999999999</v>
      </c>
      <c r="CG110">
        <v>98.424999999999997</v>
      </c>
      <c r="CI110">
        <f>COUNTA(filtered_labeled_data_seghesio__2[#This Row])</f>
        <v>79</v>
      </c>
    </row>
    <row r="111" spans="1:87" x14ac:dyDescent="0.35">
      <c r="A111">
        <v>801.96600000000001</v>
      </c>
      <c r="B111">
        <v>119.90900000000001</v>
      </c>
      <c r="C111">
        <v>214.8</v>
      </c>
      <c r="D111">
        <v>215.1</v>
      </c>
      <c r="E111">
        <v>220</v>
      </c>
      <c r="F111">
        <v>225</v>
      </c>
      <c r="G111">
        <v>2198.453</v>
      </c>
      <c r="H111">
        <v>1700.3989999999999</v>
      </c>
      <c r="I111">
        <v>3.38</v>
      </c>
      <c r="J111">
        <v>0.14599999999999999</v>
      </c>
      <c r="K111">
        <v>24.338000000000001</v>
      </c>
      <c r="L111">
        <v>2.0880000000000001</v>
      </c>
      <c r="M111">
        <v>0.45200000000000001</v>
      </c>
      <c r="N111">
        <v>0.65600000000000003</v>
      </c>
      <c r="O111">
        <v>46.7</v>
      </c>
      <c r="P111">
        <v>29.872</v>
      </c>
      <c r="Q111">
        <v>44.942999999999998</v>
      </c>
      <c r="R111">
        <v>229.8</v>
      </c>
      <c r="S111">
        <v>59.9</v>
      </c>
      <c r="T111">
        <v>59.9</v>
      </c>
      <c r="U111">
        <v>60.8</v>
      </c>
      <c r="V111">
        <v>137.79599999999999</v>
      </c>
      <c r="W111">
        <v>52.5</v>
      </c>
      <c r="X111">
        <v>66.894999999999996</v>
      </c>
      <c r="Y111">
        <v>82.83</v>
      </c>
      <c r="Z111">
        <v>1.3540000000000001</v>
      </c>
      <c r="AA111">
        <v>547.15899999999999</v>
      </c>
      <c r="AB111">
        <v>501.55399999999997</v>
      </c>
      <c r="AC111">
        <v>4.8159999999999998</v>
      </c>
      <c r="AD111">
        <v>3.762</v>
      </c>
      <c r="AE111">
        <v>7997.1450000000004</v>
      </c>
      <c r="AF111">
        <v>6217.6450000000004</v>
      </c>
      <c r="AG111">
        <v>1847.385</v>
      </c>
      <c r="AH111">
        <v>1154.7560000000001</v>
      </c>
      <c r="AI111">
        <v>6149.759</v>
      </c>
      <c r="AJ111">
        <v>5062.8890000000001</v>
      </c>
      <c r="AK111">
        <v>24.989000000000001</v>
      </c>
      <c r="AL111">
        <v>1.0049999999999999</v>
      </c>
      <c r="AM111">
        <v>424.81200000000001</v>
      </c>
      <c r="AN111">
        <v>2053.7269999999999</v>
      </c>
      <c r="AO111">
        <v>8.5500000000000007</v>
      </c>
      <c r="AP111">
        <v>30.04</v>
      </c>
      <c r="AQ111">
        <v>1</v>
      </c>
      <c r="AR111">
        <v>1</v>
      </c>
      <c r="AS111">
        <v>1</v>
      </c>
      <c r="AT111" s="1">
        <v>0</v>
      </c>
      <c r="AU111" s="1" t="s">
        <v>83</v>
      </c>
      <c r="AV111" s="1" t="s">
        <v>83</v>
      </c>
      <c r="AW111" s="1" t="s">
        <v>84</v>
      </c>
      <c r="AX111" s="1"/>
      <c r="AY111" s="1"/>
      <c r="AZ111" s="1" t="s">
        <v>348</v>
      </c>
      <c r="BA111">
        <v>55</v>
      </c>
      <c r="BB111" s="1" t="s">
        <v>91</v>
      </c>
      <c r="BC111">
        <v>45566.702599999997</v>
      </c>
      <c r="BD111" s="1"/>
      <c r="BE111" s="1" t="s">
        <v>87</v>
      </c>
      <c r="BF111">
        <v>55</v>
      </c>
      <c r="BG111">
        <v>55</v>
      </c>
      <c r="BH111">
        <v>0</v>
      </c>
      <c r="BI111" s="1" t="s">
        <v>346</v>
      </c>
      <c r="BJ111" s="1"/>
      <c r="BK111">
        <v>14.5</v>
      </c>
      <c r="BL111">
        <v>110</v>
      </c>
      <c r="BM111" s="1"/>
      <c r="BN111" s="1"/>
      <c r="BO111">
        <v>0</v>
      </c>
      <c r="BP111">
        <v>60</v>
      </c>
      <c r="BS111" s="1" t="s">
        <v>349</v>
      </c>
      <c r="BT111" s="1" t="s">
        <v>348</v>
      </c>
      <c r="BU111">
        <v>40</v>
      </c>
      <c r="BV111">
        <v>20</v>
      </c>
      <c r="BW111">
        <v>45</v>
      </c>
      <c r="BX111">
        <v>1185.123</v>
      </c>
      <c r="BY111">
        <v>1129.0250000000001</v>
      </c>
      <c r="BZ111">
        <v>-3.6619999999999999</v>
      </c>
      <c r="CA111">
        <v>4.1680000000000001</v>
      </c>
      <c r="CB111">
        <v>88.647000000000006</v>
      </c>
      <c r="CC111">
        <v>2053.7269999999999</v>
      </c>
      <c r="CD111">
        <v>1189.78</v>
      </c>
      <c r="CE111">
        <v>1434.11</v>
      </c>
      <c r="CF111">
        <v>179.608</v>
      </c>
      <c r="CG111">
        <v>99.998999999999995</v>
      </c>
      <c r="CI111">
        <f>COUNTA(filtered_labeled_data_seghesio__2[#This Row])</f>
        <v>77</v>
      </c>
    </row>
    <row r="112" spans="1:87" x14ac:dyDescent="0.35">
      <c r="A112">
        <v>801.59799999999996</v>
      </c>
      <c r="B112">
        <v>119.90900000000001</v>
      </c>
      <c r="C112">
        <v>215.3</v>
      </c>
      <c r="D112">
        <v>215</v>
      </c>
      <c r="E112">
        <v>219.8</v>
      </c>
      <c r="F112">
        <v>225</v>
      </c>
      <c r="G112">
        <v>2198.0650000000001</v>
      </c>
      <c r="H112">
        <v>1685.3420000000001</v>
      </c>
      <c r="I112">
        <v>2.8340000000000001</v>
      </c>
      <c r="J112">
        <v>0.14599999999999999</v>
      </c>
      <c r="K112">
        <v>24.378</v>
      </c>
      <c r="L112">
        <v>2.08</v>
      </c>
      <c r="M112">
        <v>0.45200000000000001</v>
      </c>
      <c r="N112">
        <v>0.65800000000000003</v>
      </c>
      <c r="O112">
        <v>47</v>
      </c>
      <c r="P112">
        <v>30.111999999999998</v>
      </c>
      <c r="Q112">
        <v>44.973999999999997</v>
      </c>
      <c r="R112">
        <v>229.8</v>
      </c>
      <c r="S112">
        <v>60</v>
      </c>
      <c r="T112">
        <v>60</v>
      </c>
      <c r="U112">
        <v>60.8</v>
      </c>
      <c r="V112">
        <v>94.585999999999999</v>
      </c>
      <c r="W112">
        <v>52.5</v>
      </c>
      <c r="X112">
        <v>66.206000000000003</v>
      </c>
      <c r="Y112">
        <v>80.078999999999994</v>
      </c>
      <c r="Z112">
        <v>2.8220000000000001</v>
      </c>
      <c r="AA112">
        <v>546.18200000000002</v>
      </c>
      <c r="AB112">
        <v>502.92599999999999</v>
      </c>
      <c r="AC112">
        <v>4.5149999999999997</v>
      </c>
      <c r="AD112">
        <v>3.5369999999999999</v>
      </c>
      <c r="AE112">
        <v>7844.7449999999999</v>
      </c>
      <c r="AF112">
        <v>5601.2780000000002</v>
      </c>
      <c r="AG112">
        <v>1677.4169999999999</v>
      </c>
      <c r="AH112">
        <v>1028.5740000000001</v>
      </c>
      <c r="AI112">
        <v>6167.3270000000002</v>
      </c>
      <c r="AJ112">
        <v>4572.7039999999997</v>
      </c>
      <c r="AK112">
        <v>23.978999999999999</v>
      </c>
      <c r="AT112" s="1" t="s">
        <v>83</v>
      </c>
      <c r="AU112" s="1" t="s">
        <v>83</v>
      </c>
      <c r="AV112" s="1" t="s">
        <v>83</v>
      </c>
      <c r="AW112" s="1"/>
      <c r="AX112" s="1"/>
      <c r="AY112" s="1"/>
      <c r="AZ112" s="1" t="s">
        <v>350</v>
      </c>
      <c r="BA112">
        <v>56</v>
      </c>
      <c r="BB112" s="1" t="s">
        <v>86</v>
      </c>
      <c r="BC112">
        <v>45566.702879999997</v>
      </c>
      <c r="BD112" s="1"/>
      <c r="BE112" s="1" t="s">
        <v>87</v>
      </c>
      <c r="BF112">
        <v>56</v>
      </c>
      <c r="BG112">
        <v>56</v>
      </c>
      <c r="BH112">
        <v>0</v>
      </c>
      <c r="BI112" s="1" t="s">
        <v>351</v>
      </c>
      <c r="BJ112" s="1"/>
      <c r="BK112">
        <v>14.509999280000001</v>
      </c>
      <c r="BL112">
        <v>110</v>
      </c>
      <c r="BM112" s="1"/>
      <c r="BN112" s="1"/>
      <c r="BO112">
        <v>0</v>
      </c>
      <c r="BP112">
        <v>60</v>
      </c>
      <c r="BQ112">
        <v>4.45604E-4</v>
      </c>
      <c r="BR112">
        <v>0.12835753</v>
      </c>
      <c r="BS112" s="1" t="s">
        <v>83</v>
      </c>
      <c r="BT112" s="1" t="s">
        <v>83</v>
      </c>
      <c r="CI112">
        <f>COUNTA(filtered_labeled_data_seghesio__2[#This Row])</f>
        <v>57</v>
      </c>
    </row>
    <row r="113" spans="1:87" x14ac:dyDescent="0.35">
      <c r="A113">
        <v>801.59799999999996</v>
      </c>
      <c r="B113">
        <v>119.90900000000001</v>
      </c>
      <c r="C113">
        <v>215.3</v>
      </c>
      <c r="D113">
        <v>215</v>
      </c>
      <c r="E113">
        <v>219.8</v>
      </c>
      <c r="F113">
        <v>225</v>
      </c>
      <c r="G113">
        <v>2198.0650000000001</v>
      </c>
      <c r="H113">
        <v>1685.3420000000001</v>
      </c>
      <c r="I113">
        <v>2.8340000000000001</v>
      </c>
      <c r="J113">
        <v>0.14599999999999999</v>
      </c>
      <c r="K113">
        <v>24.378</v>
      </c>
      <c r="L113">
        <v>2.08</v>
      </c>
      <c r="M113">
        <v>0.45200000000000001</v>
      </c>
      <c r="N113">
        <v>0.65800000000000003</v>
      </c>
      <c r="O113">
        <v>47</v>
      </c>
      <c r="P113">
        <v>30.111999999999998</v>
      </c>
      <c r="Q113">
        <v>44.973999999999997</v>
      </c>
      <c r="R113">
        <v>229.8</v>
      </c>
      <c r="S113">
        <v>60</v>
      </c>
      <c r="T113">
        <v>60</v>
      </c>
      <c r="U113">
        <v>60.8</v>
      </c>
      <c r="V113">
        <v>137.79599999999999</v>
      </c>
      <c r="W113">
        <v>52.5</v>
      </c>
      <c r="X113">
        <v>66.816999999999993</v>
      </c>
      <c r="Y113">
        <v>82.881</v>
      </c>
      <c r="Z113">
        <v>1.3169999999999999</v>
      </c>
      <c r="AA113">
        <v>547.33100000000002</v>
      </c>
      <c r="AB113">
        <v>500.15199999999999</v>
      </c>
      <c r="AC113">
        <v>4.7779999999999996</v>
      </c>
      <c r="AD113">
        <v>3.8</v>
      </c>
      <c r="AE113">
        <v>8009.32</v>
      </c>
      <c r="AF113">
        <v>6207.0240000000003</v>
      </c>
      <c r="AG113">
        <v>1833.03</v>
      </c>
      <c r="AH113">
        <v>1176.5329999999999</v>
      </c>
      <c r="AI113">
        <v>6176.29</v>
      </c>
      <c r="AJ113">
        <v>5030.491</v>
      </c>
      <c r="AK113">
        <v>23.978999999999999</v>
      </c>
      <c r="AL113">
        <v>1.0049999999999999</v>
      </c>
      <c r="AM113">
        <v>424.65600000000001</v>
      </c>
      <c r="AN113">
        <v>2056.5610000000001</v>
      </c>
      <c r="AO113">
        <v>9.1790000000000003</v>
      </c>
      <c r="AP113">
        <v>17.372</v>
      </c>
      <c r="AQ113">
        <v>1</v>
      </c>
      <c r="AR113">
        <v>1</v>
      </c>
      <c r="AS113">
        <v>1</v>
      </c>
      <c r="AT113" s="1">
        <v>0</v>
      </c>
      <c r="AU113" s="1" t="s">
        <v>83</v>
      </c>
      <c r="AV113" s="1" t="s">
        <v>83</v>
      </c>
      <c r="AW113" s="1" t="s">
        <v>84</v>
      </c>
      <c r="AX113" s="1"/>
      <c r="AY113" s="1"/>
      <c r="AZ113" s="1" t="s">
        <v>352</v>
      </c>
      <c r="BA113">
        <v>56</v>
      </c>
      <c r="BB113" s="1" t="s">
        <v>91</v>
      </c>
      <c r="BC113">
        <v>45566.702879999997</v>
      </c>
      <c r="BD113" s="1"/>
      <c r="BE113" s="1" t="s">
        <v>87</v>
      </c>
      <c r="BF113">
        <v>56</v>
      </c>
      <c r="BG113">
        <v>56</v>
      </c>
      <c r="BH113">
        <v>0</v>
      </c>
      <c r="BI113" s="1" t="s">
        <v>351</v>
      </c>
      <c r="BJ113" s="1"/>
      <c r="BK113">
        <v>14.509999280000001</v>
      </c>
      <c r="BL113">
        <v>110</v>
      </c>
      <c r="BM113" s="1"/>
      <c r="BN113" s="1"/>
      <c r="BO113">
        <v>0</v>
      </c>
      <c r="BP113">
        <v>60</v>
      </c>
      <c r="BS113" s="1" t="s">
        <v>353</v>
      </c>
      <c r="BT113" s="1" t="s">
        <v>352</v>
      </c>
      <c r="BU113">
        <v>40</v>
      </c>
      <c r="BV113">
        <v>20</v>
      </c>
      <c r="BW113">
        <v>45</v>
      </c>
      <c r="BX113">
        <v>1239.557</v>
      </c>
      <c r="BY113">
        <v>822.846</v>
      </c>
      <c r="BZ113">
        <v>-1.619</v>
      </c>
      <c r="CA113">
        <v>4.077</v>
      </c>
      <c r="CB113">
        <v>90.69</v>
      </c>
      <c r="CC113">
        <v>2056.5610000000001</v>
      </c>
      <c r="CD113">
        <v>1233.7940000000001</v>
      </c>
      <c r="CE113">
        <v>1133.797</v>
      </c>
      <c r="CF113">
        <v>-178.28899999999999</v>
      </c>
      <c r="CG113">
        <v>98.424999999999997</v>
      </c>
      <c r="CI113">
        <f>COUNTA(filtered_labeled_data_seghesio__2[#This Row])</f>
        <v>77</v>
      </c>
    </row>
    <row r="114" spans="1:87" x14ac:dyDescent="0.35">
      <c r="A114">
        <v>801.59799999999996</v>
      </c>
      <c r="B114">
        <v>119.90900000000001</v>
      </c>
      <c r="C114">
        <v>215.3</v>
      </c>
      <c r="D114">
        <v>215.1</v>
      </c>
      <c r="E114">
        <v>219.8</v>
      </c>
      <c r="F114">
        <v>225</v>
      </c>
      <c r="G114">
        <v>2180.19</v>
      </c>
      <c r="H114">
        <v>1688.0619999999999</v>
      </c>
      <c r="I114">
        <v>3.0680000000000001</v>
      </c>
      <c r="J114">
        <v>0.154</v>
      </c>
      <c r="K114">
        <v>24.338000000000001</v>
      </c>
      <c r="L114">
        <v>2.0499999999999998</v>
      </c>
      <c r="M114">
        <v>0.45200000000000001</v>
      </c>
      <c r="N114">
        <v>0.65600000000000003</v>
      </c>
      <c r="O114">
        <v>47</v>
      </c>
      <c r="P114">
        <v>29.800999999999998</v>
      </c>
      <c r="Q114">
        <v>44.978999999999999</v>
      </c>
      <c r="R114">
        <v>229.8</v>
      </c>
      <c r="S114">
        <v>60.1</v>
      </c>
      <c r="T114">
        <v>60.1</v>
      </c>
      <c r="U114">
        <v>60.8</v>
      </c>
      <c r="V114">
        <v>94.585999999999999</v>
      </c>
      <c r="W114">
        <v>52.5</v>
      </c>
      <c r="X114">
        <v>66.066000000000003</v>
      </c>
      <c r="Y114">
        <v>80.031000000000006</v>
      </c>
      <c r="Z114">
        <v>3.01</v>
      </c>
      <c r="AA114">
        <v>543.98299999999995</v>
      </c>
      <c r="AB114">
        <v>500.17200000000003</v>
      </c>
      <c r="AC114">
        <v>4.5529999999999999</v>
      </c>
      <c r="AD114">
        <v>3.5739999999999998</v>
      </c>
      <c r="AE114">
        <v>7795.5029999999997</v>
      </c>
      <c r="AF114">
        <v>5517.5339999999997</v>
      </c>
      <c r="AG114">
        <v>1680.0060000000001</v>
      </c>
      <c r="AH114">
        <v>1029.789</v>
      </c>
      <c r="AI114">
        <v>6115.4979999999996</v>
      </c>
      <c r="AJ114">
        <v>4487.7449999999999</v>
      </c>
      <c r="AK114">
        <v>23.981999999999999</v>
      </c>
      <c r="AL114">
        <v>1.004</v>
      </c>
      <c r="AM114">
        <v>423.98399999999998</v>
      </c>
      <c r="AN114">
        <v>2055.3319999999999</v>
      </c>
      <c r="AO114">
        <v>5.407</v>
      </c>
      <c r="AP114">
        <v>19.158999999999999</v>
      </c>
      <c r="AQ114">
        <v>1</v>
      </c>
      <c r="AR114">
        <v>1</v>
      </c>
      <c r="AS114">
        <v>1</v>
      </c>
      <c r="AT114" s="1">
        <v>0</v>
      </c>
      <c r="AU114" s="1" t="s">
        <v>83</v>
      </c>
      <c r="AV114" s="1" t="s">
        <v>83</v>
      </c>
      <c r="AW114" s="1" t="s">
        <v>84</v>
      </c>
      <c r="AX114" s="1"/>
      <c r="AY114" s="1"/>
      <c r="AZ114" s="1" t="s">
        <v>354</v>
      </c>
      <c r="BA114">
        <v>57</v>
      </c>
      <c r="BB114" s="1" t="s">
        <v>86</v>
      </c>
      <c r="BC114">
        <v>45566.703159999997</v>
      </c>
      <c r="BD114" s="1"/>
      <c r="BE114" s="1" t="s">
        <v>87</v>
      </c>
      <c r="BF114">
        <v>57</v>
      </c>
      <c r="BG114">
        <v>57</v>
      </c>
      <c r="BH114">
        <v>0</v>
      </c>
      <c r="BI114" s="1" t="s">
        <v>355</v>
      </c>
      <c r="BJ114" s="1"/>
      <c r="BK114">
        <v>14.509999280000001</v>
      </c>
      <c r="BL114">
        <v>110</v>
      </c>
      <c r="BM114" s="1"/>
      <c r="BN114" s="1"/>
      <c r="BO114">
        <v>0</v>
      </c>
      <c r="BP114">
        <v>60</v>
      </c>
      <c r="BQ114">
        <v>8.6152600000000005E-4</v>
      </c>
      <c r="BR114">
        <v>0.13690364399999999</v>
      </c>
      <c r="BS114" s="1" t="s">
        <v>356</v>
      </c>
      <c r="BT114" s="1" t="s">
        <v>354</v>
      </c>
      <c r="BU114">
        <v>40</v>
      </c>
      <c r="BV114">
        <v>20</v>
      </c>
      <c r="BW114">
        <v>45</v>
      </c>
      <c r="BX114">
        <v>887.46799999999996</v>
      </c>
      <c r="BY114">
        <v>1104.2650000000001</v>
      </c>
      <c r="BZ114">
        <v>3.88</v>
      </c>
      <c r="CA114">
        <v>4.1779999999999999</v>
      </c>
      <c r="CB114">
        <v>96.188999999999993</v>
      </c>
      <c r="CC114">
        <v>2055.3319999999999</v>
      </c>
      <c r="CD114">
        <v>864.01400000000001</v>
      </c>
      <c r="CE114">
        <v>1211.893</v>
      </c>
      <c r="CF114">
        <v>6.5250000000000004</v>
      </c>
      <c r="CG114">
        <v>98.424999999999997</v>
      </c>
      <c r="CI114">
        <f>COUNTA(filtered_labeled_data_seghesio__2[#This Row])</f>
        <v>79</v>
      </c>
    </row>
    <row r="115" spans="1:87" x14ac:dyDescent="0.35">
      <c r="A115">
        <v>801.59799999999996</v>
      </c>
      <c r="B115">
        <v>119.90900000000001</v>
      </c>
      <c r="C115">
        <v>215.3</v>
      </c>
      <c r="D115">
        <v>215.1</v>
      </c>
      <c r="E115">
        <v>219.8</v>
      </c>
      <c r="F115">
        <v>225</v>
      </c>
      <c r="G115">
        <v>2180.19</v>
      </c>
      <c r="H115">
        <v>1688.0619999999999</v>
      </c>
      <c r="I115">
        <v>3.0680000000000001</v>
      </c>
      <c r="J115">
        <v>0.154</v>
      </c>
      <c r="K115">
        <v>24.338000000000001</v>
      </c>
      <c r="L115">
        <v>2.0499999999999998</v>
      </c>
      <c r="M115">
        <v>0.45200000000000001</v>
      </c>
      <c r="N115">
        <v>0.65600000000000003</v>
      </c>
      <c r="O115">
        <v>47</v>
      </c>
      <c r="P115">
        <v>29.800999999999998</v>
      </c>
      <c r="Q115">
        <v>44.978999999999999</v>
      </c>
      <c r="R115">
        <v>229.8</v>
      </c>
      <c r="S115">
        <v>60.1</v>
      </c>
      <c r="T115">
        <v>60.1</v>
      </c>
      <c r="U115">
        <v>60.8</v>
      </c>
      <c r="V115">
        <v>137.79599999999999</v>
      </c>
      <c r="W115">
        <v>52.5</v>
      </c>
      <c r="X115">
        <v>66.742000000000004</v>
      </c>
      <c r="Y115">
        <v>82.843999999999994</v>
      </c>
      <c r="Z115">
        <v>1.2789999999999999</v>
      </c>
      <c r="AA115">
        <v>545.96199999999999</v>
      </c>
      <c r="AB115">
        <v>499.065</v>
      </c>
      <c r="AC115">
        <v>4.7779999999999996</v>
      </c>
      <c r="AD115">
        <v>3.8</v>
      </c>
      <c r="AE115">
        <v>7971.6679999999997</v>
      </c>
      <c r="AF115">
        <v>6162.6040000000003</v>
      </c>
      <c r="AG115">
        <v>1818.454</v>
      </c>
      <c r="AH115">
        <v>1163.6369999999999</v>
      </c>
      <c r="AI115">
        <v>6153.2139999999999</v>
      </c>
      <c r="AJ115">
        <v>4998.9669999999996</v>
      </c>
      <c r="AK115">
        <v>23.981999999999999</v>
      </c>
      <c r="AL115">
        <v>1.0049999999999999</v>
      </c>
      <c r="AM115">
        <v>424.834</v>
      </c>
      <c r="AN115">
        <v>2056.5120000000002</v>
      </c>
      <c r="AO115">
        <v>8.85</v>
      </c>
      <c r="AP115">
        <v>26.187000000000001</v>
      </c>
      <c r="AQ115">
        <v>1</v>
      </c>
      <c r="AR115">
        <v>1</v>
      </c>
      <c r="AS115">
        <v>1</v>
      </c>
      <c r="AT115" s="1">
        <v>0</v>
      </c>
      <c r="AU115" s="1" t="s">
        <v>83</v>
      </c>
      <c r="AV115" s="1" t="s">
        <v>83</v>
      </c>
      <c r="AW115" s="1" t="s">
        <v>84</v>
      </c>
      <c r="AX115" s="1"/>
      <c r="AY115" s="1"/>
      <c r="AZ115" s="1" t="s">
        <v>357</v>
      </c>
      <c r="BA115">
        <v>57</v>
      </c>
      <c r="BB115" s="1" t="s">
        <v>91</v>
      </c>
      <c r="BC115">
        <v>45566.703159999997</v>
      </c>
      <c r="BD115" s="1"/>
      <c r="BE115" s="1" t="s">
        <v>87</v>
      </c>
      <c r="BF115">
        <v>57</v>
      </c>
      <c r="BG115">
        <v>57</v>
      </c>
      <c r="BH115">
        <v>0</v>
      </c>
      <c r="BI115" s="1" t="s">
        <v>355</v>
      </c>
      <c r="BJ115" s="1"/>
      <c r="BK115">
        <v>14.509999280000001</v>
      </c>
      <c r="BL115">
        <v>110</v>
      </c>
      <c r="BM115" s="1"/>
      <c r="BN115" s="1"/>
      <c r="BO115">
        <v>0</v>
      </c>
      <c r="BP115">
        <v>60</v>
      </c>
      <c r="BS115" s="1" t="s">
        <v>358</v>
      </c>
      <c r="BT115" s="1" t="s">
        <v>357</v>
      </c>
      <c r="BU115">
        <v>40</v>
      </c>
      <c r="BV115">
        <v>20</v>
      </c>
      <c r="BW115">
        <v>45</v>
      </c>
      <c r="BX115">
        <v>1201.6110000000001</v>
      </c>
      <c r="BY115">
        <v>911.73699999999997</v>
      </c>
      <c r="BZ115">
        <v>-3.226</v>
      </c>
      <c r="CA115">
        <v>4.048</v>
      </c>
      <c r="CB115">
        <v>89.082999999999998</v>
      </c>
      <c r="CC115">
        <v>2056.5120000000002</v>
      </c>
      <c r="CD115">
        <v>1204.43</v>
      </c>
      <c r="CE115">
        <v>1220.9369999999999</v>
      </c>
      <c r="CF115">
        <v>-179.95500000000001</v>
      </c>
      <c r="CG115">
        <v>98.424999999999997</v>
      </c>
      <c r="CI115">
        <f>COUNTA(filtered_labeled_data_seghesio__2[#This Row])</f>
        <v>77</v>
      </c>
    </row>
    <row r="116" spans="1:87" x14ac:dyDescent="0.35">
      <c r="A116">
        <v>801.96600000000001</v>
      </c>
      <c r="B116">
        <v>119.90900000000001</v>
      </c>
      <c r="C116">
        <v>215.1</v>
      </c>
      <c r="D116">
        <v>215.1</v>
      </c>
      <c r="E116">
        <v>220</v>
      </c>
      <c r="F116">
        <v>224.8</v>
      </c>
      <c r="G116">
        <v>2198.6469999999999</v>
      </c>
      <c r="H116">
        <v>1731.193</v>
      </c>
      <c r="I116">
        <v>3.32</v>
      </c>
      <c r="J116">
        <v>0.14599999999999999</v>
      </c>
      <c r="K116">
        <v>24.34</v>
      </c>
      <c r="L116">
        <v>2.036</v>
      </c>
      <c r="M116">
        <v>0.45400000000000001</v>
      </c>
      <c r="N116">
        <v>0.65600000000000003</v>
      </c>
      <c r="O116">
        <v>47.2</v>
      </c>
      <c r="P116">
        <v>29.312000000000001</v>
      </c>
      <c r="Q116">
        <v>44.959000000000003</v>
      </c>
      <c r="R116">
        <v>229.8</v>
      </c>
      <c r="S116">
        <v>59.9</v>
      </c>
      <c r="T116">
        <v>59.9</v>
      </c>
      <c r="U116">
        <v>60.8</v>
      </c>
      <c r="V116">
        <v>94.585999999999999</v>
      </c>
      <c r="W116">
        <v>52.5</v>
      </c>
      <c r="X116">
        <v>66.137</v>
      </c>
      <c r="Y116">
        <v>79.894000000000005</v>
      </c>
      <c r="Z116">
        <v>2.6709999999999998</v>
      </c>
      <c r="AA116">
        <v>546.26800000000003</v>
      </c>
      <c r="AB116">
        <v>502.64</v>
      </c>
      <c r="AC116">
        <v>4.59</v>
      </c>
      <c r="AD116">
        <v>3.6120000000000001</v>
      </c>
      <c r="AE116">
        <v>7808.55</v>
      </c>
      <c r="AF116">
        <v>5588.701</v>
      </c>
      <c r="AG116">
        <v>1694.8969999999999</v>
      </c>
      <c r="AH116">
        <v>1039.598</v>
      </c>
      <c r="AI116">
        <v>6113.652</v>
      </c>
      <c r="AJ116">
        <v>4549.1030000000001</v>
      </c>
      <c r="AK116">
        <v>24.983000000000001</v>
      </c>
      <c r="AL116">
        <v>1.0029999999999999</v>
      </c>
      <c r="AM116">
        <v>423.70400000000001</v>
      </c>
      <c r="AN116">
        <v>2055.7220000000002</v>
      </c>
      <c r="AO116">
        <v>8.6340000000000003</v>
      </c>
      <c r="AP116">
        <v>28.152999999999999</v>
      </c>
      <c r="AQ116">
        <v>1</v>
      </c>
      <c r="AR116">
        <v>1</v>
      </c>
      <c r="AS116">
        <v>0</v>
      </c>
      <c r="AT116" s="1" t="s">
        <v>82</v>
      </c>
      <c r="AU116" s="1" t="s">
        <v>83</v>
      </c>
      <c r="AV116" s="1" t="s">
        <v>83</v>
      </c>
      <c r="AW116" s="1" t="s">
        <v>84</v>
      </c>
      <c r="AX116" s="1"/>
      <c r="AY116" s="1"/>
      <c r="AZ116" s="1" t="s">
        <v>359</v>
      </c>
      <c r="BA116">
        <v>58</v>
      </c>
      <c r="BB116" s="1" t="s">
        <v>86</v>
      </c>
      <c r="BC116">
        <v>45566.703450000001</v>
      </c>
      <c r="BD116" s="1"/>
      <c r="BE116" s="1" t="s">
        <v>87</v>
      </c>
      <c r="BF116">
        <v>58</v>
      </c>
      <c r="BG116">
        <v>58</v>
      </c>
      <c r="BH116">
        <v>0</v>
      </c>
      <c r="BI116" s="1" t="s">
        <v>360</v>
      </c>
      <c r="BJ116" s="1"/>
      <c r="BK116">
        <v>14.519999500000001</v>
      </c>
      <c r="BL116">
        <v>110</v>
      </c>
      <c r="BM116" s="1"/>
      <c r="BN116" s="1"/>
      <c r="BO116">
        <v>0</v>
      </c>
      <c r="BP116">
        <v>60</v>
      </c>
      <c r="BQ116">
        <v>1.1793256E-2</v>
      </c>
      <c r="BR116">
        <v>0.14004993399999999</v>
      </c>
      <c r="BS116" s="1" t="s">
        <v>361</v>
      </c>
      <c r="BT116" s="1" t="s">
        <v>359</v>
      </c>
      <c r="BU116">
        <v>40</v>
      </c>
      <c r="BV116">
        <v>20</v>
      </c>
      <c r="BW116">
        <v>45</v>
      </c>
      <c r="BX116">
        <v>862.77700000000004</v>
      </c>
      <c r="BY116">
        <v>1242.7360000000001</v>
      </c>
      <c r="BZ116">
        <v>1.7769999999999999</v>
      </c>
      <c r="CA116">
        <v>4.1310000000000002</v>
      </c>
      <c r="CB116">
        <v>94.085999999999999</v>
      </c>
      <c r="CC116">
        <v>2055.7220000000002</v>
      </c>
      <c r="CD116">
        <v>841.72199999999998</v>
      </c>
      <c r="CE116">
        <v>1347.9680000000001</v>
      </c>
      <c r="CF116">
        <v>5.407</v>
      </c>
      <c r="CG116">
        <v>94.882000000000005</v>
      </c>
      <c r="CI116">
        <f>COUNTA(filtered_labeled_data_seghesio__2[#This Row])</f>
        <v>79</v>
      </c>
    </row>
    <row r="117" spans="1:87" x14ac:dyDescent="0.35">
      <c r="A117">
        <v>801.96600000000001</v>
      </c>
      <c r="B117">
        <v>119.90900000000001</v>
      </c>
      <c r="C117">
        <v>215.1</v>
      </c>
      <c r="D117">
        <v>215.1</v>
      </c>
      <c r="E117">
        <v>220</v>
      </c>
      <c r="F117">
        <v>224.8</v>
      </c>
      <c r="G117">
        <v>2198.6469999999999</v>
      </c>
      <c r="H117">
        <v>1731.193</v>
      </c>
      <c r="I117">
        <v>3.32</v>
      </c>
      <c r="J117">
        <v>0.14599999999999999</v>
      </c>
      <c r="K117">
        <v>24.34</v>
      </c>
      <c r="L117">
        <v>2.036</v>
      </c>
      <c r="M117">
        <v>0.45400000000000001</v>
      </c>
      <c r="N117">
        <v>0.65600000000000003</v>
      </c>
      <c r="O117">
        <v>47.2</v>
      </c>
      <c r="P117">
        <v>29.312000000000001</v>
      </c>
      <c r="Q117">
        <v>44.959000000000003</v>
      </c>
      <c r="R117">
        <v>229.8</v>
      </c>
      <c r="S117">
        <v>59.9</v>
      </c>
      <c r="T117">
        <v>59.9</v>
      </c>
      <c r="U117">
        <v>60.8</v>
      </c>
      <c r="V117">
        <v>137.79599999999999</v>
      </c>
      <c r="W117">
        <v>52.5</v>
      </c>
      <c r="X117">
        <v>66.768000000000001</v>
      </c>
      <c r="Y117">
        <v>82.92</v>
      </c>
      <c r="Z117">
        <v>1.2789999999999999</v>
      </c>
      <c r="AA117">
        <v>546.202</v>
      </c>
      <c r="AB117">
        <v>499.90800000000002</v>
      </c>
      <c r="AC117">
        <v>4.8159999999999998</v>
      </c>
      <c r="AD117">
        <v>3.762</v>
      </c>
      <c r="AE117">
        <v>7958.7539999999999</v>
      </c>
      <c r="AF117">
        <v>6171.0730000000003</v>
      </c>
      <c r="AG117">
        <v>1826.229</v>
      </c>
      <c r="AH117">
        <v>1133.085</v>
      </c>
      <c r="AI117">
        <v>6132.5249999999996</v>
      </c>
      <c r="AJ117">
        <v>5037.9870000000001</v>
      </c>
      <c r="AK117">
        <v>24.983000000000001</v>
      </c>
      <c r="AL117">
        <v>1.004</v>
      </c>
      <c r="AM117">
        <v>424.57100000000003</v>
      </c>
      <c r="AN117">
        <v>2056.3980000000001</v>
      </c>
      <c r="AO117">
        <v>25.777000000000001</v>
      </c>
      <c r="AP117">
        <v>342.73399999999998</v>
      </c>
      <c r="AQ117">
        <v>0</v>
      </c>
      <c r="AR117">
        <v>0</v>
      </c>
      <c r="AS117">
        <v>1</v>
      </c>
      <c r="AT117" s="1">
        <v>0</v>
      </c>
      <c r="AU117" s="1" t="s">
        <v>83</v>
      </c>
      <c r="AV117" s="1" t="s">
        <v>83</v>
      </c>
      <c r="AW117" s="1" t="s">
        <v>119</v>
      </c>
      <c r="AX117" s="1"/>
      <c r="AY117" s="1"/>
      <c r="AZ117" s="1" t="s">
        <v>362</v>
      </c>
      <c r="BA117">
        <v>58</v>
      </c>
      <c r="BB117" s="1" t="s">
        <v>91</v>
      </c>
      <c r="BC117">
        <v>45566.703450000001</v>
      </c>
      <c r="BD117" s="1"/>
      <c r="BE117" s="1" t="s">
        <v>87</v>
      </c>
      <c r="BF117">
        <v>58</v>
      </c>
      <c r="BG117">
        <v>58</v>
      </c>
      <c r="BH117">
        <v>0</v>
      </c>
      <c r="BI117" s="1" t="s">
        <v>360</v>
      </c>
      <c r="BJ117" s="1"/>
      <c r="BK117">
        <v>14.519999500000001</v>
      </c>
      <c r="BL117">
        <v>110</v>
      </c>
      <c r="BM117" s="1"/>
      <c r="BN117" s="1"/>
      <c r="BO117">
        <v>0</v>
      </c>
      <c r="BP117">
        <v>60</v>
      </c>
      <c r="BS117" s="1" t="s">
        <v>363</v>
      </c>
      <c r="BT117" s="1" t="s">
        <v>362</v>
      </c>
      <c r="BU117">
        <v>40</v>
      </c>
      <c r="BV117">
        <v>20</v>
      </c>
      <c r="BW117">
        <v>45</v>
      </c>
      <c r="BX117">
        <v>1243.9639999999999</v>
      </c>
      <c r="BY117">
        <v>740.298</v>
      </c>
      <c r="BZ117">
        <v>-1.3919999999999999</v>
      </c>
      <c r="CA117">
        <v>4.0609999999999999</v>
      </c>
      <c r="CB117">
        <v>90.917000000000002</v>
      </c>
      <c r="CC117">
        <v>2056.3980000000001</v>
      </c>
      <c r="CD117">
        <v>1236.8879999999999</v>
      </c>
      <c r="CE117">
        <v>1052.1469999999999</v>
      </c>
      <c r="CF117">
        <v>-178.261</v>
      </c>
      <c r="CG117">
        <v>98.424999999999997</v>
      </c>
      <c r="CI117">
        <f>COUNTA(filtered_labeled_data_seghesio__2[#This Row])</f>
        <v>77</v>
      </c>
    </row>
    <row r="118" spans="1:87" x14ac:dyDescent="0.35">
      <c r="A118">
        <v>801.59799999999996</v>
      </c>
      <c r="B118">
        <v>119.90900000000001</v>
      </c>
      <c r="C118">
        <v>215.1</v>
      </c>
      <c r="D118">
        <v>215.1</v>
      </c>
      <c r="E118">
        <v>220</v>
      </c>
      <c r="F118">
        <v>224.8</v>
      </c>
      <c r="G118">
        <v>2181.0639999999999</v>
      </c>
      <c r="H118">
        <v>1732.165</v>
      </c>
      <c r="I118">
        <v>3.2080000000000002</v>
      </c>
      <c r="J118">
        <v>0.152</v>
      </c>
      <c r="K118">
        <v>24.338000000000001</v>
      </c>
      <c r="L118">
        <v>2.0579999999999998</v>
      </c>
      <c r="M118">
        <v>0.45200000000000001</v>
      </c>
      <c r="N118">
        <v>0.65600000000000003</v>
      </c>
      <c r="O118">
        <v>47.5</v>
      </c>
      <c r="P118">
        <v>29.321999999999999</v>
      </c>
      <c r="Q118">
        <v>44.973999999999997</v>
      </c>
      <c r="R118">
        <v>230</v>
      </c>
      <c r="S118">
        <v>60</v>
      </c>
      <c r="T118">
        <v>60</v>
      </c>
      <c r="U118">
        <v>60.8</v>
      </c>
      <c r="V118">
        <v>94.585999999999999</v>
      </c>
      <c r="W118">
        <v>52.5</v>
      </c>
      <c r="X118">
        <v>66.224000000000004</v>
      </c>
      <c r="Y118">
        <v>79.932000000000002</v>
      </c>
      <c r="Z118">
        <v>3.4990000000000001</v>
      </c>
      <c r="AA118">
        <v>544.702</v>
      </c>
      <c r="AB118">
        <v>501.99</v>
      </c>
      <c r="AC118">
        <v>4.5529999999999999</v>
      </c>
      <c r="AD118">
        <v>3.5739999999999998</v>
      </c>
      <c r="AE118">
        <v>7786.9579999999996</v>
      </c>
      <c r="AF118">
        <v>5569.9629999999997</v>
      </c>
      <c r="AG118">
        <v>1676.3989999999999</v>
      </c>
      <c r="AH118">
        <v>1027.277</v>
      </c>
      <c r="AI118">
        <v>6110.5590000000002</v>
      </c>
      <c r="AJ118">
        <v>4542.6859999999997</v>
      </c>
      <c r="AK118">
        <v>24.081</v>
      </c>
      <c r="AL118">
        <v>1.0029999999999999</v>
      </c>
      <c r="AM118">
        <v>423.88299999999998</v>
      </c>
      <c r="AN118">
        <v>2054.6419999999998</v>
      </c>
      <c r="AO118">
        <v>11.066000000000001</v>
      </c>
      <c r="AP118">
        <v>24.765999999999998</v>
      </c>
      <c r="AQ118">
        <v>1</v>
      </c>
      <c r="AR118">
        <v>1</v>
      </c>
      <c r="AS118">
        <v>1</v>
      </c>
      <c r="AT118" s="1">
        <v>0</v>
      </c>
      <c r="AU118" s="1" t="s">
        <v>83</v>
      </c>
      <c r="AV118" s="1" t="s">
        <v>83</v>
      </c>
      <c r="AW118" s="1" t="s">
        <v>84</v>
      </c>
      <c r="AX118" s="1"/>
      <c r="AY118" s="1"/>
      <c r="AZ118" s="1" t="s">
        <v>364</v>
      </c>
      <c r="BA118">
        <v>59</v>
      </c>
      <c r="BB118" s="1" t="s">
        <v>86</v>
      </c>
      <c r="BC118">
        <v>45566.703730000001</v>
      </c>
      <c r="BD118" s="1"/>
      <c r="BE118" s="1" t="s">
        <v>87</v>
      </c>
      <c r="BF118">
        <v>59</v>
      </c>
      <c r="BG118">
        <v>59</v>
      </c>
      <c r="BH118">
        <v>0</v>
      </c>
      <c r="BI118" s="1" t="s">
        <v>365</v>
      </c>
      <c r="BJ118" s="1"/>
      <c r="BK118">
        <v>14.519999500000001</v>
      </c>
      <c r="BL118">
        <v>110</v>
      </c>
      <c r="BM118" s="1"/>
      <c r="BN118" s="1"/>
      <c r="BO118">
        <v>0</v>
      </c>
      <c r="BP118">
        <v>60</v>
      </c>
      <c r="BQ118">
        <v>2.0625830000000001E-2</v>
      </c>
      <c r="BR118">
        <v>0.100509048</v>
      </c>
      <c r="BS118" s="1" t="s">
        <v>366</v>
      </c>
      <c r="BT118" s="1" t="s">
        <v>364</v>
      </c>
      <c r="BU118">
        <v>40</v>
      </c>
      <c r="BV118">
        <v>20</v>
      </c>
      <c r="BW118">
        <v>45</v>
      </c>
      <c r="BX118">
        <v>890.17700000000002</v>
      </c>
      <c r="BY118">
        <v>1027.3789999999999</v>
      </c>
      <c r="BZ118">
        <v>3.1309999999999998</v>
      </c>
      <c r="CA118">
        <v>4.1360000000000001</v>
      </c>
      <c r="CB118">
        <v>95.44</v>
      </c>
      <c r="CC118">
        <v>2054.6419999999998</v>
      </c>
      <c r="CD118">
        <v>866.42899999999997</v>
      </c>
      <c r="CE118">
        <v>1136.4960000000001</v>
      </c>
      <c r="CF118">
        <v>6.5819999999999999</v>
      </c>
      <c r="CG118">
        <v>98.424999999999997</v>
      </c>
      <c r="CI118">
        <f>COUNTA(filtered_labeled_data_seghesio__2[#This Row])</f>
        <v>79</v>
      </c>
    </row>
    <row r="119" spans="1:87" x14ac:dyDescent="0.35">
      <c r="A119">
        <v>801.59799999999996</v>
      </c>
      <c r="B119">
        <v>119.90900000000001</v>
      </c>
      <c r="C119">
        <v>215.1</v>
      </c>
      <c r="D119">
        <v>215.1</v>
      </c>
      <c r="E119">
        <v>220</v>
      </c>
      <c r="F119">
        <v>224.8</v>
      </c>
      <c r="G119">
        <v>2181.0639999999999</v>
      </c>
      <c r="H119">
        <v>1732.165</v>
      </c>
      <c r="I119">
        <v>3.2080000000000002</v>
      </c>
      <c r="J119">
        <v>0.152</v>
      </c>
      <c r="K119">
        <v>24.338000000000001</v>
      </c>
      <c r="L119">
        <v>2.0579999999999998</v>
      </c>
      <c r="M119">
        <v>0.45200000000000001</v>
      </c>
      <c r="N119">
        <v>0.65600000000000003</v>
      </c>
      <c r="O119">
        <v>47.5</v>
      </c>
      <c r="P119">
        <v>29.321999999999999</v>
      </c>
      <c r="Q119">
        <v>44.973999999999997</v>
      </c>
      <c r="R119">
        <v>230</v>
      </c>
      <c r="S119">
        <v>60</v>
      </c>
      <c r="T119">
        <v>60</v>
      </c>
      <c r="U119">
        <v>60.8</v>
      </c>
      <c r="V119">
        <v>137.79599999999999</v>
      </c>
      <c r="W119">
        <v>52.5</v>
      </c>
      <c r="X119">
        <v>66.971000000000004</v>
      </c>
      <c r="Y119">
        <v>82.706000000000003</v>
      </c>
      <c r="Z119">
        <v>1.3169999999999999</v>
      </c>
      <c r="AA119">
        <v>545.30200000000002</v>
      </c>
      <c r="AB119">
        <v>498.55599999999998</v>
      </c>
      <c r="AC119">
        <v>4.7779999999999996</v>
      </c>
      <c r="AD119">
        <v>3.762</v>
      </c>
      <c r="AE119">
        <v>7934.26</v>
      </c>
      <c r="AF119">
        <v>6120.8670000000002</v>
      </c>
      <c r="AG119">
        <v>1802.5989999999999</v>
      </c>
      <c r="AH119">
        <v>1128.5260000000001</v>
      </c>
      <c r="AI119">
        <v>6131.6610000000001</v>
      </c>
      <c r="AJ119">
        <v>4992.3410000000003</v>
      </c>
      <c r="AK119">
        <v>24.081</v>
      </c>
      <c r="AL119">
        <v>1.0049999999999999</v>
      </c>
      <c r="AM119">
        <v>424.73500000000001</v>
      </c>
      <c r="AN119">
        <v>2054.9549999999999</v>
      </c>
      <c r="AO119">
        <v>13.423</v>
      </c>
      <c r="AP119">
        <v>21.457000000000001</v>
      </c>
      <c r="AQ119">
        <v>1</v>
      </c>
      <c r="AR119">
        <v>1</v>
      </c>
      <c r="AS119">
        <v>1</v>
      </c>
      <c r="AT119" s="1">
        <v>0</v>
      </c>
      <c r="AU119" s="1" t="s">
        <v>83</v>
      </c>
      <c r="AV119" s="1" t="s">
        <v>83</v>
      </c>
      <c r="AW119" s="1" t="s">
        <v>84</v>
      </c>
      <c r="AX119" s="1"/>
      <c r="AY119" s="1"/>
      <c r="AZ119" s="1" t="s">
        <v>367</v>
      </c>
      <c r="BA119">
        <v>59</v>
      </c>
      <c r="BB119" s="1" t="s">
        <v>91</v>
      </c>
      <c r="BC119">
        <v>45566.703730000001</v>
      </c>
      <c r="BD119" s="1"/>
      <c r="BE119" s="1" t="s">
        <v>87</v>
      </c>
      <c r="BF119">
        <v>59</v>
      </c>
      <c r="BG119">
        <v>59</v>
      </c>
      <c r="BH119">
        <v>0</v>
      </c>
      <c r="BI119" s="1" t="s">
        <v>365</v>
      </c>
      <c r="BJ119" s="1"/>
      <c r="BK119">
        <v>14.519999500000001</v>
      </c>
      <c r="BL119">
        <v>110</v>
      </c>
      <c r="BM119" s="1"/>
      <c r="BN119" s="1"/>
      <c r="BO119">
        <v>0</v>
      </c>
      <c r="BP119">
        <v>60</v>
      </c>
      <c r="BS119" s="1" t="s">
        <v>368</v>
      </c>
      <c r="BT119" s="1" t="s">
        <v>367</v>
      </c>
      <c r="BU119">
        <v>40</v>
      </c>
      <c r="BV119">
        <v>20</v>
      </c>
      <c r="BW119">
        <v>45</v>
      </c>
      <c r="BX119">
        <v>1227.5070000000001</v>
      </c>
      <c r="BY119">
        <v>1037.3620000000001</v>
      </c>
      <c r="BZ119">
        <v>-2.3090000000000002</v>
      </c>
      <c r="CA119">
        <v>4.1050000000000004</v>
      </c>
      <c r="CB119">
        <v>90</v>
      </c>
      <c r="CC119">
        <v>2054.9549999999999</v>
      </c>
      <c r="CD119">
        <v>1222.6510000000001</v>
      </c>
      <c r="CE119">
        <v>1344.4559999999999</v>
      </c>
      <c r="CF119">
        <v>-178.52099999999999</v>
      </c>
      <c r="CG119">
        <v>99.998999999999995</v>
      </c>
      <c r="CI119">
        <f>COUNTA(filtered_labeled_data_seghesio__2[#This Row])</f>
        <v>77</v>
      </c>
    </row>
    <row r="120" spans="1:87" x14ac:dyDescent="0.35">
      <c r="A120">
        <v>801.78200000000004</v>
      </c>
      <c r="B120">
        <v>119.90900000000001</v>
      </c>
      <c r="C120">
        <v>215</v>
      </c>
      <c r="D120">
        <v>215</v>
      </c>
      <c r="E120">
        <v>220</v>
      </c>
      <c r="F120">
        <v>224.8</v>
      </c>
      <c r="G120">
        <v>2206.71</v>
      </c>
      <c r="H120">
        <v>1705.2560000000001</v>
      </c>
      <c r="I120">
        <v>3.004</v>
      </c>
      <c r="J120">
        <v>0.152</v>
      </c>
      <c r="K120">
        <v>24.34</v>
      </c>
      <c r="L120">
        <v>2.0779999999999998</v>
      </c>
      <c r="M120">
        <v>0.45400000000000001</v>
      </c>
      <c r="N120">
        <v>0.65600000000000003</v>
      </c>
      <c r="O120">
        <v>47.5</v>
      </c>
      <c r="P120">
        <v>29.545999999999999</v>
      </c>
      <c r="Q120">
        <v>44.969000000000001</v>
      </c>
      <c r="R120">
        <v>229.8</v>
      </c>
      <c r="S120">
        <v>60.1</v>
      </c>
      <c r="T120">
        <v>60.1</v>
      </c>
      <c r="U120">
        <v>60.8</v>
      </c>
      <c r="V120">
        <v>94.585999999999999</v>
      </c>
      <c r="W120">
        <v>52.5</v>
      </c>
      <c r="X120">
        <v>66.284000000000006</v>
      </c>
      <c r="Y120">
        <v>80.037000000000006</v>
      </c>
      <c r="Z120">
        <v>3.1230000000000002</v>
      </c>
      <c r="AA120">
        <v>544.476</v>
      </c>
      <c r="AB120">
        <v>500.923</v>
      </c>
      <c r="AC120">
        <v>4.5149999999999997</v>
      </c>
      <c r="AD120">
        <v>3.5739999999999998</v>
      </c>
      <c r="AE120">
        <v>7800.9229999999998</v>
      </c>
      <c r="AF120">
        <v>5547.0479999999998</v>
      </c>
      <c r="AG120">
        <v>1658.174</v>
      </c>
      <c r="AH120">
        <v>1028.54</v>
      </c>
      <c r="AI120">
        <v>6142.75</v>
      </c>
      <c r="AJ120">
        <v>4518.5079999999998</v>
      </c>
      <c r="AK120">
        <v>23.978999999999999</v>
      </c>
      <c r="AT120" s="1" t="s">
        <v>83</v>
      </c>
      <c r="AU120" s="1" t="s">
        <v>83</v>
      </c>
      <c r="AV120" s="1" t="s">
        <v>83</v>
      </c>
      <c r="AW120" s="1"/>
      <c r="AX120" s="1"/>
      <c r="AY120" s="1"/>
      <c r="AZ120" s="1" t="s">
        <v>369</v>
      </c>
      <c r="BA120">
        <v>60</v>
      </c>
      <c r="BB120" s="1" t="s">
        <v>86</v>
      </c>
      <c r="BC120">
        <v>45566.703999999998</v>
      </c>
      <c r="BD120" s="1"/>
      <c r="BE120" s="1" t="s">
        <v>87</v>
      </c>
      <c r="BF120">
        <v>60</v>
      </c>
      <c r="BG120">
        <v>60</v>
      </c>
      <c r="BH120">
        <v>0</v>
      </c>
      <c r="BI120" s="1" t="s">
        <v>370</v>
      </c>
      <c r="BJ120" s="1"/>
      <c r="BK120">
        <v>14.519999500000001</v>
      </c>
      <c r="BL120">
        <v>110</v>
      </c>
      <c r="BM120" s="1"/>
      <c r="BN120" s="1"/>
      <c r="BO120">
        <v>0</v>
      </c>
      <c r="BP120">
        <v>60</v>
      </c>
      <c r="BQ120">
        <v>6.2166449999999998E-3</v>
      </c>
      <c r="BR120">
        <v>0.12046647100000001</v>
      </c>
      <c r="BS120" s="1" t="s">
        <v>83</v>
      </c>
      <c r="BT120" s="1" t="s">
        <v>83</v>
      </c>
      <c r="CI120">
        <f>COUNTA(filtered_labeled_data_seghesio__2[#This Row])</f>
        <v>57</v>
      </c>
    </row>
    <row r="121" spans="1:87" x14ac:dyDescent="0.35">
      <c r="A121">
        <v>801.78200000000004</v>
      </c>
      <c r="B121">
        <v>119.90900000000001</v>
      </c>
      <c r="C121">
        <v>215</v>
      </c>
      <c r="D121">
        <v>215</v>
      </c>
      <c r="E121">
        <v>220</v>
      </c>
      <c r="F121">
        <v>224.8</v>
      </c>
      <c r="G121">
        <v>2206.71</v>
      </c>
      <c r="H121">
        <v>1705.2560000000001</v>
      </c>
      <c r="I121">
        <v>3.004</v>
      </c>
      <c r="J121">
        <v>0.152</v>
      </c>
      <c r="K121">
        <v>24.34</v>
      </c>
      <c r="L121">
        <v>2.0779999999999998</v>
      </c>
      <c r="M121">
        <v>0.45400000000000001</v>
      </c>
      <c r="N121">
        <v>0.65600000000000003</v>
      </c>
      <c r="O121">
        <v>47.5</v>
      </c>
      <c r="P121">
        <v>29.545999999999999</v>
      </c>
      <c r="Q121">
        <v>44.969000000000001</v>
      </c>
      <c r="R121">
        <v>229.8</v>
      </c>
      <c r="S121">
        <v>60.1</v>
      </c>
      <c r="T121">
        <v>60.1</v>
      </c>
      <c r="U121">
        <v>60.8</v>
      </c>
      <c r="V121">
        <v>137.79599999999999</v>
      </c>
      <c r="W121">
        <v>52.5</v>
      </c>
      <c r="X121">
        <v>66.772000000000006</v>
      </c>
      <c r="Y121">
        <v>82.807000000000002</v>
      </c>
      <c r="Z121">
        <v>1.3540000000000001</v>
      </c>
      <c r="AA121">
        <v>545.71900000000005</v>
      </c>
      <c r="AB121">
        <v>498.73</v>
      </c>
      <c r="AC121">
        <v>4.7779999999999996</v>
      </c>
      <c r="AD121">
        <v>3.762</v>
      </c>
      <c r="AE121">
        <v>7965.1549999999997</v>
      </c>
      <c r="AF121">
        <v>6144.402</v>
      </c>
      <c r="AG121">
        <v>1811.655</v>
      </c>
      <c r="AH121">
        <v>1137.4380000000001</v>
      </c>
      <c r="AI121">
        <v>6153.5</v>
      </c>
      <c r="AJ121">
        <v>5006.9639999999999</v>
      </c>
      <c r="AK121">
        <v>23.978999999999999</v>
      </c>
      <c r="AL121">
        <v>1.0049999999999999</v>
      </c>
      <c r="AM121">
        <v>424.72699999999998</v>
      </c>
      <c r="AN121">
        <v>2056.3359999999998</v>
      </c>
      <c r="AO121">
        <v>13.551</v>
      </c>
      <c r="AP121">
        <v>18.744</v>
      </c>
      <c r="AQ121">
        <v>1</v>
      </c>
      <c r="AR121">
        <v>1</v>
      </c>
      <c r="AS121">
        <v>1</v>
      </c>
      <c r="AT121" s="1">
        <v>0</v>
      </c>
      <c r="AU121" s="1" t="s">
        <v>83</v>
      </c>
      <c r="AV121" s="1" t="s">
        <v>83</v>
      </c>
      <c r="AW121" s="1" t="s">
        <v>84</v>
      </c>
      <c r="AX121" s="1"/>
      <c r="AY121" s="1"/>
      <c r="AZ121" s="1" t="s">
        <v>371</v>
      </c>
      <c r="BA121">
        <v>60</v>
      </c>
      <c r="BB121" s="1" t="s">
        <v>91</v>
      </c>
      <c r="BC121">
        <v>45566.703999999998</v>
      </c>
      <c r="BD121" s="1"/>
      <c r="BE121" s="1" t="s">
        <v>87</v>
      </c>
      <c r="BF121">
        <v>60</v>
      </c>
      <c r="BG121">
        <v>60</v>
      </c>
      <c r="BH121">
        <v>0</v>
      </c>
      <c r="BI121" s="1" t="s">
        <v>370</v>
      </c>
      <c r="BJ121" s="1"/>
      <c r="BK121">
        <v>14.519999500000001</v>
      </c>
      <c r="BL121">
        <v>110</v>
      </c>
      <c r="BM121" s="1"/>
      <c r="BN121" s="1"/>
      <c r="BO121">
        <v>0</v>
      </c>
      <c r="BP121">
        <v>60</v>
      </c>
      <c r="BS121" s="1" t="s">
        <v>372</v>
      </c>
      <c r="BT121" s="1" t="s">
        <v>371</v>
      </c>
      <c r="BU121">
        <v>40</v>
      </c>
      <c r="BV121">
        <v>20</v>
      </c>
      <c r="BW121">
        <v>45</v>
      </c>
      <c r="BX121">
        <v>1238.0989999999999</v>
      </c>
      <c r="BY121">
        <v>882.66</v>
      </c>
      <c r="BZ121">
        <v>-1.627</v>
      </c>
      <c r="CA121">
        <v>4.1040000000000001</v>
      </c>
      <c r="CB121">
        <v>90.682000000000002</v>
      </c>
      <c r="CC121">
        <v>2056.3359999999998</v>
      </c>
      <c r="CD121">
        <v>1231.5550000000001</v>
      </c>
      <c r="CE121">
        <v>1191.8779999999999</v>
      </c>
      <c r="CF121">
        <v>-178.297</v>
      </c>
      <c r="CG121">
        <v>99.998999999999995</v>
      </c>
      <c r="CI121">
        <f>COUNTA(filtered_labeled_data_seghesio__2[#This Row])</f>
        <v>77</v>
      </c>
    </row>
    <row r="122" spans="1:87" x14ac:dyDescent="0.35">
      <c r="A122">
        <v>801.96600000000001</v>
      </c>
      <c r="B122">
        <v>119.90900000000001</v>
      </c>
      <c r="C122">
        <v>215</v>
      </c>
      <c r="D122">
        <v>214.8</v>
      </c>
      <c r="E122">
        <v>219.8</v>
      </c>
      <c r="F122">
        <v>225</v>
      </c>
      <c r="G122">
        <v>2206.71</v>
      </c>
      <c r="H122">
        <v>1700.01</v>
      </c>
      <c r="I122">
        <v>3.2839999999999998</v>
      </c>
      <c r="J122">
        <v>0.15</v>
      </c>
      <c r="K122">
        <v>24.341999999999999</v>
      </c>
      <c r="L122">
        <v>2.0720000000000001</v>
      </c>
      <c r="M122">
        <v>0.45400000000000001</v>
      </c>
      <c r="N122">
        <v>0.65600000000000003</v>
      </c>
      <c r="O122">
        <v>47.7</v>
      </c>
      <c r="P122">
        <v>29.719000000000001</v>
      </c>
      <c r="Q122">
        <v>44.984000000000002</v>
      </c>
      <c r="R122">
        <v>229.8</v>
      </c>
      <c r="S122">
        <v>59.9</v>
      </c>
      <c r="T122">
        <v>59.9</v>
      </c>
      <c r="U122">
        <v>60.8</v>
      </c>
      <c r="V122">
        <v>94.585999999999999</v>
      </c>
      <c r="W122">
        <v>52.5</v>
      </c>
      <c r="X122">
        <v>66.233000000000004</v>
      </c>
      <c r="Y122">
        <v>79.887</v>
      </c>
      <c r="Z122">
        <v>2.7090000000000001</v>
      </c>
      <c r="AA122">
        <v>546.31100000000004</v>
      </c>
      <c r="AB122">
        <v>502.95800000000003</v>
      </c>
      <c r="AC122">
        <v>4.5149999999999997</v>
      </c>
      <c r="AD122">
        <v>3.5739999999999998</v>
      </c>
      <c r="AE122">
        <v>7840.3850000000002</v>
      </c>
      <c r="AF122">
        <v>5590.4290000000001</v>
      </c>
      <c r="AG122">
        <v>1668.4369999999999</v>
      </c>
      <c r="AH122">
        <v>1036.5640000000001</v>
      </c>
      <c r="AI122">
        <v>6171.9489999999996</v>
      </c>
      <c r="AJ122">
        <v>4553.8649999999998</v>
      </c>
      <c r="AK122">
        <v>24.984999999999999</v>
      </c>
      <c r="AL122">
        <v>1.0029999999999999</v>
      </c>
      <c r="AM122">
        <v>423.60700000000003</v>
      </c>
      <c r="AN122">
        <v>2055.8470000000002</v>
      </c>
      <c r="AO122">
        <v>10.576000000000001</v>
      </c>
      <c r="AP122">
        <v>27.11</v>
      </c>
      <c r="AQ122">
        <v>1</v>
      </c>
      <c r="AR122">
        <v>1</v>
      </c>
      <c r="AS122">
        <v>0</v>
      </c>
      <c r="AT122" s="1" t="s">
        <v>82</v>
      </c>
      <c r="AU122" s="1" t="s">
        <v>83</v>
      </c>
      <c r="AV122" s="1" t="s">
        <v>83</v>
      </c>
      <c r="AW122" s="1" t="s">
        <v>84</v>
      </c>
      <c r="AX122" s="1"/>
      <c r="AY122" s="1"/>
      <c r="AZ122" s="1" t="s">
        <v>373</v>
      </c>
      <c r="BA122">
        <v>61</v>
      </c>
      <c r="BB122" s="1" t="s">
        <v>86</v>
      </c>
      <c r="BC122">
        <v>45566.704290000001</v>
      </c>
      <c r="BD122" s="1"/>
      <c r="BE122" s="1" t="s">
        <v>87</v>
      </c>
      <c r="BF122">
        <v>61</v>
      </c>
      <c r="BG122">
        <v>61</v>
      </c>
      <c r="BH122">
        <v>0</v>
      </c>
      <c r="BI122" s="1" t="s">
        <v>374</v>
      </c>
      <c r="BJ122" s="1"/>
      <c r="BK122">
        <v>14.52999973</v>
      </c>
      <c r="BL122">
        <v>110</v>
      </c>
      <c r="BM122" s="1"/>
      <c r="BN122" s="1"/>
      <c r="BO122">
        <v>0</v>
      </c>
      <c r="BP122">
        <v>60</v>
      </c>
      <c r="BQ122">
        <v>1.1476755E-2</v>
      </c>
      <c r="BR122">
        <v>0.134132266</v>
      </c>
      <c r="BS122" s="1" t="s">
        <v>375</v>
      </c>
      <c r="BT122" s="1" t="s">
        <v>373</v>
      </c>
      <c r="BU122">
        <v>40</v>
      </c>
      <c r="BV122">
        <v>20</v>
      </c>
      <c r="BW122">
        <v>45</v>
      </c>
      <c r="BX122">
        <v>860.87699999999995</v>
      </c>
      <c r="BY122">
        <v>1258.99</v>
      </c>
      <c r="BZ122">
        <v>2.2909999999999999</v>
      </c>
      <c r="CA122">
        <v>4.2809999999999997</v>
      </c>
      <c r="CB122">
        <v>94.6</v>
      </c>
      <c r="CC122">
        <v>2055.8470000000002</v>
      </c>
      <c r="CD122">
        <v>839.52300000000002</v>
      </c>
      <c r="CE122">
        <v>1366.047</v>
      </c>
      <c r="CF122">
        <v>5.319</v>
      </c>
      <c r="CG122">
        <v>94.882000000000005</v>
      </c>
      <c r="CI122">
        <f>COUNTA(filtered_labeled_data_seghesio__2[#This Row])</f>
        <v>79</v>
      </c>
    </row>
    <row r="123" spans="1:87" x14ac:dyDescent="0.35">
      <c r="A123">
        <v>801.96600000000001</v>
      </c>
      <c r="B123">
        <v>119.90900000000001</v>
      </c>
      <c r="C123">
        <v>215</v>
      </c>
      <c r="D123">
        <v>214.8</v>
      </c>
      <c r="E123">
        <v>219.8</v>
      </c>
      <c r="F123">
        <v>225</v>
      </c>
      <c r="G123">
        <v>2206.71</v>
      </c>
      <c r="H123">
        <v>1700.01</v>
      </c>
      <c r="I123">
        <v>3.2839999999999998</v>
      </c>
      <c r="J123">
        <v>0.15</v>
      </c>
      <c r="K123">
        <v>24.341999999999999</v>
      </c>
      <c r="L123">
        <v>2.0720000000000001</v>
      </c>
      <c r="M123">
        <v>0.45400000000000001</v>
      </c>
      <c r="N123">
        <v>0.65600000000000003</v>
      </c>
      <c r="O123">
        <v>47.7</v>
      </c>
      <c r="P123">
        <v>29.719000000000001</v>
      </c>
      <c r="Q123">
        <v>44.984000000000002</v>
      </c>
      <c r="R123">
        <v>229.8</v>
      </c>
      <c r="S123">
        <v>59.9</v>
      </c>
      <c r="T123">
        <v>59.9</v>
      </c>
      <c r="U123">
        <v>60.8</v>
      </c>
      <c r="V123">
        <v>137.79599999999999</v>
      </c>
      <c r="W123">
        <v>52.5</v>
      </c>
      <c r="X123">
        <v>66.787999999999997</v>
      </c>
      <c r="Y123">
        <v>82.760999999999996</v>
      </c>
      <c r="Z123">
        <v>1.242</v>
      </c>
      <c r="AA123">
        <v>546.93899999999996</v>
      </c>
      <c r="AB123">
        <v>501.07</v>
      </c>
      <c r="AC123">
        <v>4.7030000000000003</v>
      </c>
      <c r="AD123">
        <v>3.8</v>
      </c>
      <c r="AE123">
        <v>7993.8649999999998</v>
      </c>
      <c r="AF123">
        <v>6198.576</v>
      </c>
      <c r="AG123">
        <v>1781.4280000000001</v>
      </c>
      <c r="AH123">
        <v>1169.8130000000001</v>
      </c>
      <c r="AI123">
        <v>6212.4380000000001</v>
      </c>
      <c r="AJ123">
        <v>5028.7629999999999</v>
      </c>
      <c r="AK123">
        <v>24.984999999999999</v>
      </c>
      <c r="AL123">
        <v>1.0049999999999999</v>
      </c>
      <c r="AM123">
        <v>424.79599999999999</v>
      </c>
      <c r="AN123">
        <v>2056.4450000000002</v>
      </c>
      <c r="AO123">
        <v>8.5609999999999999</v>
      </c>
      <c r="AP123">
        <v>31.706</v>
      </c>
      <c r="AQ123">
        <v>1</v>
      </c>
      <c r="AR123">
        <v>1</v>
      </c>
      <c r="AS123">
        <v>1</v>
      </c>
      <c r="AT123" s="1">
        <v>0</v>
      </c>
      <c r="AU123" s="1" t="s">
        <v>83</v>
      </c>
      <c r="AV123" s="1" t="s">
        <v>83</v>
      </c>
      <c r="AW123" s="1" t="s">
        <v>84</v>
      </c>
      <c r="AX123" s="1"/>
      <c r="AY123" s="1"/>
      <c r="AZ123" s="1" t="s">
        <v>376</v>
      </c>
      <c r="BA123">
        <v>61</v>
      </c>
      <c r="BB123" s="1" t="s">
        <v>91</v>
      </c>
      <c r="BC123">
        <v>45566.704290000001</v>
      </c>
      <c r="BD123" s="1"/>
      <c r="BE123" s="1" t="s">
        <v>87</v>
      </c>
      <c r="BF123">
        <v>61</v>
      </c>
      <c r="BG123">
        <v>61</v>
      </c>
      <c r="BH123">
        <v>0</v>
      </c>
      <c r="BI123" s="1" t="s">
        <v>374</v>
      </c>
      <c r="BJ123" s="1"/>
      <c r="BK123">
        <v>14.52999973</v>
      </c>
      <c r="BL123">
        <v>110</v>
      </c>
      <c r="BM123" s="1"/>
      <c r="BN123" s="1"/>
      <c r="BO123">
        <v>0</v>
      </c>
      <c r="BP123">
        <v>60</v>
      </c>
      <c r="BS123" s="1" t="s">
        <v>377</v>
      </c>
      <c r="BT123" s="1" t="s">
        <v>376</v>
      </c>
      <c r="BU123">
        <v>40</v>
      </c>
      <c r="BV123">
        <v>20</v>
      </c>
      <c r="BW123">
        <v>45</v>
      </c>
      <c r="BX123">
        <v>1233.624</v>
      </c>
      <c r="BY123">
        <v>818.798</v>
      </c>
      <c r="BZ123">
        <v>-2.3090000000000002</v>
      </c>
      <c r="CA123">
        <v>4.0780000000000003</v>
      </c>
      <c r="CB123">
        <v>90</v>
      </c>
      <c r="CC123">
        <v>2056.4450000000002</v>
      </c>
      <c r="CD123">
        <v>1229.279</v>
      </c>
      <c r="CE123">
        <v>1128.8309999999999</v>
      </c>
      <c r="CF123">
        <v>-178.61199999999999</v>
      </c>
      <c r="CG123">
        <v>99.998999999999995</v>
      </c>
      <c r="CI123">
        <f>COUNTA(filtered_labeled_data_seghesio__2[#This Row])</f>
        <v>77</v>
      </c>
    </row>
    <row r="124" spans="1:87" x14ac:dyDescent="0.35">
      <c r="A124">
        <v>801.78200000000004</v>
      </c>
      <c r="B124">
        <v>119.90900000000001</v>
      </c>
      <c r="C124">
        <v>215.1</v>
      </c>
      <c r="D124">
        <v>215</v>
      </c>
      <c r="E124">
        <v>220.1</v>
      </c>
      <c r="F124">
        <v>225</v>
      </c>
      <c r="G124">
        <v>2184.4650000000001</v>
      </c>
      <c r="H124">
        <v>1696.5129999999999</v>
      </c>
      <c r="I124">
        <v>2.794</v>
      </c>
      <c r="J124">
        <v>0.14599999999999999</v>
      </c>
      <c r="K124">
        <v>24.338000000000001</v>
      </c>
      <c r="L124">
        <v>2.0640000000000001</v>
      </c>
      <c r="M124">
        <v>0.45200000000000001</v>
      </c>
      <c r="N124">
        <v>0.65600000000000003</v>
      </c>
      <c r="O124">
        <v>47.7</v>
      </c>
      <c r="P124">
        <v>29.734999999999999</v>
      </c>
      <c r="Q124">
        <v>44.948</v>
      </c>
      <c r="R124">
        <v>229.8</v>
      </c>
      <c r="S124">
        <v>60</v>
      </c>
      <c r="T124">
        <v>60</v>
      </c>
      <c r="U124">
        <v>60.8</v>
      </c>
      <c r="V124">
        <v>94.585999999999999</v>
      </c>
      <c r="W124">
        <v>52.5</v>
      </c>
      <c r="X124">
        <v>66.191999999999993</v>
      </c>
      <c r="Y124">
        <v>79.957999999999998</v>
      </c>
      <c r="Z124">
        <v>2.5960000000000001</v>
      </c>
      <c r="AA124">
        <v>544.64099999999996</v>
      </c>
      <c r="AB124">
        <v>501.572</v>
      </c>
      <c r="AC124">
        <v>4.5529999999999999</v>
      </c>
      <c r="AD124">
        <v>3.5739999999999998</v>
      </c>
      <c r="AE124">
        <v>7796.1880000000001</v>
      </c>
      <c r="AF124">
        <v>5565.12</v>
      </c>
      <c r="AG124">
        <v>1684.056</v>
      </c>
      <c r="AH124">
        <v>1034.135</v>
      </c>
      <c r="AI124">
        <v>6112.1319999999996</v>
      </c>
      <c r="AJ124">
        <v>4530.9840000000004</v>
      </c>
      <c r="AK124">
        <v>24</v>
      </c>
      <c r="AL124">
        <v>1.0029999999999999</v>
      </c>
      <c r="AM124">
        <v>423.77600000000001</v>
      </c>
      <c r="AN124">
        <v>2053.6309999999999</v>
      </c>
      <c r="AO124">
        <v>7.1310000000000002</v>
      </c>
      <c r="AP124">
        <v>22.995999999999999</v>
      </c>
      <c r="AQ124">
        <v>1</v>
      </c>
      <c r="AR124">
        <v>1</v>
      </c>
      <c r="AS124">
        <v>1</v>
      </c>
      <c r="AT124" s="1">
        <v>0</v>
      </c>
      <c r="AU124" s="1" t="s">
        <v>83</v>
      </c>
      <c r="AV124" s="1" t="s">
        <v>83</v>
      </c>
      <c r="AW124" s="1" t="s">
        <v>84</v>
      </c>
      <c r="AX124" s="1"/>
      <c r="AY124" s="1"/>
      <c r="AZ124" s="1" t="s">
        <v>378</v>
      </c>
      <c r="BA124">
        <v>62</v>
      </c>
      <c r="BB124" s="1" t="s">
        <v>86</v>
      </c>
      <c r="BC124">
        <v>45566.704570000002</v>
      </c>
      <c r="BD124" s="1"/>
      <c r="BE124" s="1" t="s">
        <v>87</v>
      </c>
      <c r="BF124">
        <v>62</v>
      </c>
      <c r="BG124">
        <v>62</v>
      </c>
      <c r="BH124">
        <v>0</v>
      </c>
      <c r="BI124" s="1" t="s">
        <v>379</v>
      </c>
      <c r="BJ124" s="1"/>
      <c r="BK124">
        <v>14.52999973</v>
      </c>
      <c r="BL124">
        <v>110</v>
      </c>
      <c r="BM124" s="1"/>
      <c r="BN124" s="1"/>
      <c r="BO124">
        <v>0</v>
      </c>
      <c r="BP124">
        <v>60</v>
      </c>
      <c r="BQ124">
        <v>6.178617E-3</v>
      </c>
      <c r="BR124">
        <v>0.13238656500000001</v>
      </c>
      <c r="BS124" s="1" t="s">
        <v>380</v>
      </c>
      <c r="BT124" s="1" t="s">
        <v>378</v>
      </c>
      <c r="BU124">
        <v>40</v>
      </c>
      <c r="BV124">
        <v>20</v>
      </c>
      <c r="BW124">
        <v>45</v>
      </c>
      <c r="BX124">
        <v>890.774</v>
      </c>
      <c r="BY124">
        <v>997.09</v>
      </c>
      <c r="BZ124">
        <v>3.88</v>
      </c>
      <c r="CA124">
        <v>4.1779999999999999</v>
      </c>
      <c r="CB124">
        <v>96.188999999999993</v>
      </c>
      <c r="CC124">
        <v>2053.6309999999999</v>
      </c>
      <c r="CD124">
        <v>867.53800000000001</v>
      </c>
      <c r="CE124">
        <v>1104.8409999999999</v>
      </c>
      <c r="CF124">
        <v>6.548</v>
      </c>
      <c r="CG124">
        <v>98.424999999999997</v>
      </c>
      <c r="CI124">
        <f>COUNTA(filtered_labeled_data_seghesio__2[#This Row])</f>
        <v>79</v>
      </c>
    </row>
    <row r="125" spans="1:87" x14ac:dyDescent="0.35">
      <c r="A125">
        <v>801.78200000000004</v>
      </c>
      <c r="B125">
        <v>119.90900000000001</v>
      </c>
      <c r="C125">
        <v>215.1</v>
      </c>
      <c r="D125">
        <v>215</v>
      </c>
      <c r="E125">
        <v>220.1</v>
      </c>
      <c r="F125">
        <v>225</v>
      </c>
      <c r="G125">
        <v>2184.4650000000001</v>
      </c>
      <c r="H125">
        <v>1696.5129999999999</v>
      </c>
      <c r="I125">
        <v>2.794</v>
      </c>
      <c r="J125">
        <v>0.14599999999999999</v>
      </c>
      <c r="K125">
        <v>24.338000000000001</v>
      </c>
      <c r="L125">
        <v>2.0640000000000001</v>
      </c>
      <c r="M125">
        <v>0.45200000000000001</v>
      </c>
      <c r="N125">
        <v>0.65600000000000003</v>
      </c>
      <c r="O125">
        <v>47.7</v>
      </c>
      <c r="P125">
        <v>29.734999999999999</v>
      </c>
      <c r="Q125">
        <v>44.948</v>
      </c>
      <c r="R125">
        <v>229.8</v>
      </c>
      <c r="S125">
        <v>60</v>
      </c>
      <c r="T125">
        <v>60</v>
      </c>
      <c r="U125">
        <v>60.8</v>
      </c>
      <c r="V125">
        <v>137.79599999999999</v>
      </c>
      <c r="W125">
        <v>52.5</v>
      </c>
      <c r="X125">
        <v>66.712999999999994</v>
      </c>
      <c r="Y125">
        <v>82.36</v>
      </c>
      <c r="Z125">
        <v>1.768</v>
      </c>
      <c r="AA125">
        <v>546.82500000000005</v>
      </c>
      <c r="AB125">
        <v>500.10300000000001</v>
      </c>
      <c r="AC125">
        <v>4.7779999999999996</v>
      </c>
      <c r="AD125">
        <v>3.8380000000000001</v>
      </c>
      <c r="AE125">
        <v>7983.8729999999996</v>
      </c>
      <c r="AF125">
        <v>6201.1390000000001</v>
      </c>
      <c r="AG125">
        <v>1820.954</v>
      </c>
      <c r="AH125">
        <v>1184.7149999999999</v>
      </c>
      <c r="AI125">
        <v>6162.9189999999999</v>
      </c>
      <c r="AJ125">
        <v>5016.4229999999998</v>
      </c>
      <c r="AK125">
        <v>24</v>
      </c>
      <c r="AL125">
        <v>1.0049999999999999</v>
      </c>
      <c r="AM125">
        <v>424.80700000000002</v>
      </c>
      <c r="AN125">
        <v>2056.1019999999999</v>
      </c>
      <c r="AO125">
        <v>9.7100000000000009</v>
      </c>
      <c r="AP125">
        <v>30.457000000000001</v>
      </c>
      <c r="AQ125">
        <v>1</v>
      </c>
      <c r="AR125">
        <v>1</v>
      </c>
      <c r="AS125">
        <v>1</v>
      </c>
      <c r="AT125" s="1">
        <v>0</v>
      </c>
      <c r="AU125" s="1" t="s">
        <v>83</v>
      </c>
      <c r="AV125" s="1" t="s">
        <v>83</v>
      </c>
      <c r="AW125" s="1" t="s">
        <v>84</v>
      </c>
      <c r="AX125" s="1"/>
      <c r="AY125" s="1"/>
      <c r="AZ125" s="1" t="s">
        <v>381</v>
      </c>
      <c r="BA125">
        <v>62</v>
      </c>
      <c r="BB125" s="1" t="s">
        <v>91</v>
      </c>
      <c r="BC125">
        <v>45566.704570000002</v>
      </c>
      <c r="BD125" s="1"/>
      <c r="BE125" s="1" t="s">
        <v>87</v>
      </c>
      <c r="BF125">
        <v>62</v>
      </c>
      <c r="BG125">
        <v>62</v>
      </c>
      <c r="BH125">
        <v>0</v>
      </c>
      <c r="BI125" s="1" t="s">
        <v>379</v>
      </c>
      <c r="BJ125" s="1"/>
      <c r="BK125">
        <v>14.52999973</v>
      </c>
      <c r="BL125">
        <v>110</v>
      </c>
      <c r="BM125" s="1"/>
      <c r="BN125" s="1"/>
      <c r="BO125">
        <v>0</v>
      </c>
      <c r="BP125">
        <v>60</v>
      </c>
      <c r="BS125" s="1" t="s">
        <v>382</v>
      </c>
      <c r="BT125" s="1" t="s">
        <v>381</v>
      </c>
      <c r="BU125">
        <v>40</v>
      </c>
      <c r="BV125">
        <v>20</v>
      </c>
      <c r="BW125">
        <v>45</v>
      </c>
      <c r="BX125">
        <v>1190.454</v>
      </c>
      <c r="BY125">
        <v>976.82299999999998</v>
      </c>
      <c r="BZ125">
        <v>-3.673</v>
      </c>
      <c r="CA125">
        <v>4.0990000000000002</v>
      </c>
      <c r="CB125">
        <v>88.635999999999996</v>
      </c>
      <c r="CC125">
        <v>2056.1019999999999</v>
      </c>
      <c r="CD125">
        <v>1194.9570000000001</v>
      </c>
      <c r="CE125">
        <v>1284.404</v>
      </c>
      <c r="CF125">
        <v>179.58099999999999</v>
      </c>
      <c r="CG125">
        <v>99.998999999999995</v>
      </c>
      <c r="CI125">
        <f>COUNTA(filtered_labeled_data_seghesio__2[#This Row])</f>
        <v>77</v>
      </c>
    </row>
    <row r="126" spans="1:87" x14ac:dyDescent="0.35">
      <c r="A126">
        <v>801.78200000000004</v>
      </c>
      <c r="B126">
        <v>119.90900000000001</v>
      </c>
      <c r="C126">
        <v>214.8</v>
      </c>
      <c r="D126">
        <v>215.1</v>
      </c>
      <c r="E126">
        <v>220</v>
      </c>
      <c r="F126">
        <v>225</v>
      </c>
      <c r="G126">
        <v>2218.5619999999999</v>
      </c>
      <c r="H126">
        <v>1699.5250000000001</v>
      </c>
      <c r="I126">
        <v>2.79</v>
      </c>
      <c r="J126">
        <v>0.14599999999999999</v>
      </c>
      <c r="K126">
        <v>24.34</v>
      </c>
      <c r="L126">
        <v>2.09</v>
      </c>
      <c r="M126">
        <v>0.45400000000000001</v>
      </c>
      <c r="N126">
        <v>0.65800000000000003</v>
      </c>
      <c r="O126">
        <v>47.9</v>
      </c>
      <c r="P126">
        <v>30.146999999999998</v>
      </c>
      <c r="Q126">
        <v>44.984000000000002</v>
      </c>
      <c r="R126">
        <v>229.8</v>
      </c>
      <c r="S126">
        <v>60.1</v>
      </c>
      <c r="T126">
        <v>60.1</v>
      </c>
      <c r="U126">
        <v>60.8</v>
      </c>
      <c r="V126">
        <v>94.585999999999999</v>
      </c>
      <c r="W126">
        <v>52.5</v>
      </c>
      <c r="X126">
        <v>66.08</v>
      </c>
      <c r="Y126">
        <v>80.069000000000003</v>
      </c>
      <c r="Z126">
        <v>2.8969999999999998</v>
      </c>
      <c r="AA126">
        <v>546.06700000000001</v>
      </c>
      <c r="AB126">
        <v>503.69200000000001</v>
      </c>
      <c r="AC126">
        <v>4.4400000000000004</v>
      </c>
      <c r="AD126">
        <v>3.5739999999999998</v>
      </c>
      <c r="AE126">
        <v>7828.4219999999996</v>
      </c>
      <c r="AF126">
        <v>5604.74</v>
      </c>
      <c r="AG126">
        <v>1637.0619999999999</v>
      </c>
      <c r="AH126">
        <v>1049.6120000000001</v>
      </c>
      <c r="AI126">
        <v>6191.36</v>
      </c>
      <c r="AJ126">
        <v>4555.1279999999997</v>
      </c>
      <c r="AK126">
        <v>23.963000000000001</v>
      </c>
      <c r="AT126" s="1" t="s">
        <v>83</v>
      </c>
      <c r="AU126" s="1" t="s">
        <v>83</v>
      </c>
      <c r="AV126" s="1" t="s">
        <v>83</v>
      </c>
      <c r="AW126" s="1"/>
      <c r="AX126" s="1"/>
      <c r="AY126" s="1"/>
      <c r="AZ126" s="1" t="s">
        <v>383</v>
      </c>
      <c r="BA126">
        <v>63</v>
      </c>
      <c r="BB126" s="1" t="s">
        <v>86</v>
      </c>
      <c r="BC126">
        <v>45566.704850000002</v>
      </c>
      <c r="BD126" s="1"/>
      <c r="BE126" s="1" t="s">
        <v>87</v>
      </c>
      <c r="BF126">
        <v>63</v>
      </c>
      <c r="BG126">
        <v>63</v>
      </c>
      <c r="BH126">
        <v>0</v>
      </c>
      <c r="BI126" s="1" t="s">
        <v>384</v>
      </c>
      <c r="BJ126" s="1"/>
      <c r="BK126">
        <v>14.539999959999999</v>
      </c>
      <c r="BL126">
        <v>110</v>
      </c>
      <c r="BM126" s="1"/>
      <c r="BN126" s="1"/>
      <c r="BO126">
        <v>0</v>
      </c>
      <c r="BP126">
        <v>60</v>
      </c>
      <c r="BQ126">
        <v>1.5326739999999999E-3</v>
      </c>
      <c r="BR126">
        <v>0.13256728600000001</v>
      </c>
      <c r="BS126" s="1" t="s">
        <v>83</v>
      </c>
      <c r="BT126" s="1" t="s">
        <v>83</v>
      </c>
      <c r="CI126">
        <f>COUNTA(filtered_labeled_data_seghesio__2[#This Row])</f>
        <v>57</v>
      </c>
    </row>
    <row r="127" spans="1:87" x14ac:dyDescent="0.35">
      <c r="A127">
        <v>801.78200000000004</v>
      </c>
      <c r="B127">
        <v>119.90900000000001</v>
      </c>
      <c r="C127">
        <v>214.8</v>
      </c>
      <c r="D127">
        <v>215.1</v>
      </c>
      <c r="E127">
        <v>220</v>
      </c>
      <c r="F127">
        <v>225</v>
      </c>
      <c r="G127">
        <v>2218.5619999999999</v>
      </c>
      <c r="H127">
        <v>1699.5250000000001</v>
      </c>
      <c r="I127">
        <v>2.79</v>
      </c>
      <c r="J127">
        <v>0.14599999999999999</v>
      </c>
      <c r="K127">
        <v>24.34</v>
      </c>
      <c r="L127">
        <v>2.09</v>
      </c>
      <c r="M127">
        <v>0.45400000000000001</v>
      </c>
      <c r="N127">
        <v>0.65800000000000003</v>
      </c>
      <c r="O127">
        <v>47.9</v>
      </c>
      <c r="P127">
        <v>30.146999999999998</v>
      </c>
      <c r="Q127">
        <v>44.984000000000002</v>
      </c>
      <c r="R127">
        <v>229.8</v>
      </c>
      <c r="S127">
        <v>60.1</v>
      </c>
      <c r="T127">
        <v>60.1</v>
      </c>
      <c r="U127">
        <v>60.8</v>
      </c>
      <c r="V127">
        <v>137.79599999999999</v>
      </c>
      <c r="W127">
        <v>52.5</v>
      </c>
      <c r="X127">
        <v>66.872</v>
      </c>
      <c r="Y127">
        <v>82.774000000000001</v>
      </c>
      <c r="Z127">
        <v>1.242</v>
      </c>
      <c r="AA127">
        <v>547.59400000000005</v>
      </c>
      <c r="AB127">
        <v>502.14800000000002</v>
      </c>
      <c r="AC127">
        <v>4.7409999999999997</v>
      </c>
      <c r="AD127">
        <v>3.8</v>
      </c>
      <c r="AE127">
        <v>7999.5079999999998</v>
      </c>
      <c r="AF127">
        <v>6245.8230000000003</v>
      </c>
      <c r="AG127">
        <v>1814.856</v>
      </c>
      <c r="AH127">
        <v>1182.204</v>
      </c>
      <c r="AI127">
        <v>6184.652</v>
      </c>
      <c r="AJ127">
        <v>5063.6189999999997</v>
      </c>
      <c r="AK127">
        <v>23.963000000000001</v>
      </c>
      <c r="AL127">
        <v>1.0049999999999999</v>
      </c>
      <c r="AM127">
        <v>424.827</v>
      </c>
      <c r="AN127">
        <v>2056.473</v>
      </c>
      <c r="AO127">
        <v>30.321999999999999</v>
      </c>
      <c r="AP127">
        <v>23.34</v>
      </c>
      <c r="AQ127">
        <v>0</v>
      </c>
      <c r="AR127">
        <v>1</v>
      </c>
      <c r="AS127">
        <v>0</v>
      </c>
      <c r="AT127" s="1" t="s">
        <v>214</v>
      </c>
      <c r="AU127" s="1" t="s">
        <v>83</v>
      </c>
      <c r="AV127" s="1" t="s">
        <v>83</v>
      </c>
      <c r="AW127" s="1" t="s">
        <v>84</v>
      </c>
      <c r="AX127" s="1"/>
      <c r="AY127" s="1"/>
      <c r="AZ127" s="1" t="s">
        <v>385</v>
      </c>
      <c r="BA127">
        <v>63</v>
      </c>
      <c r="BB127" s="1" t="s">
        <v>91</v>
      </c>
      <c r="BC127">
        <v>45566.704850000002</v>
      </c>
      <c r="BD127" s="1"/>
      <c r="BE127" s="1" t="s">
        <v>87</v>
      </c>
      <c r="BF127">
        <v>63</v>
      </c>
      <c r="BG127">
        <v>63</v>
      </c>
      <c r="BH127">
        <v>0</v>
      </c>
      <c r="BI127" s="1" t="s">
        <v>384</v>
      </c>
      <c r="BJ127" s="1"/>
      <c r="BK127">
        <v>14.539999959999999</v>
      </c>
      <c r="BL127">
        <v>110</v>
      </c>
      <c r="BM127" s="1"/>
      <c r="BN127" s="1"/>
      <c r="BO127">
        <v>0</v>
      </c>
      <c r="BP127">
        <v>60</v>
      </c>
      <c r="BS127" s="1" t="s">
        <v>386</v>
      </c>
      <c r="BT127" s="1" t="s">
        <v>385</v>
      </c>
      <c r="BU127">
        <v>40</v>
      </c>
      <c r="BV127">
        <v>20</v>
      </c>
      <c r="BW127">
        <v>45</v>
      </c>
      <c r="BX127">
        <v>1190.8599999999999</v>
      </c>
      <c r="BY127">
        <v>889.06200000000001</v>
      </c>
      <c r="BZ127">
        <v>-3.673</v>
      </c>
      <c r="CA127">
        <v>4.0819999999999999</v>
      </c>
      <c r="CB127">
        <v>88.635999999999996</v>
      </c>
      <c r="CC127">
        <v>2056.473</v>
      </c>
      <c r="CD127">
        <v>1196.77</v>
      </c>
      <c r="CE127">
        <v>1197.942</v>
      </c>
      <c r="CF127">
        <v>179.53800000000001</v>
      </c>
      <c r="CG127">
        <v>99.998999999999995</v>
      </c>
      <c r="CI127">
        <f>COUNTA(filtered_labeled_data_seghesio__2[#This Row])</f>
        <v>77</v>
      </c>
    </row>
    <row r="128" spans="1:87" x14ac:dyDescent="0.35">
      <c r="A128">
        <v>801.78200000000004</v>
      </c>
      <c r="B128">
        <v>119.90900000000001</v>
      </c>
      <c r="C128">
        <v>215.1</v>
      </c>
      <c r="D128">
        <v>215.1</v>
      </c>
      <c r="E128">
        <v>220.1</v>
      </c>
      <c r="F128">
        <v>225</v>
      </c>
      <c r="G128">
        <v>2178.0529999999999</v>
      </c>
      <c r="H128">
        <v>1705.8389999999999</v>
      </c>
      <c r="I128">
        <v>2.7040000000000002</v>
      </c>
      <c r="J128">
        <v>0.14599999999999999</v>
      </c>
      <c r="K128">
        <v>24.338000000000001</v>
      </c>
      <c r="L128">
        <v>2.0339999999999998</v>
      </c>
      <c r="M128">
        <v>0.45200000000000001</v>
      </c>
      <c r="N128">
        <v>0.65600000000000003</v>
      </c>
      <c r="O128">
        <v>47.9</v>
      </c>
      <c r="P128">
        <v>29.622</v>
      </c>
      <c r="Q128">
        <v>44.948</v>
      </c>
      <c r="R128">
        <v>229.8</v>
      </c>
      <c r="S128">
        <v>59.9</v>
      </c>
      <c r="T128">
        <v>59.9</v>
      </c>
      <c r="U128">
        <v>60.8</v>
      </c>
      <c r="V128">
        <v>94.585999999999999</v>
      </c>
      <c r="W128">
        <v>52.5</v>
      </c>
      <c r="X128">
        <v>66.254999999999995</v>
      </c>
      <c r="Y128">
        <v>80.138000000000005</v>
      </c>
      <c r="Z128">
        <v>3.6120000000000001</v>
      </c>
      <c r="AA128">
        <v>543.33500000000004</v>
      </c>
      <c r="AB128">
        <v>500.03100000000001</v>
      </c>
      <c r="AC128">
        <v>4.5529999999999999</v>
      </c>
      <c r="AD128">
        <v>3.5739999999999998</v>
      </c>
      <c r="AE128">
        <v>7770.1450000000004</v>
      </c>
      <c r="AF128">
        <v>5528.2079999999996</v>
      </c>
      <c r="AG128">
        <v>1676.771</v>
      </c>
      <c r="AH128">
        <v>1027.5139999999999</v>
      </c>
      <c r="AI128">
        <v>6093.3729999999996</v>
      </c>
      <c r="AJ128">
        <v>4500.6949999999997</v>
      </c>
      <c r="AK128">
        <v>25.068000000000001</v>
      </c>
      <c r="AL128">
        <v>1.0029999999999999</v>
      </c>
      <c r="AM128">
        <v>423.67399999999998</v>
      </c>
      <c r="AN128">
        <v>2051.8969999999999</v>
      </c>
      <c r="AO128">
        <v>87.986999999999995</v>
      </c>
      <c r="AP128">
        <v>305.63499999999999</v>
      </c>
      <c r="AQ128">
        <v>0</v>
      </c>
      <c r="AR128">
        <v>0</v>
      </c>
      <c r="AS128">
        <v>1</v>
      </c>
      <c r="AT128" s="1">
        <v>0</v>
      </c>
      <c r="AU128" s="1" t="s">
        <v>83</v>
      </c>
      <c r="AV128" s="1" t="s">
        <v>83</v>
      </c>
      <c r="AW128" s="1" t="s">
        <v>119</v>
      </c>
      <c r="AX128" s="1"/>
      <c r="AY128" s="1"/>
      <c r="AZ128" s="1" t="s">
        <v>387</v>
      </c>
      <c r="BA128">
        <v>64</v>
      </c>
      <c r="BB128" s="1" t="s">
        <v>86</v>
      </c>
      <c r="BC128">
        <v>45566.705139999998</v>
      </c>
      <c r="BD128" s="1"/>
      <c r="BE128" s="1" t="s">
        <v>87</v>
      </c>
      <c r="BF128">
        <v>64</v>
      </c>
      <c r="BG128">
        <v>64</v>
      </c>
      <c r="BH128">
        <v>0</v>
      </c>
      <c r="BI128" s="1" t="s">
        <v>388</v>
      </c>
      <c r="BJ128" s="1"/>
      <c r="BK128">
        <v>14.539999959999999</v>
      </c>
      <c r="BL128">
        <v>110</v>
      </c>
      <c r="BM128" s="1"/>
      <c r="BN128" s="1"/>
      <c r="BO128">
        <v>0</v>
      </c>
      <c r="BP128">
        <v>60</v>
      </c>
      <c r="BQ128">
        <v>5.0537589999999997E-3</v>
      </c>
      <c r="BR128">
        <v>0.12448906899999999</v>
      </c>
      <c r="BS128" s="1" t="s">
        <v>389</v>
      </c>
      <c r="BT128" s="1" t="s">
        <v>387</v>
      </c>
      <c r="BU128">
        <v>40</v>
      </c>
      <c r="BV128">
        <v>20</v>
      </c>
      <c r="BW128">
        <v>45</v>
      </c>
      <c r="BX128">
        <v>894.26700000000005</v>
      </c>
      <c r="BY128">
        <v>919.14499999999998</v>
      </c>
      <c r="BZ128">
        <v>3.806</v>
      </c>
      <c r="CA128">
        <v>4.1440000000000001</v>
      </c>
      <c r="CB128">
        <v>96.114999999999995</v>
      </c>
      <c r="CC128">
        <v>2051.8969999999999</v>
      </c>
      <c r="CD128">
        <v>870.03300000000002</v>
      </c>
      <c r="CE128">
        <v>1032.3989999999999</v>
      </c>
      <c r="CF128">
        <v>6.5979999999999999</v>
      </c>
      <c r="CG128">
        <v>98.424999999999997</v>
      </c>
      <c r="CI128">
        <f>COUNTA(filtered_labeled_data_seghesio__2[#This Row])</f>
        <v>79</v>
      </c>
    </row>
    <row r="129" spans="1:87" x14ac:dyDescent="0.35">
      <c r="A129">
        <v>801.78200000000004</v>
      </c>
      <c r="B129">
        <v>119.90900000000001</v>
      </c>
      <c r="C129">
        <v>215.1</v>
      </c>
      <c r="D129">
        <v>215.1</v>
      </c>
      <c r="E129">
        <v>220.1</v>
      </c>
      <c r="F129">
        <v>225</v>
      </c>
      <c r="G129">
        <v>2178.0529999999999</v>
      </c>
      <c r="H129">
        <v>1705.8389999999999</v>
      </c>
      <c r="I129">
        <v>2.7040000000000002</v>
      </c>
      <c r="J129">
        <v>0.14599999999999999</v>
      </c>
      <c r="K129">
        <v>24.338000000000001</v>
      </c>
      <c r="L129">
        <v>2.0339999999999998</v>
      </c>
      <c r="M129">
        <v>0.45200000000000001</v>
      </c>
      <c r="N129">
        <v>0.65600000000000003</v>
      </c>
      <c r="O129">
        <v>47.9</v>
      </c>
      <c r="P129">
        <v>29.622</v>
      </c>
      <c r="Q129">
        <v>44.948</v>
      </c>
      <c r="R129">
        <v>229.8</v>
      </c>
      <c r="S129">
        <v>59.9</v>
      </c>
      <c r="T129">
        <v>59.9</v>
      </c>
      <c r="U129">
        <v>60.8</v>
      </c>
      <c r="V129">
        <v>137.79599999999999</v>
      </c>
      <c r="W129">
        <v>52.5</v>
      </c>
      <c r="X129">
        <v>66.850999999999999</v>
      </c>
      <c r="Y129">
        <v>82.427000000000007</v>
      </c>
      <c r="Z129">
        <v>2.145</v>
      </c>
      <c r="AA129">
        <v>545.89499999999998</v>
      </c>
      <c r="AB129">
        <v>499.13799999999998</v>
      </c>
      <c r="AC129">
        <v>4.7779999999999996</v>
      </c>
      <c r="AD129">
        <v>3.8</v>
      </c>
      <c r="AE129">
        <v>7960.7759999999998</v>
      </c>
      <c r="AF129">
        <v>6171.1040000000003</v>
      </c>
      <c r="AG129">
        <v>1814.316</v>
      </c>
      <c r="AH129">
        <v>1159.4179999999999</v>
      </c>
      <c r="AI129">
        <v>6146.46</v>
      </c>
      <c r="AJ129">
        <v>5011.6859999999997</v>
      </c>
      <c r="AK129">
        <v>25.068000000000001</v>
      </c>
      <c r="AL129">
        <v>1.0049999999999999</v>
      </c>
      <c r="AM129">
        <v>424.79</v>
      </c>
      <c r="AN129">
        <v>2055.279</v>
      </c>
      <c r="AO129">
        <v>5.9550000000000001</v>
      </c>
      <c r="AP129">
        <v>26.763000000000002</v>
      </c>
      <c r="AQ129">
        <v>1</v>
      </c>
      <c r="AR129">
        <v>1</v>
      </c>
      <c r="AS129">
        <v>1</v>
      </c>
      <c r="AT129" s="1">
        <v>0</v>
      </c>
      <c r="AU129" s="1" t="s">
        <v>83</v>
      </c>
      <c r="AV129" s="1" t="s">
        <v>83</v>
      </c>
      <c r="AW129" s="1" t="s">
        <v>84</v>
      </c>
      <c r="AX129" s="1"/>
      <c r="AY129" s="1"/>
      <c r="AZ129" s="1" t="s">
        <v>390</v>
      </c>
      <c r="BA129">
        <v>64</v>
      </c>
      <c r="BB129" s="1" t="s">
        <v>91</v>
      </c>
      <c r="BC129">
        <v>45566.705139999998</v>
      </c>
      <c r="BD129" s="1"/>
      <c r="BE129" s="1" t="s">
        <v>87</v>
      </c>
      <c r="BF129">
        <v>64</v>
      </c>
      <c r="BG129">
        <v>64</v>
      </c>
      <c r="BH129">
        <v>0</v>
      </c>
      <c r="BI129" s="1" t="s">
        <v>388</v>
      </c>
      <c r="BJ129" s="1"/>
      <c r="BK129">
        <v>14.539999959999999</v>
      </c>
      <c r="BL129">
        <v>110</v>
      </c>
      <c r="BM129" s="1"/>
      <c r="BN129" s="1"/>
      <c r="BO129">
        <v>0</v>
      </c>
      <c r="BP129">
        <v>60</v>
      </c>
      <c r="BS129" s="1" t="s">
        <v>391</v>
      </c>
      <c r="BT129" s="1" t="s">
        <v>390</v>
      </c>
      <c r="BU129">
        <v>40</v>
      </c>
      <c r="BV129">
        <v>20</v>
      </c>
      <c r="BW129">
        <v>45</v>
      </c>
      <c r="BX129">
        <v>1205.2080000000001</v>
      </c>
      <c r="BY129">
        <v>1041.9770000000001</v>
      </c>
      <c r="BZ129">
        <v>-2.9990000000000001</v>
      </c>
      <c r="CA129">
        <v>4.0060000000000002</v>
      </c>
      <c r="CB129">
        <v>89.31</v>
      </c>
      <c r="CC129">
        <v>2055.279</v>
      </c>
      <c r="CD129">
        <v>1206.1569999999999</v>
      </c>
      <c r="CE129">
        <v>1348.5609999999999</v>
      </c>
      <c r="CF129">
        <v>-179.547</v>
      </c>
      <c r="CG129">
        <v>99.998999999999995</v>
      </c>
      <c r="CI129">
        <f>COUNTA(filtered_labeled_data_seghesio__2[#This Row])</f>
        <v>77</v>
      </c>
    </row>
    <row r="130" spans="1:87" x14ac:dyDescent="0.35">
      <c r="A130">
        <v>801.59799999999996</v>
      </c>
      <c r="B130">
        <v>119.90900000000001</v>
      </c>
      <c r="C130">
        <v>215.1</v>
      </c>
      <c r="D130">
        <v>215.1</v>
      </c>
      <c r="E130">
        <v>220.1</v>
      </c>
      <c r="F130">
        <v>225</v>
      </c>
      <c r="G130">
        <v>2202.2420000000002</v>
      </c>
      <c r="H130">
        <v>1708.7529999999999</v>
      </c>
      <c r="I130">
        <v>2.6120000000000001</v>
      </c>
      <c r="J130">
        <v>0.14599999999999999</v>
      </c>
      <c r="K130">
        <v>24.353999999999999</v>
      </c>
      <c r="L130">
        <v>2.0739999999999998</v>
      </c>
      <c r="M130">
        <v>0.45400000000000001</v>
      </c>
      <c r="N130">
        <v>0.65600000000000003</v>
      </c>
      <c r="O130">
        <v>48</v>
      </c>
      <c r="P130">
        <v>29.795999999999999</v>
      </c>
      <c r="Q130">
        <v>44.984000000000002</v>
      </c>
      <c r="R130">
        <v>229.8</v>
      </c>
      <c r="S130">
        <v>60</v>
      </c>
      <c r="T130">
        <v>60</v>
      </c>
      <c r="U130">
        <v>60.8</v>
      </c>
      <c r="V130">
        <v>94.585999999999999</v>
      </c>
      <c r="W130">
        <v>52.5</v>
      </c>
      <c r="X130">
        <v>66.116</v>
      </c>
      <c r="Y130">
        <v>79.941000000000003</v>
      </c>
      <c r="Z130">
        <v>3.01</v>
      </c>
      <c r="AA130">
        <v>544.34900000000005</v>
      </c>
      <c r="AB130">
        <v>500.45100000000002</v>
      </c>
      <c r="AC130">
        <v>4.5529999999999999</v>
      </c>
      <c r="AD130">
        <v>3.6120000000000001</v>
      </c>
      <c r="AE130">
        <v>7798.2209999999995</v>
      </c>
      <c r="AF130">
        <v>5538.8770000000004</v>
      </c>
      <c r="AG130">
        <v>1680.8119999999999</v>
      </c>
      <c r="AH130">
        <v>1048.654</v>
      </c>
      <c r="AI130">
        <v>6117.4089999999997</v>
      </c>
      <c r="AJ130">
        <v>4490.223</v>
      </c>
      <c r="AK130">
        <v>23.992999999999999</v>
      </c>
      <c r="AL130">
        <v>1.0029999999999999</v>
      </c>
      <c r="AM130">
        <v>423.678</v>
      </c>
      <c r="AN130">
        <v>2051.9870000000001</v>
      </c>
      <c r="AO130">
        <v>14.196999999999999</v>
      </c>
      <c r="AP130">
        <v>128.56700000000001</v>
      </c>
      <c r="AQ130">
        <v>1</v>
      </c>
      <c r="AR130">
        <v>0</v>
      </c>
      <c r="AS130">
        <v>1</v>
      </c>
      <c r="AT130" s="1">
        <v>0</v>
      </c>
      <c r="AU130" s="1" t="s">
        <v>83</v>
      </c>
      <c r="AV130" s="1" t="s">
        <v>83</v>
      </c>
      <c r="AW130" s="1" t="s">
        <v>119</v>
      </c>
      <c r="AX130" s="1"/>
      <c r="AY130" s="1"/>
      <c r="AZ130" s="1" t="s">
        <v>392</v>
      </c>
      <c r="BA130">
        <v>65</v>
      </c>
      <c r="BB130" s="1" t="s">
        <v>86</v>
      </c>
      <c r="BC130">
        <v>45566.705419999998</v>
      </c>
      <c r="BD130" s="1"/>
      <c r="BE130" s="1" t="s">
        <v>87</v>
      </c>
      <c r="BF130">
        <v>65</v>
      </c>
      <c r="BG130">
        <v>65</v>
      </c>
      <c r="BH130">
        <v>0</v>
      </c>
      <c r="BI130" s="1" t="s">
        <v>393</v>
      </c>
      <c r="BJ130" s="1"/>
      <c r="BK130">
        <v>14.539999959999999</v>
      </c>
      <c r="BL130">
        <v>110</v>
      </c>
      <c r="BM130" s="1"/>
      <c r="BN130" s="1"/>
      <c r="BO130">
        <v>0</v>
      </c>
      <c r="BP130">
        <v>60</v>
      </c>
      <c r="BQ130">
        <v>2.178311E-3</v>
      </c>
      <c r="BR130">
        <v>0.134261608</v>
      </c>
      <c r="BS130" s="1" t="s">
        <v>394</v>
      </c>
      <c r="BT130" s="1" t="s">
        <v>392</v>
      </c>
      <c r="BU130">
        <v>40</v>
      </c>
      <c r="BV130">
        <v>20</v>
      </c>
      <c r="BW130">
        <v>45</v>
      </c>
      <c r="BX130">
        <v>893.75599999999997</v>
      </c>
      <c r="BY130">
        <v>927.83500000000004</v>
      </c>
      <c r="BZ130">
        <v>3.88</v>
      </c>
      <c r="CA130">
        <v>4.1500000000000004</v>
      </c>
      <c r="CB130">
        <v>96.188999999999993</v>
      </c>
      <c r="CC130">
        <v>2051.9870000000001</v>
      </c>
      <c r="CD130">
        <v>869.61800000000005</v>
      </c>
      <c r="CE130">
        <v>1039.704</v>
      </c>
      <c r="CF130">
        <v>6.5979999999999999</v>
      </c>
      <c r="CG130">
        <v>97.244</v>
      </c>
      <c r="CI130">
        <f>COUNTA(filtered_labeled_data_seghesio__2[#This Row])</f>
        <v>79</v>
      </c>
    </row>
    <row r="131" spans="1:87" x14ac:dyDescent="0.35">
      <c r="A131">
        <v>801.59799999999996</v>
      </c>
      <c r="B131">
        <v>119.90900000000001</v>
      </c>
      <c r="C131">
        <v>215.1</v>
      </c>
      <c r="D131">
        <v>215.1</v>
      </c>
      <c r="E131">
        <v>220.1</v>
      </c>
      <c r="F131">
        <v>225</v>
      </c>
      <c r="G131">
        <v>2202.2420000000002</v>
      </c>
      <c r="H131">
        <v>1708.7529999999999</v>
      </c>
      <c r="I131">
        <v>2.6120000000000001</v>
      </c>
      <c r="J131">
        <v>0.14599999999999999</v>
      </c>
      <c r="K131">
        <v>24.353999999999999</v>
      </c>
      <c r="L131">
        <v>2.0739999999999998</v>
      </c>
      <c r="M131">
        <v>0.45400000000000001</v>
      </c>
      <c r="N131">
        <v>0.65600000000000003</v>
      </c>
      <c r="O131">
        <v>48</v>
      </c>
      <c r="P131">
        <v>29.795999999999999</v>
      </c>
      <c r="Q131">
        <v>44.984000000000002</v>
      </c>
      <c r="R131">
        <v>229.8</v>
      </c>
      <c r="S131">
        <v>60</v>
      </c>
      <c r="T131">
        <v>60</v>
      </c>
      <c r="U131">
        <v>60.8</v>
      </c>
      <c r="V131">
        <v>137.79599999999999</v>
      </c>
      <c r="W131">
        <v>52.5</v>
      </c>
      <c r="X131">
        <v>66.801000000000002</v>
      </c>
      <c r="Y131">
        <v>82.789000000000001</v>
      </c>
      <c r="Z131">
        <v>1.5049999999999999</v>
      </c>
      <c r="AA131">
        <v>545.27200000000005</v>
      </c>
      <c r="AB131">
        <v>499.02199999999999</v>
      </c>
      <c r="AC131">
        <v>4.7779999999999996</v>
      </c>
      <c r="AD131">
        <v>3.762</v>
      </c>
      <c r="AE131">
        <v>7963.0950000000003</v>
      </c>
      <c r="AF131">
        <v>6163.3670000000002</v>
      </c>
      <c r="AG131">
        <v>1815.73</v>
      </c>
      <c r="AH131">
        <v>1144.7270000000001</v>
      </c>
      <c r="AI131">
        <v>6147.3639999999996</v>
      </c>
      <c r="AJ131">
        <v>5018.6400000000003</v>
      </c>
      <c r="AK131">
        <v>23.992999999999999</v>
      </c>
      <c r="AL131">
        <v>1.0049999999999999</v>
      </c>
      <c r="AM131">
        <v>424.81</v>
      </c>
      <c r="AN131">
        <v>2055.5320000000002</v>
      </c>
      <c r="AO131">
        <v>21.794</v>
      </c>
      <c r="AP131">
        <v>24.869</v>
      </c>
      <c r="AQ131">
        <v>0</v>
      </c>
      <c r="AR131">
        <v>1</v>
      </c>
      <c r="AS131">
        <v>0</v>
      </c>
      <c r="AT131" s="1" t="s">
        <v>214</v>
      </c>
      <c r="AU131" s="1" t="s">
        <v>83</v>
      </c>
      <c r="AV131" s="1" t="s">
        <v>83</v>
      </c>
      <c r="AW131" s="1" t="s">
        <v>84</v>
      </c>
      <c r="AX131" s="1"/>
      <c r="AY131" s="1"/>
      <c r="AZ131" s="1" t="s">
        <v>395</v>
      </c>
      <c r="BA131">
        <v>65</v>
      </c>
      <c r="BB131" s="1" t="s">
        <v>91</v>
      </c>
      <c r="BC131">
        <v>45566.705419999998</v>
      </c>
      <c r="BD131" s="1"/>
      <c r="BE131" s="1" t="s">
        <v>87</v>
      </c>
      <c r="BF131">
        <v>65</v>
      </c>
      <c r="BG131">
        <v>65</v>
      </c>
      <c r="BH131">
        <v>0</v>
      </c>
      <c r="BI131" s="1" t="s">
        <v>393</v>
      </c>
      <c r="BJ131" s="1"/>
      <c r="BK131">
        <v>14.539999959999999</v>
      </c>
      <c r="BL131">
        <v>110</v>
      </c>
      <c r="BM131" s="1"/>
      <c r="BN131" s="1"/>
      <c r="BO131">
        <v>0</v>
      </c>
      <c r="BP131">
        <v>60</v>
      </c>
      <c r="BS131" s="1" t="s">
        <v>396</v>
      </c>
      <c r="BT131" s="1" t="s">
        <v>395</v>
      </c>
      <c r="BU131">
        <v>40</v>
      </c>
      <c r="BV131">
        <v>20</v>
      </c>
      <c r="BW131">
        <v>45</v>
      </c>
      <c r="BX131">
        <v>1186.992</v>
      </c>
      <c r="BY131">
        <v>1039.375</v>
      </c>
      <c r="BZ131">
        <v>-3.6890000000000001</v>
      </c>
      <c r="CA131">
        <v>4.0330000000000004</v>
      </c>
      <c r="CB131">
        <v>88.62</v>
      </c>
      <c r="CC131">
        <v>2055.5320000000002</v>
      </c>
      <c r="CD131">
        <v>1192.6389999999999</v>
      </c>
      <c r="CE131">
        <v>1345.251</v>
      </c>
      <c r="CF131">
        <v>179.59399999999999</v>
      </c>
      <c r="CG131">
        <v>98.424999999999997</v>
      </c>
      <c r="CI131">
        <f>COUNTA(filtered_labeled_data_seghesio__2[#This Row])</f>
        <v>77</v>
      </c>
    </row>
    <row r="132" spans="1:87" x14ac:dyDescent="0.35">
      <c r="A132">
        <v>801.96600000000001</v>
      </c>
      <c r="B132">
        <v>119.90900000000001</v>
      </c>
      <c r="C132">
        <v>215.1</v>
      </c>
      <c r="D132">
        <v>214.8</v>
      </c>
      <c r="E132">
        <v>220</v>
      </c>
      <c r="F132">
        <v>225</v>
      </c>
      <c r="G132">
        <v>2201.8530000000001</v>
      </c>
      <c r="H132">
        <v>1696.4159999999999</v>
      </c>
      <c r="I132">
        <v>3.1619999999999999</v>
      </c>
      <c r="J132">
        <v>0.14799999999999999</v>
      </c>
      <c r="K132">
        <v>24.385999999999999</v>
      </c>
      <c r="L132">
        <v>2.0539999999999998</v>
      </c>
      <c r="M132">
        <v>0.45400000000000001</v>
      </c>
      <c r="N132">
        <v>0.65600000000000003</v>
      </c>
      <c r="O132">
        <v>48.2</v>
      </c>
      <c r="P132">
        <v>29.734999999999999</v>
      </c>
      <c r="Q132">
        <v>44.959000000000003</v>
      </c>
      <c r="R132">
        <v>229.8</v>
      </c>
      <c r="S132">
        <v>60.1</v>
      </c>
      <c r="T132">
        <v>60.1</v>
      </c>
      <c r="U132">
        <v>60.8</v>
      </c>
      <c r="V132">
        <v>94.585999999999999</v>
      </c>
      <c r="W132">
        <v>52.5</v>
      </c>
      <c r="X132">
        <v>66.195999999999998</v>
      </c>
      <c r="Y132">
        <v>80.117999999999995</v>
      </c>
      <c r="Z132">
        <v>3.01</v>
      </c>
      <c r="AA132">
        <v>545.79899999999998</v>
      </c>
      <c r="AB132">
        <v>501.60599999999999</v>
      </c>
      <c r="AC132">
        <v>4.59</v>
      </c>
      <c r="AD132">
        <v>3.5739999999999998</v>
      </c>
      <c r="AE132">
        <v>7824.1360000000004</v>
      </c>
      <c r="AF132">
        <v>5566.3819999999996</v>
      </c>
      <c r="AG132">
        <v>1704.23</v>
      </c>
      <c r="AH132">
        <v>1030.8720000000001</v>
      </c>
      <c r="AI132">
        <v>6119.9059999999999</v>
      </c>
      <c r="AJ132">
        <v>4535.51</v>
      </c>
      <c r="AK132">
        <v>25.030999999999999</v>
      </c>
      <c r="AL132">
        <v>1.0029999999999999</v>
      </c>
      <c r="AM132">
        <v>423.67399999999998</v>
      </c>
      <c r="AN132">
        <v>2055.9290000000001</v>
      </c>
      <c r="AO132">
        <v>4.9089999999999998</v>
      </c>
      <c r="AP132">
        <v>23.861999999999998</v>
      </c>
      <c r="AQ132">
        <v>1</v>
      </c>
      <c r="AR132">
        <v>1</v>
      </c>
      <c r="AS132">
        <v>1</v>
      </c>
      <c r="AT132" s="1">
        <v>0</v>
      </c>
      <c r="AU132" s="1" t="s">
        <v>83</v>
      </c>
      <c r="AV132" s="1" t="s">
        <v>83</v>
      </c>
      <c r="AW132" s="1" t="s">
        <v>84</v>
      </c>
      <c r="AX132" s="1"/>
      <c r="AY132" s="1"/>
      <c r="AZ132" s="1" t="s">
        <v>397</v>
      </c>
      <c r="BA132">
        <v>66</v>
      </c>
      <c r="BB132" s="1" t="s">
        <v>86</v>
      </c>
      <c r="BC132">
        <v>45566.705710000002</v>
      </c>
      <c r="BD132" s="1"/>
      <c r="BE132" s="1" t="s">
        <v>87</v>
      </c>
      <c r="BF132">
        <v>66</v>
      </c>
      <c r="BG132">
        <v>66</v>
      </c>
      <c r="BH132">
        <v>0</v>
      </c>
      <c r="BI132" s="1" t="s">
        <v>398</v>
      </c>
      <c r="BJ132" s="1"/>
      <c r="BK132">
        <v>14.54999924</v>
      </c>
      <c r="BL132">
        <v>110</v>
      </c>
      <c r="BM132" s="1"/>
      <c r="BN132" s="1"/>
      <c r="BO132">
        <v>0</v>
      </c>
      <c r="BP132">
        <v>60</v>
      </c>
      <c r="BQ132">
        <v>5.4504870000000004E-3</v>
      </c>
      <c r="BR132">
        <v>0.130248904</v>
      </c>
      <c r="BS132" s="1" t="s">
        <v>399</v>
      </c>
      <c r="BT132" s="1" t="s">
        <v>397</v>
      </c>
      <c r="BU132">
        <v>40</v>
      </c>
      <c r="BV132">
        <v>20</v>
      </c>
      <c r="BW132">
        <v>45</v>
      </c>
      <c r="BX132">
        <v>863.59500000000003</v>
      </c>
      <c r="BY132">
        <v>1228.7940000000001</v>
      </c>
      <c r="BZ132">
        <v>2.4550000000000001</v>
      </c>
      <c r="CA132">
        <v>4.1420000000000003</v>
      </c>
      <c r="CB132">
        <v>94.763999999999996</v>
      </c>
      <c r="CC132">
        <v>2055.9290000000001</v>
      </c>
      <c r="CD132">
        <v>842.52300000000002</v>
      </c>
      <c r="CE132">
        <v>1335.155</v>
      </c>
      <c r="CF132">
        <v>5.452</v>
      </c>
      <c r="CG132">
        <v>96.063000000000002</v>
      </c>
      <c r="CI132">
        <f>COUNTA(filtered_labeled_data_seghesio__2[#This Row])</f>
        <v>79</v>
      </c>
    </row>
    <row r="133" spans="1:87" x14ac:dyDescent="0.35">
      <c r="A133">
        <v>801.96600000000001</v>
      </c>
      <c r="B133">
        <v>119.90900000000001</v>
      </c>
      <c r="C133">
        <v>215.1</v>
      </c>
      <c r="D133">
        <v>214.8</v>
      </c>
      <c r="E133">
        <v>220</v>
      </c>
      <c r="F133">
        <v>225</v>
      </c>
      <c r="G133">
        <v>2201.8530000000001</v>
      </c>
      <c r="H133">
        <v>1696.4159999999999</v>
      </c>
      <c r="I133">
        <v>3.1619999999999999</v>
      </c>
      <c r="J133">
        <v>0.14799999999999999</v>
      </c>
      <c r="K133">
        <v>24.385999999999999</v>
      </c>
      <c r="L133">
        <v>2.0539999999999998</v>
      </c>
      <c r="M133">
        <v>0.45400000000000001</v>
      </c>
      <c r="N133">
        <v>0.65600000000000003</v>
      </c>
      <c r="O133">
        <v>48.2</v>
      </c>
      <c r="P133">
        <v>29.734999999999999</v>
      </c>
      <c r="Q133">
        <v>44.959000000000003</v>
      </c>
      <c r="R133">
        <v>229.8</v>
      </c>
      <c r="S133">
        <v>60.1</v>
      </c>
      <c r="T133">
        <v>60.1</v>
      </c>
      <c r="U133">
        <v>60.8</v>
      </c>
      <c r="V133">
        <v>137.79599999999999</v>
      </c>
      <c r="W133">
        <v>52.5</v>
      </c>
      <c r="X133">
        <v>66.873000000000005</v>
      </c>
      <c r="Y133">
        <v>82.402000000000001</v>
      </c>
      <c r="Z133">
        <v>2.4460000000000002</v>
      </c>
      <c r="AA133">
        <v>547.37300000000005</v>
      </c>
      <c r="AB133">
        <v>500.71300000000002</v>
      </c>
      <c r="AC133">
        <v>4.8159999999999998</v>
      </c>
      <c r="AD133">
        <v>3.8</v>
      </c>
      <c r="AE133">
        <v>7995.4520000000002</v>
      </c>
      <c r="AF133">
        <v>6209.0730000000003</v>
      </c>
      <c r="AG133">
        <v>1841.903</v>
      </c>
      <c r="AH133">
        <v>1165.57</v>
      </c>
      <c r="AI133">
        <v>6153.549</v>
      </c>
      <c r="AJ133">
        <v>5043.5029999999997</v>
      </c>
      <c r="AK133">
        <v>25.030999999999999</v>
      </c>
      <c r="AL133">
        <v>1.0049999999999999</v>
      </c>
      <c r="AM133">
        <v>424.76900000000001</v>
      </c>
      <c r="AN133">
        <v>2056.3710000000001</v>
      </c>
      <c r="AO133">
        <v>8</v>
      </c>
      <c r="AP133">
        <v>22.972000000000001</v>
      </c>
      <c r="AQ133">
        <v>1</v>
      </c>
      <c r="AR133">
        <v>1</v>
      </c>
      <c r="AS133">
        <v>1</v>
      </c>
      <c r="AT133" s="1">
        <v>0</v>
      </c>
      <c r="AU133" s="1" t="s">
        <v>83</v>
      </c>
      <c r="AV133" s="1" t="s">
        <v>83</v>
      </c>
      <c r="AW133" s="1" t="s">
        <v>84</v>
      </c>
      <c r="AX133" s="1"/>
      <c r="AY133" s="1"/>
      <c r="AZ133" s="1" t="s">
        <v>400</v>
      </c>
      <c r="BA133">
        <v>66</v>
      </c>
      <c r="BB133" s="1" t="s">
        <v>91</v>
      </c>
      <c r="BC133">
        <v>45566.705710000002</v>
      </c>
      <c r="BD133" s="1"/>
      <c r="BE133" s="1" t="s">
        <v>87</v>
      </c>
      <c r="BF133">
        <v>66</v>
      </c>
      <c r="BG133">
        <v>66</v>
      </c>
      <c r="BH133">
        <v>0</v>
      </c>
      <c r="BI133" s="1" t="s">
        <v>398</v>
      </c>
      <c r="BJ133" s="1"/>
      <c r="BK133">
        <v>14.54999924</v>
      </c>
      <c r="BL133">
        <v>110</v>
      </c>
      <c r="BM133" s="1"/>
      <c r="BN133" s="1"/>
      <c r="BO133">
        <v>0</v>
      </c>
      <c r="BP133">
        <v>60</v>
      </c>
      <c r="BS133" s="1" t="s">
        <v>401</v>
      </c>
      <c r="BT133" s="1" t="s">
        <v>400</v>
      </c>
      <c r="BU133">
        <v>40</v>
      </c>
      <c r="BV133">
        <v>20</v>
      </c>
      <c r="BW133">
        <v>45</v>
      </c>
      <c r="BX133">
        <v>1238.1690000000001</v>
      </c>
      <c r="BY133">
        <v>967.03200000000004</v>
      </c>
      <c r="BZ133">
        <v>-1.619</v>
      </c>
      <c r="CA133">
        <v>3.976</v>
      </c>
      <c r="CB133">
        <v>90.69</v>
      </c>
      <c r="CC133">
        <v>2056.3710000000001</v>
      </c>
      <c r="CD133">
        <v>1231.491</v>
      </c>
      <c r="CE133">
        <v>1275.319</v>
      </c>
      <c r="CF133">
        <v>-178.14500000000001</v>
      </c>
      <c r="CG133">
        <v>98.424999999999997</v>
      </c>
      <c r="CI133">
        <f>COUNTA(filtered_labeled_data_seghesio__2[#This Row])</f>
        <v>77</v>
      </c>
    </row>
    <row r="134" spans="1:87" x14ac:dyDescent="0.35">
      <c r="A134">
        <v>801.78200000000004</v>
      </c>
      <c r="B134">
        <v>119.90900000000001</v>
      </c>
      <c r="C134">
        <v>215</v>
      </c>
      <c r="D134">
        <v>215</v>
      </c>
      <c r="E134">
        <v>220.1</v>
      </c>
      <c r="F134">
        <v>225</v>
      </c>
      <c r="G134">
        <v>2183.0070000000001</v>
      </c>
      <c r="H134">
        <v>1701.953</v>
      </c>
      <c r="I134">
        <v>3.298</v>
      </c>
      <c r="J134">
        <v>0.15</v>
      </c>
      <c r="K134">
        <v>24.335999999999999</v>
      </c>
      <c r="L134">
        <v>2.0739999999999998</v>
      </c>
      <c r="M134">
        <v>0.45</v>
      </c>
      <c r="N134">
        <v>0.65600000000000003</v>
      </c>
      <c r="O134">
        <v>48.2</v>
      </c>
      <c r="P134">
        <v>29.893000000000001</v>
      </c>
      <c r="Q134">
        <v>44.999000000000002</v>
      </c>
      <c r="R134">
        <v>229.8</v>
      </c>
      <c r="S134">
        <v>59.9</v>
      </c>
      <c r="T134">
        <v>59.9</v>
      </c>
      <c r="U134">
        <v>60.8</v>
      </c>
      <c r="V134">
        <v>94.585999999999999</v>
      </c>
      <c r="W134">
        <v>52.5</v>
      </c>
      <c r="X134">
        <v>66.033000000000001</v>
      </c>
      <c r="Y134">
        <v>80.007999999999996</v>
      </c>
      <c r="Z134">
        <v>2.972</v>
      </c>
      <c r="AA134">
        <v>547.25400000000002</v>
      </c>
      <c r="AB134">
        <v>504.25900000000001</v>
      </c>
      <c r="AC134">
        <v>4.5149999999999997</v>
      </c>
      <c r="AD134">
        <v>3.5739999999999998</v>
      </c>
      <c r="AE134">
        <v>7847.9120000000003</v>
      </c>
      <c r="AF134">
        <v>5632.6530000000002</v>
      </c>
      <c r="AG134">
        <v>1675.7719999999999</v>
      </c>
      <c r="AH134">
        <v>1045.2819999999999</v>
      </c>
      <c r="AI134">
        <v>6172.14</v>
      </c>
      <c r="AJ134">
        <v>4587.3710000000001</v>
      </c>
      <c r="AK134">
        <v>23.97</v>
      </c>
      <c r="AT134" s="1" t="s">
        <v>83</v>
      </c>
      <c r="AU134" s="1" t="s">
        <v>83</v>
      </c>
      <c r="AV134" s="1" t="s">
        <v>83</v>
      </c>
      <c r="AW134" s="1"/>
      <c r="AX134" s="1"/>
      <c r="AY134" s="1"/>
      <c r="AZ134" s="1" t="s">
        <v>402</v>
      </c>
      <c r="BA134">
        <v>67</v>
      </c>
      <c r="BB134" s="1" t="s">
        <v>86</v>
      </c>
      <c r="BC134">
        <v>45566.705979999999</v>
      </c>
      <c r="BD134" s="1"/>
      <c r="BE134" s="1" t="s">
        <v>87</v>
      </c>
      <c r="BF134">
        <v>67</v>
      </c>
      <c r="BG134">
        <v>67</v>
      </c>
      <c r="BH134">
        <v>0</v>
      </c>
      <c r="BI134" s="1" t="s">
        <v>403</v>
      </c>
      <c r="BJ134" s="1"/>
      <c r="BK134">
        <v>14.54999924</v>
      </c>
      <c r="BL134">
        <v>110</v>
      </c>
      <c r="BM134" s="1"/>
      <c r="BN134" s="1"/>
      <c r="BO134">
        <v>0</v>
      </c>
      <c r="BP134">
        <v>60</v>
      </c>
      <c r="BQ134">
        <v>5.1707029999999996E-3</v>
      </c>
      <c r="BR134">
        <v>0.12640082799999999</v>
      </c>
      <c r="BS134" s="1" t="s">
        <v>83</v>
      </c>
      <c r="BT134" s="1" t="s">
        <v>83</v>
      </c>
      <c r="CI134">
        <f>COUNTA(filtered_labeled_data_seghesio__2[#This Row])</f>
        <v>57</v>
      </c>
    </row>
    <row r="135" spans="1:87" x14ac:dyDescent="0.35">
      <c r="A135">
        <v>801.78200000000004</v>
      </c>
      <c r="B135">
        <v>119.90900000000001</v>
      </c>
      <c r="C135">
        <v>215</v>
      </c>
      <c r="D135">
        <v>215</v>
      </c>
      <c r="E135">
        <v>220.1</v>
      </c>
      <c r="F135">
        <v>225</v>
      </c>
      <c r="G135">
        <v>2183.0070000000001</v>
      </c>
      <c r="H135">
        <v>1701.953</v>
      </c>
      <c r="I135">
        <v>3.298</v>
      </c>
      <c r="J135">
        <v>0.15</v>
      </c>
      <c r="K135">
        <v>24.335999999999999</v>
      </c>
      <c r="L135">
        <v>2.0739999999999998</v>
      </c>
      <c r="M135">
        <v>0.45</v>
      </c>
      <c r="N135">
        <v>0.65600000000000003</v>
      </c>
      <c r="O135">
        <v>48.2</v>
      </c>
      <c r="P135">
        <v>29.893000000000001</v>
      </c>
      <c r="Q135">
        <v>44.999000000000002</v>
      </c>
      <c r="R135">
        <v>229.8</v>
      </c>
      <c r="S135">
        <v>59.9</v>
      </c>
      <c r="T135">
        <v>59.9</v>
      </c>
      <c r="U135">
        <v>60.8</v>
      </c>
      <c r="V135">
        <v>137.79599999999999</v>
      </c>
      <c r="W135">
        <v>52.5</v>
      </c>
      <c r="X135">
        <v>66.951999999999998</v>
      </c>
      <c r="Y135">
        <v>82.727999999999994</v>
      </c>
      <c r="Z135">
        <v>1.2789999999999999</v>
      </c>
      <c r="AA135">
        <v>547.625</v>
      </c>
      <c r="AB135">
        <v>501.58800000000002</v>
      </c>
      <c r="AC135">
        <v>4.8159999999999998</v>
      </c>
      <c r="AD135">
        <v>3.8</v>
      </c>
      <c r="AE135">
        <v>8000.9679999999998</v>
      </c>
      <c r="AF135">
        <v>6238.4009999999998</v>
      </c>
      <c r="AG135">
        <v>1847.5150000000001</v>
      </c>
      <c r="AH135">
        <v>1172.625</v>
      </c>
      <c r="AI135">
        <v>6153.4530000000004</v>
      </c>
      <c r="AJ135">
        <v>5065.7759999999998</v>
      </c>
      <c r="AK135">
        <v>23.97</v>
      </c>
      <c r="AL135">
        <v>1.0049999999999999</v>
      </c>
      <c r="AM135">
        <v>424.74</v>
      </c>
      <c r="AN135">
        <v>2054.7959999999998</v>
      </c>
      <c r="AO135">
        <v>13.151</v>
      </c>
      <c r="AP135">
        <v>24.530999999999999</v>
      </c>
      <c r="AQ135">
        <v>1</v>
      </c>
      <c r="AR135">
        <v>1</v>
      </c>
      <c r="AS135">
        <v>1</v>
      </c>
      <c r="AT135" s="1">
        <v>0</v>
      </c>
      <c r="AU135" s="1" t="s">
        <v>83</v>
      </c>
      <c r="AV135" s="1" t="s">
        <v>83</v>
      </c>
      <c r="AW135" s="1" t="s">
        <v>84</v>
      </c>
      <c r="AX135" s="1"/>
      <c r="AY135" s="1"/>
      <c r="AZ135" s="1" t="s">
        <v>404</v>
      </c>
      <c r="BA135">
        <v>67</v>
      </c>
      <c r="BB135" s="1" t="s">
        <v>91</v>
      </c>
      <c r="BC135">
        <v>45566.705979999999</v>
      </c>
      <c r="BD135" s="1"/>
      <c r="BE135" s="1" t="s">
        <v>87</v>
      </c>
      <c r="BF135">
        <v>67</v>
      </c>
      <c r="BG135">
        <v>67</v>
      </c>
      <c r="BH135">
        <v>0</v>
      </c>
      <c r="BI135" s="1" t="s">
        <v>403</v>
      </c>
      <c r="BJ135" s="1"/>
      <c r="BK135">
        <v>14.54999924</v>
      </c>
      <c r="BL135">
        <v>110</v>
      </c>
      <c r="BM135" s="1"/>
      <c r="BN135" s="1"/>
      <c r="BO135">
        <v>0</v>
      </c>
      <c r="BP135">
        <v>60</v>
      </c>
      <c r="BS135" s="1" t="s">
        <v>405</v>
      </c>
      <c r="BT135" s="1" t="s">
        <v>404</v>
      </c>
      <c r="BU135">
        <v>40</v>
      </c>
      <c r="BV135">
        <v>20</v>
      </c>
      <c r="BW135">
        <v>45</v>
      </c>
      <c r="BX135">
        <v>1232.0219999999999</v>
      </c>
      <c r="BY135">
        <v>1046.403</v>
      </c>
      <c r="BZ135">
        <v>-1.4</v>
      </c>
      <c r="CA135">
        <v>4.0609999999999999</v>
      </c>
      <c r="CB135">
        <v>90.909000000000006</v>
      </c>
      <c r="CC135">
        <v>2054.7959999999998</v>
      </c>
      <c r="CD135">
        <v>1226.1130000000001</v>
      </c>
      <c r="CE135">
        <v>1354.3140000000001</v>
      </c>
      <c r="CF135">
        <v>-178.30199999999999</v>
      </c>
      <c r="CG135">
        <v>97.244</v>
      </c>
      <c r="CI135">
        <f>COUNTA(filtered_labeled_data_seghesio__2[#This Row])</f>
        <v>77</v>
      </c>
    </row>
    <row r="136" spans="1:87" x14ac:dyDescent="0.35">
      <c r="A136">
        <v>801.78200000000004</v>
      </c>
      <c r="B136">
        <v>119.90900000000001</v>
      </c>
      <c r="C136">
        <v>215.1</v>
      </c>
      <c r="D136">
        <v>215.1</v>
      </c>
      <c r="E136">
        <v>220.1</v>
      </c>
      <c r="F136">
        <v>225</v>
      </c>
      <c r="G136">
        <v>2184.8530000000001</v>
      </c>
      <c r="H136">
        <v>1692.53</v>
      </c>
      <c r="I136">
        <v>3.0960000000000001</v>
      </c>
      <c r="J136">
        <v>0.152</v>
      </c>
      <c r="K136">
        <v>24.338000000000001</v>
      </c>
      <c r="L136">
        <v>2.0939999999999999</v>
      </c>
      <c r="M136">
        <v>0.45200000000000001</v>
      </c>
      <c r="N136">
        <v>0.65800000000000003</v>
      </c>
      <c r="O136">
        <v>48.2</v>
      </c>
      <c r="P136">
        <v>30.372</v>
      </c>
      <c r="Q136">
        <v>44.978999999999999</v>
      </c>
      <c r="R136">
        <v>229.8</v>
      </c>
      <c r="S136">
        <v>60</v>
      </c>
      <c r="T136">
        <v>60</v>
      </c>
      <c r="U136">
        <v>60.8</v>
      </c>
      <c r="V136">
        <v>94.585999999999999</v>
      </c>
      <c r="W136">
        <v>52.5</v>
      </c>
      <c r="X136">
        <v>66.281000000000006</v>
      </c>
      <c r="Y136">
        <v>80.132999999999996</v>
      </c>
      <c r="Z136">
        <v>3.048</v>
      </c>
      <c r="AA136">
        <v>546.75900000000001</v>
      </c>
      <c r="AB136">
        <v>504.92899999999997</v>
      </c>
      <c r="AC136">
        <v>4.4770000000000003</v>
      </c>
      <c r="AD136">
        <v>3.5739999999999998</v>
      </c>
      <c r="AE136">
        <v>7841.5159999999996</v>
      </c>
      <c r="AF136">
        <v>5654.95</v>
      </c>
      <c r="AG136">
        <v>1668.3009999999999</v>
      </c>
      <c r="AH136">
        <v>1061.4190000000001</v>
      </c>
      <c r="AI136">
        <v>6173.2150000000001</v>
      </c>
      <c r="AJ136">
        <v>4593.5309999999999</v>
      </c>
      <c r="AK136">
        <v>24.023</v>
      </c>
      <c r="AL136">
        <v>1.004</v>
      </c>
      <c r="AM136">
        <v>423.74400000000003</v>
      </c>
      <c r="AN136">
        <v>2055.3690000000001</v>
      </c>
      <c r="AO136">
        <v>10.262</v>
      </c>
      <c r="AP136">
        <v>26.696999999999999</v>
      </c>
      <c r="AQ136">
        <v>1</v>
      </c>
      <c r="AR136">
        <v>1</v>
      </c>
      <c r="AS136">
        <v>1</v>
      </c>
      <c r="AT136" s="1">
        <v>0</v>
      </c>
      <c r="AU136" s="1" t="s">
        <v>83</v>
      </c>
      <c r="AV136" s="1" t="s">
        <v>83</v>
      </c>
      <c r="AW136" s="1" t="s">
        <v>84</v>
      </c>
      <c r="AX136" s="1"/>
      <c r="AY136" s="1"/>
      <c r="AZ136" s="1" t="s">
        <v>406</v>
      </c>
      <c r="BA136">
        <v>68</v>
      </c>
      <c r="BB136" s="1" t="s">
        <v>86</v>
      </c>
      <c r="BC136">
        <v>45566.706259999999</v>
      </c>
      <c r="BD136" s="1"/>
      <c r="BE136" s="1" t="s">
        <v>87</v>
      </c>
      <c r="BF136">
        <v>68</v>
      </c>
      <c r="BG136">
        <v>68</v>
      </c>
      <c r="BH136">
        <v>0</v>
      </c>
      <c r="BI136" s="1" t="s">
        <v>407</v>
      </c>
      <c r="BJ136" s="1"/>
      <c r="BK136">
        <v>14.559999469999999</v>
      </c>
      <c r="BL136">
        <v>110</v>
      </c>
      <c r="BM136" s="1"/>
      <c r="BN136" s="1"/>
      <c r="BO136">
        <v>0</v>
      </c>
      <c r="BP136">
        <v>60</v>
      </c>
      <c r="BQ136">
        <v>5.6824680000000004E-3</v>
      </c>
      <c r="BR136">
        <v>0.118941426</v>
      </c>
      <c r="BS136" s="1" t="s">
        <v>408</v>
      </c>
      <c r="BT136" s="1" t="s">
        <v>406</v>
      </c>
      <c r="BU136">
        <v>40</v>
      </c>
      <c r="BV136">
        <v>20</v>
      </c>
      <c r="BW136">
        <v>45</v>
      </c>
      <c r="BX136">
        <v>863.92600000000004</v>
      </c>
      <c r="BY136">
        <v>1164.2260000000001</v>
      </c>
      <c r="BZ136">
        <v>1.1379999999999999</v>
      </c>
      <c r="CA136">
        <v>4.0839999999999996</v>
      </c>
      <c r="CB136">
        <v>93.447000000000003</v>
      </c>
      <c r="CC136">
        <v>2055.3690000000001</v>
      </c>
      <c r="CD136">
        <v>842.50199999999995</v>
      </c>
      <c r="CE136">
        <v>1272.873</v>
      </c>
      <c r="CF136">
        <v>5.298</v>
      </c>
      <c r="CG136">
        <v>97.244</v>
      </c>
      <c r="CI136">
        <f>COUNTA(filtered_labeled_data_seghesio__2[#This Row])</f>
        <v>79</v>
      </c>
    </row>
    <row r="137" spans="1:87" x14ac:dyDescent="0.35">
      <c r="A137">
        <v>801.78200000000004</v>
      </c>
      <c r="B137">
        <v>119.90900000000001</v>
      </c>
      <c r="C137">
        <v>215.1</v>
      </c>
      <c r="D137">
        <v>215.1</v>
      </c>
      <c r="E137">
        <v>220.1</v>
      </c>
      <c r="F137">
        <v>225</v>
      </c>
      <c r="G137">
        <v>2184.8530000000001</v>
      </c>
      <c r="H137">
        <v>1692.53</v>
      </c>
      <c r="I137">
        <v>3.0960000000000001</v>
      </c>
      <c r="J137">
        <v>0.152</v>
      </c>
      <c r="K137">
        <v>24.338000000000001</v>
      </c>
      <c r="L137">
        <v>2.0939999999999999</v>
      </c>
      <c r="M137">
        <v>0.45200000000000001</v>
      </c>
      <c r="N137">
        <v>0.65800000000000003</v>
      </c>
      <c r="O137">
        <v>48.2</v>
      </c>
      <c r="P137">
        <v>30.372</v>
      </c>
      <c r="Q137">
        <v>44.978999999999999</v>
      </c>
      <c r="R137">
        <v>229.8</v>
      </c>
      <c r="S137">
        <v>60</v>
      </c>
      <c r="T137">
        <v>60</v>
      </c>
      <c r="U137">
        <v>60.8</v>
      </c>
      <c r="V137">
        <v>137.79599999999999</v>
      </c>
      <c r="W137">
        <v>52.5</v>
      </c>
      <c r="X137">
        <v>66.968000000000004</v>
      </c>
      <c r="Y137">
        <v>82.444999999999993</v>
      </c>
      <c r="Z137">
        <v>2.032</v>
      </c>
      <c r="AA137">
        <v>547.68399999999997</v>
      </c>
      <c r="AB137">
        <v>502.19400000000002</v>
      </c>
      <c r="AC137">
        <v>4.7779999999999996</v>
      </c>
      <c r="AD137">
        <v>3.7250000000000001</v>
      </c>
      <c r="AE137">
        <v>8006.9250000000002</v>
      </c>
      <c r="AF137">
        <v>6267.9359999999997</v>
      </c>
      <c r="AG137">
        <v>1841.645</v>
      </c>
      <c r="AH137">
        <v>1150.491</v>
      </c>
      <c r="AI137">
        <v>6165.28</v>
      </c>
      <c r="AJ137">
        <v>5117.4449999999997</v>
      </c>
      <c r="AK137">
        <v>24.023</v>
      </c>
      <c r="AL137">
        <v>1.004</v>
      </c>
      <c r="AM137">
        <v>424.68099999999998</v>
      </c>
      <c r="AN137">
        <v>2056.44</v>
      </c>
      <c r="AO137">
        <v>30.416</v>
      </c>
      <c r="AP137">
        <v>705.77499999999998</v>
      </c>
      <c r="AQ137">
        <v>0</v>
      </c>
      <c r="AR137">
        <v>0</v>
      </c>
      <c r="AS137">
        <v>1</v>
      </c>
      <c r="AT137" s="1">
        <v>0</v>
      </c>
      <c r="AU137" s="1" t="s">
        <v>83</v>
      </c>
      <c r="AV137" s="1" t="s">
        <v>83</v>
      </c>
      <c r="AW137" s="1" t="s">
        <v>119</v>
      </c>
      <c r="AX137" s="1"/>
      <c r="AY137" s="1"/>
      <c r="AZ137" s="1" t="s">
        <v>409</v>
      </c>
      <c r="BA137">
        <v>68</v>
      </c>
      <c r="BB137" s="1" t="s">
        <v>91</v>
      </c>
      <c r="BC137">
        <v>45566.706259999999</v>
      </c>
      <c r="BD137" s="1"/>
      <c r="BE137" s="1" t="s">
        <v>87</v>
      </c>
      <c r="BF137">
        <v>68</v>
      </c>
      <c r="BG137">
        <v>68</v>
      </c>
      <c r="BH137">
        <v>0</v>
      </c>
      <c r="BI137" s="1" t="s">
        <v>407</v>
      </c>
      <c r="BJ137" s="1"/>
      <c r="BK137">
        <v>14.559999469999999</v>
      </c>
      <c r="BL137">
        <v>110</v>
      </c>
      <c r="BM137" s="1"/>
      <c r="BN137" s="1"/>
      <c r="BO137">
        <v>0</v>
      </c>
      <c r="BP137">
        <v>60</v>
      </c>
      <c r="BS137" s="1" t="s">
        <v>410</v>
      </c>
      <c r="BT137" s="1" t="s">
        <v>409</v>
      </c>
      <c r="BU137">
        <v>40</v>
      </c>
      <c r="BV137">
        <v>20</v>
      </c>
      <c r="BW137">
        <v>45</v>
      </c>
      <c r="BX137">
        <v>1242.0329999999999</v>
      </c>
      <c r="BY137">
        <v>726.14400000000001</v>
      </c>
      <c r="BZ137">
        <v>-1.627</v>
      </c>
      <c r="CA137">
        <v>4.077</v>
      </c>
      <c r="CB137">
        <v>90.682000000000002</v>
      </c>
      <c r="CC137">
        <v>2056.44</v>
      </c>
      <c r="CD137">
        <v>1236.327</v>
      </c>
      <c r="CE137">
        <v>1039.944</v>
      </c>
      <c r="CF137">
        <v>-178.303</v>
      </c>
      <c r="CG137">
        <v>99.998999999999995</v>
      </c>
      <c r="CI137">
        <f>COUNTA(filtered_labeled_data_seghesio__2[#This Row])</f>
        <v>77</v>
      </c>
    </row>
    <row r="138" spans="1:87" x14ac:dyDescent="0.35">
      <c r="A138">
        <v>802.33500000000004</v>
      </c>
      <c r="B138">
        <v>119.90900000000001</v>
      </c>
      <c r="C138">
        <v>214.8</v>
      </c>
      <c r="D138">
        <v>215.1</v>
      </c>
      <c r="E138">
        <v>220.1</v>
      </c>
      <c r="F138">
        <v>225</v>
      </c>
      <c r="G138">
        <v>2199.5219999999999</v>
      </c>
      <c r="H138">
        <v>1695.93</v>
      </c>
      <c r="I138">
        <v>3.35</v>
      </c>
      <c r="J138">
        <v>0.152</v>
      </c>
      <c r="K138">
        <v>24.338000000000001</v>
      </c>
      <c r="L138">
        <v>2.0579999999999998</v>
      </c>
      <c r="M138">
        <v>0.45200000000000001</v>
      </c>
      <c r="N138">
        <v>0.65400000000000003</v>
      </c>
      <c r="O138">
        <v>48</v>
      </c>
      <c r="P138">
        <v>30.198</v>
      </c>
      <c r="Q138">
        <v>44.969000000000001</v>
      </c>
      <c r="R138">
        <v>229.8</v>
      </c>
      <c r="S138">
        <v>60</v>
      </c>
      <c r="T138">
        <v>60</v>
      </c>
      <c r="U138">
        <v>60.8</v>
      </c>
      <c r="V138">
        <v>94.585999999999999</v>
      </c>
      <c r="W138">
        <v>52.5</v>
      </c>
      <c r="X138">
        <v>66.194999999999993</v>
      </c>
      <c r="Y138">
        <v>80.165000000000006</v>
      </c>
      <c r="Z138">
        <v>2.5960000000000001</v>
      </c>
      <c r="AA138">
        <v>545.41700000000003</v>
      </c>
      <c r="AB138">
        <v>503.27</v>
      </c>
      <c r="AC138">
        <v>4.5529999999999999</v>
      </c>
      <c r="AD138">
        <v>3.5739999999999998</v>
      </c>
      <c r="AE138">
        <v>7813.3119999999999</v>
      </c>
      <c r="AF138">
        <v>5606.6989999999996</v>
      </c>
      <c r="AG138">
        <v>1697.9259999999999</v>
      </c>
      <c r="AH138">
        <v>1050.5519999999999</v>
      </c>
      <c r="AI138">
        <v>6115.3860000000004</v>
      </c>
      <c r="AJ138">
        <v>4556.1469999999999</v>
      </c>
      <c r="AK138">
        <v>25.024000000000001</v>
      </c>
      <c r="AL138">
        <v>1.004</v>
      </c>
      <c r="AM138">
        <v>423.88</v>
      </c>
      <c r="AN138">
        <v>2055.348</v>
      </c>
      <c r="AO138">
        <v>8.9979999999999993</v>
      </c>
      <c r="AP138">
        <v>22.222000000000001</v>
      </c>
      <c r="AQ138">
        <v>1</v>
      </c>
      <c r="AR138">
        <v>1</v>
      </c>
      <c r="AS138">
        <v>1</v>
      </c>
      <c r="AT138" s="1">
        <v>0</v>
      </c>
      <c r="AU138" s="1" t="s">
        <v>83</v>
      </c>
      <c r="AV138" s="1" t="s">
        <v>83</v>
      </c>
      <c r="AW138" s="1" t="s">
        <v>84</v>
      </c>
      <c r="AX138" s="1"/>
      <c r="AY138" s="1"/>
      <c r="AZ138" s="1" t="s">
        <v>411</v>
      </c>
      <c r="BA138">
        <v>69</v>
      </c>
      <c r="BB138" s="1" t="s">
        <v>86</v>
      </c>
      <c r="BC138">
        <v>45566.706550000003</v>
      </c>
      <c r="BD138" s="1"/>
      <c r="BE138" s="1" t="s">
        <v>87</v>
      </c>
      <c r="BF138">
        <v>69</v>
      </c>
      <c r="BG138">
        <v>69</v>
      </c>
      <c r="BH138">
        <v>0</v>
      </c>
      <c r="BI138" s="1" t="s">
        <v>412</v>
      </c>
      <c r="BJ138" s="1"/>
      <c r="BK138">
        <v>14.559999469999999</v>
      </c>
      <c r="BL138">
        <v>110</v>
      </c>
      <c r="BM138" s="1"/>
      <c r="BN138" s="1"/>
      <c r="BO138">
        <v>0</v>
      </c>
      <c r="BP138">
        <v>60</v>
      </c>
      <c r="BQ138">
        <v>1.069069E-3</v>
      </c>
      <c r="BR138">
        <v>0.12525999500000001</v>
      </c>
      <c r="BS138" s="1" t="s">
        <v>413</v>
      </c>
      <c r="BT138" s="1" t="s">
        <v>411</v>
      </c>
      <c r="BU138">
        <v>40</v>
      </c>
      <c r="BV138">
        <v>20</v>
      </c>
      <c r="BW138">
        <v>45</v>
      </c>
      <c r="BX138">
        <v>887.63400000000001</v>
      </c>
      <c r="BY138">
        <v>1132.2829999999999</v>
      </c>
      <c r="BZ138">
        <v>3.806</v>
      </c>
      <c r="CA138">
        <v>4.1959999999999997</v>
      </c>
      <c r="CB138">
        <v>96.114999999999995</v>
      </c>
      <c r="CC138">
        <v>2055.348</v>
      </c>
      <c r="CD138">
        <v>863.26</v>
      </c>
      <c r="CE138">
        <v>1240.509</v>
      </c>
      <c r="CF138">
        <v>6.5519999999999996</v>
      </c>
      <c r="CG138">
        <v>99.998999999999995</v>
      </c>
      <c r="CI138">
        <f>COUNTA(filtered_labeled_data_seghesio__2[#This Row])</f>
        <v>79</v>
      </c>
    </row>
    <row r="139" spans="1:87" x14ac:dyDescent="0.35">
      <c r="A139">
        <v>802.33500000000004</v>
      </c>
      <c r="B139">
        <v>119.90900000000001</v>
      </c>
      <c r="C139">
        <v>214.8</v>
      </c>
      <c r="D139">
        <v>215.1</v>
      </c>
      <c r="E139">
        <v>220.1</v>
      </c>
      <c r="F139">
        <v>225</v>
      </c>
      <c r="G139">
        <v>2199.5219999999999</v>
      </c>
      <c r="H139">
        <v>1695.93</v>
      </c>
      <c r="I139">
        <v>3.35</v>
      </c>
      <c r="J139">
        <v>0.152</v>
      </c>
      <c r="K139">
        <v>24.338000000000001</v>
      </c>
      <c r="L139">
        <v>2.0579999999999998</v>
      </c>
      <c r="M139">
        <v>0.45200000000000001</v>
      </c>
      <c r="N139">
        <v>0.65400000000000003</v>
      </c>
      <c r="O139">
        <v>48</v>
      </c>
      <c r="P139">
        <v>30.198</v>
      </c>
      <c r="Q139">
        <v>44.969000000000001</v>
      </c>
      <c r="R139">
        <v>229.8</v>
      </c>
      <c r="S139">
        <v>60</v>
      </c>
      <c r="T139">
        <v>60</v>
      </c>
      <c r="U139">
        <v>60.8</v>
      </c>
      <c r="V139">
        <v>137.79599999999999</v>
      </c>
      <c r="W139">
        <v>52.5</v>
      </c>
      <c r="X139">
        <v>66.863</v>
      </c>
      <c r="Y139">
        <v>83.031999999999996</v>
      </c>
      <c r="Z139">
        <v>1.242</v>
      </c>
      <c r="AA139">
        <v>547.62</v>
      </c>
      <c r="AB139">
        <v>501.43700000000001</v>
      </c>
      <c r="AC139">
        <v>4.7779999999999996</v>
      </c>
      <c r="AD139">
        <v>3.762</v>
      </c>
      <c r="AE139">
        <v>8002.3729999999996</v>
      </c>
      <c r="AF139">
        <v>6253.1390000000001</v>
      </c>
      <c r="AG139">
        <v>1835.375</v>
      </c>
      <c r="AH139">
        <v>1161.8599999999999</v>
      </c>
      <c r="AI139">
        <v>6166.9989999999998</v>
      </c>
      <c r="AJ139">
        <v>5091.2790000000005</v>
      </c>
      <c r="AK139">
        <v>25.024000000000001</v>
      </c>
      <c r="AL139">
        <v>1.0049999999999999</v>
      </c>
      <c r="AM139">
        <v>424.63900000000001</v>
      </c>
      <c r="AN139">
        <v>2054.1210000000001</v>
      </c>
      <c r="AO139">
        <v>6.8070000000000004</v>
      </c>
      <c r="AP139">
        <v>28.724</v>
      </c>
      <c r="AQ139">
        <v>1</v>
      </c>
      <c r="AR139">
        <v>1</v>
      </c>
      <c r="AS139">
        <v>1</v>
      </c>
      <c r="AT139" s="1">
        <v>0</v>
      </c>
      <c r="AU139" s="1" t="s">
        <v>83</v>
      </c>
      <c r="AV139" s="1" t="s">
        <v>83</v>
      </c>
      <c r="AW139" s="1" t="s">
        <v>84</v>
      </c>
      <c r="AX139" s="1"/>
      <c r="AY139" s="1"/>
      <c r="AZ139" s="1" t="s">
        <v>414</v>
      </c>
      <c r="BA139">
        <v>69</v>
      </c>
      <c r="BB139" s="1" t="s">
        <v>91</v>
      </c>
      <c r="BC139">
        <v>45566.706550000003</v>
      </c>
      <c r="BD139" s="1"/>
      <c r="BE139" s="1" t="s">
        <v>87</v>
      </c>
      <c r="BF139">
        <v>69</v>
      </c>
      <c r="BG139">
        <v>69</v>
      </c>
      <c r="BH139">
        <v>0</v>
      </c>
      <c r="BI139" s="1" t="s">
        <v>412</v>
      </c>
      <c r="BJ139" s="1"/>
      <c r="BK139">
        <v>14.559999469999999</v>
      </c>
      <c r="BL139">
        <v>110</v>
      </c>
      <c r="BM139" s="1"/>
      <c r="BN139" s="1"/>
      <c r="BO139">
        <v>0</v>
      </c>
      <c r="BP139">
        <v>60</v>
      </c>
      <c r="BS139" s="1" t="s">
        <v>415</v>
      </c>
      <c r="BT139" s="1" t="s">
        <v>414</v>
      </c>
      <c r="BU139">
        <v>40</v>
      </c>
      <c r="BV139">
        <v>20</v>
      </c>
      <c r="BW139">
        <v>45</v>
      </c>
      <c r="BX139">
        <v>1231.6199999999999</v>
      </c>
      <c r="BY139">
        <v>1107.0409999999999</v>
      </c>
      <c r="BZ139">
        <v>-1.635</v>
      </c>
      <c r="CA139">
        <v>4.101</v>
      </c>
      <c r="CB139">
        <v>90.674000000000007</v>
      </c>
      <c r="CC139">
        <v>2054.1210000000001</v>
      </c>
      <c r="CD139">
        <v>1225.3230000000001</v>
      </c>
      <c r="CE139">
        <v>1413.3309999999999</v>
      </c>
      <c r="CF139">
        <v>-178.221</v>
      </c>
      <c r="CG139">
        <v>98.424999999999997</v>
      </c>
      <c r="CI139">
        <f>COUNTA(filtered_labeled_data_seghesio__2[#This Row])</f>
        <v>77</v>
      </c>
    </row>
    <row r="140" spans="1:87" x14ac:dyDescent="0.35">
      <c r="A140">
        <v>801.78200000000004</v>
      </c>
      <c r="B140">
        <v>119.90900000000001</v>
      </c>
      <c r="C140">
        <v>214.8</v>
      </c>
      <c r="D140">
        <v>215.1</v>
      </c>
      <c r="E140">
        <v>220.1</v>
      </c>
      <c r="F140">
        <v>225</v>
      </c>
      <c r="G140">
        <v>2207.1959999999999</v>
      </c>
      <c r="H140">
        <v>1689.616</v>
      </c>
      <c r="I140">
        <v>3.024</v>
      </c>
      <c r="J140">
        <v>0.152</v>
      </c>
      <c r="K140">
        <v>24.34</v>
      </c>
      <c r="L140">
        <v>2.0539999999999998</v>
      </c>
      <c r="M140">
        <v>0.45400000000000001</v>
      </c>
      <c r="N140">
        <v>0.65400000000000003</v>
      </c>
      <c r="O140">
        <v>48</v>
      </c>
      <c r="P140">
        <v>29.954000000000001</v>
      </c>
      <c r="Q140">
        <v>44.953000000000003</v>
      </c>
      <c r="R140">
        <v>229.8</v>
      </c>
      <c r="S140">
        <v>59.9</v>
      </c>
      <c r="T140">
        <v>59.9</v>
      </c>
      <c r="U140">
        <v>60.9</v>
      </c>
      <c r="V140">
        <v>94.585999999999999</v>
      </c>
      <c r="W140">
        <v>52.5</v>
      </c>
      <c r="X140">
        <v>66.173000000000002</v>
      </c>
      <c r="Y140">
        <v>80.031999999999996</v>
      </c>
      <c r="Z140">
        <v>2.8969999999999998</v>
      </c>
      <c r="AA140">
        <v>544.11099999999999</v>
      </c>
      <c r="AB140">
        <v>500.7</v>
      </c>
      <c r="AC140">
        <v>4.5529999999999999</v>
      </c>
      <c r="AD140">
        <v>3.5739999999999998</v>
      </c>
      <c r="AE140">
        <v>7800.2730000000001</v>
      </c>
      <c r="AF140">
        <v>5547.5860000000002</v>
      </c>
      <c r="AG140">
        <v>1684.9179999999999</v>
      </c>
      <c r="AH140">
        <v>1035.337</v>
      </c>
      <c r="AI140">
        <v>6115.3549999999996</v>
      </c>
      <c r="AJ140">
        <v>4512.2489999999998</v>
      </c>
      <c r="AK140">
        <v>23.962</v>
      </c>
      <c r="AT140" s="1" t="s">
        <v>83</v>
      </c>
      <c r="AU140" s="1" t="s">
        <v>83</v>
      </c>
      <c r="AV140" s="1" t="s">
        <v>83</v>
      </c>
      <c r="AW140" s="1"/>
      <c r="AX140" s="1"/>
      <c r="AY140" s="1"/>
      <c r="AZ140" s="1" t="s">
        <v>416</v>
      </c>
      <c r="BA140">
        <v>70</v>
      </c>
      <c r="BB140" s="1" t="s">
        <v>86</v>
      </c>
      <c r="BC140">
        <v>45566.706830000003</v>
      </c>
      <c r="BD140" s="1"/>
      <c r="BE140" s="1" t="s">
        <v>87</v>
      </c>
      <c r="BF140">
        <v>70</v>
      </c>
      <c r="BG140">
        <v>70</v>
      </c>
      <c r="BH140">
        <v>0</v>
      </c>
      <c r="BI140" s="1" t="s">
        <v>417</v>
      </c>
      <c r="BJ140" s="1"/>
      <c r="BK140">
        <v>14.559999469999999</v>
      </c>
      <c r="BL140">
        <v>110</v>
      </c>
      <c r="BM140" s="1"/>
      <c r="BN140" s="1"/>
      <c r="BO140">
        <v>0</v>
      </c>
      <c r="BP140">
        <v>60</v>
      </c>
      <c r="BQ140">
        <v>4.1077140000000002E-3</v>
      </c>
      <c r="BR140">
        <v>0.132524848</v>
      </c>
      <c r="BS140" s="1" t="s">
        <v>83</v>
      </c>
      <c r="BT140" s="1" t="s">
        <v>83</v>
      </c>
      <c r="CI140">
        <f>COUNTA(filtered_labeled_data_seghesio__2[#This Row])</f>
        <v>57</v>
      </c>
    </row>
    <row r="141" spans="1:87" x14ac:dyDescent="0.35">
      <c r="A141">
        <v>801.78200000000004</v>
      </c>
      <c r="B141">
        <v>119.90900000000001</v>
      </c>
      <c r="C141">
        <v>214.8</v>
      </c>
      <c r="D141">
        <v>215.1</v>
      </c>
      <c r="E141">
        <v>220.1</v>
      </c>
      <c r="F141">
        <v>225</v>
      </c>
      <c r="G141">
        <v>2207.1959999999999</v>
      </c>
      <c r="H141">
        <v>1689.616</v>
      </c>
      <c r="I141">
        <v>3.024</v>
      </c>
      <c r="J141">
        <v>0.152</v>
      </c>
      <c r="K141">
        <v>24.34</v>
      </c>
      <c r="L141">
        <v>2.0539999999999998</v>
      </c>
      <c r="M141">
        <v>0.45400000000000001</v>
      </c>
      <c r="N141">
        <v>0.65400000000000003</v>
      </c>
      <c r="O141">
        <v>48</v>
      </c>
      <c r="P141">
        <v>29.954000000000001</v>
      </c>
      <c r="Q141">
        <v>44.953000000000003</v>
      </c>
      <c r="R141">
        <v>229.8</v>
      </c>
      <c r="S141">
        <v>59.9</v>
      </c>
      <c r="T141">
        <v>59.9</v>
      </c>
      <c r="U141">
        <v>60.9</v>
      </c>
      <c r="V141">
        <v>137.79599999999999</v>
      </c>
      <c r="W141">
        <v>52.5</v>
      </c>
      <c r="X141">
        <v>66.754999999999995</v>
      </c>
      <c r="Y141">
        <v>82.816999999999993</v>
      </c>
      <c r="Z141">
        <v>1.7310000000000001</v>
      </c>
      <c r="AA141">
        <v>544.43600000000004</v>
      </c>
      <c r="AB141">
        <v>498.173</v>
      </c>
      <c r="AC141">
        <v>4.7779999999999996</v>
      </c>
      <c r="AD141">
        <v>3.8</v>
      </c>
      <c r="AE141">
        <v>7959.2160000000003</v>
      </c>
      <c r="AF141">
        <v>6148.6779999999999</v>
      </c>
      <c r="AG141">
        <v>1815.877</v>
      </c>
      <c r="AH141">
        <v>1164.383</v>
      </c>
      <c r="AI141">
        <v>6143.3389999999999</v>
      </c>
      <c r="AJ141">
        <v>4984.2939999999999</v>
      </c>
      <c r="AK141">
        <v>23.962</v>
      </c>
      <c r="AL141">
        <v>1.004</v>
      </c>
      <c r="AM141">
        <v>424.63499999999999</v>
      </c>
      <c r="AN141">
        <v>2056.6959999999999</v>
      </c>
      <c r="AO141">
        <v>62.576000000000001</v>
      </c>
      <c r="AP141">
        <v>41.625999999999998</v>
      </c>
      <c r="AQ141">
        <v>0</v>
      </c>
      <c r="AR141">
        <v>0</v>
      </c>
      <c r="AS141">
        <v>0</v>
      </c>
      <c r="AT141" s="1" t="s">
        <v>214</v>
      </c>
      <c r="AU141" s="1" t="s">
        <v>83</v>
      </c>
      <c r="AV141" s="1" t="s">
        <v>83</v>
      </c>
      <c r="AW141" s="1" t="s">
        <v>84</v>
      </c>
      <c r="AX141" s="1"/>
      <c r="AY141" s="1"/>
      <c r="AZ141" s="1" t="s">
        <v>418</v>
      </c>
      <c r="BA141">
        <v>70</v>
      </c>
      <c r="BB141" s="1" t="s">
        <v>91</v>
      </c>
      <c r="BC141">
        <v>45566.706830000003</v>
      </c>
      <c r="BD141" s="1"/>
      <c r="BE141" s="1" t="s">
        <v>87</v>
      </c>
      <c r="BF141">
        <v>70</v>
      </c>
      <c r="BG141">
        <v>70</v>
      </c>
      <c r="BH141">
        <v>0</v>
      </c>
      <c r="BI141" s="1" t="s">
        <v>417</v>
      </c>
      <c r="BJ141" s="1"/>
      <c r="BK141">
        <v>14.559999469999999</v>
      </c>
      <c r="BL141">
        <v>110</v>
      </c>
      <c r="BM141" s="1"/>
      <c r="BN141" s="1"/>
      <c r="BO141">
        <v>0</v>
      </c>
      <c r="BP141">
        <v>60</v>
      </c>
      <c r="BS141" s="1" t="s">
        <v>419</v>
      </c>
      <c r="BT141" s="1" t="s">
        <v>418</v>
      </c>
      <c r="BU141">
        <v>40</v>
      </c>
      <c r="BV141">
        <v>20</v>
      </c>
      <c r="BW141">
        <v>45</v>
      </c>
      <c r="BX141">
        <v>1240.107</v>
      </c>
      <c r="BY141">
        <v>811.90599999999995</v>
      </c>
      <c r="BZ141">
        <v>-1.627</v>
      </c>
      <c r="CA141">
        <v>4.0529999999999999</v>
      </c>
      <c r="CB141">
        <v>90.682000000000002</v>
      </c>
      <c r="CC141">
        <v>2056.6959999999999</v>
      </c>
      <c r="CD141">
        <v>1233.749</v>
      </c>
      <c r="CE141">
        <v>1124.1590000000001</v>
      </c>
      <c r="CF141">
        <v>-178.28800000000001</v>
      </c>
      <c r="CG141">
        <v>99.998999999999995</v>
      </c>
      <c r="CI141">
        <f>COUNTA(filtered_labeled_data_seghesio__2[#This Row])</f>
        <v>77</v>
      </c>
    </row>
    <row r="142" spans="1:87" x14ac:dyDescent="0.35">
      <c r="A142">
        <v>801.78200000000004</v>
      </c>
      <c r="B142">
        <v>119.90900000000001</v>
      </c>
      <c r="C142">
        <v>214.8</v>
      </c>
      <c r="D142">
        <v>214.8</v>
      </c>
      <c r="E142">
        <v>220</v>
      </c>
      <c r="F142">
        <v>225</v>
      </c>
      <c r="G142">
        <v>2195.5390000000002</v>
      </c>
      <c r="H142">
        <v>1702.2449999999999</v>
      </c>
      <c r="I142">
        <v>2.762</v>
      </c>
      <c r="J142">
        <v>0.15</v>
      </c>
      <c r="K142">
        <v>24.338000000000001</v>
      </c>
      <c r="L142">
        <v>2.0539999999999998</v>
      </c>
      <c r="M142">
        <v>0.45200000000000001</v>
      </c>
      <c r="N142">
        <v>0.65800000000000003</v>
      </c>
      <c r="O142">
        <v>47.7</v>
      </c>
      <c r="P142">
        <v>29.795999999999999</v>
      </c>
      <c r="Q142">
        <v>44.988999999999997</v>
      </c>
      <c r="R142">
        <v>229.8</v>
      </c>
      <c r="S142">
        <v>60.1</v>
      </c>
      <c r="T142">
        <v>60.1</v>
      </c>
      <c r="U142">
        <v>60.8</v>
      </c>
      <c r="V142">
        <v>94.585999999999999</v>
      </c>
      <c r="W142">
        <v>52.5</v>
      </c>
      <c r="X142">
        <v>66.117999999999995</v>
      </c>
      <c r="Y142">
        <v>80.135999999999996</v>
      </c>
      <c r="Z142">
        <v>3.16</v>
      </c>
      <c r="AA142">
        <v>546.625</v>
      </c>
      <c r="AB142">
        <v>502.35500000000002</v>
      </c>
      <c r="AC142">
        <v>4.5529999999999999</v>
      </c>
      <c r="AD142">
        <v>3.5739999999999998</v>
      </c>
      <c r="AE142">
        <v>7850.8410000000003</v>
      </c>
      <c r="AF142">
        <v>5587.1760000000004</v>
      </c>
      <c r="AG142">
        <v>1689.2360000000001</v>
      </c>
      <c r="AH142">
        <v>1035.2139999999999</v>
      </c>
      <c r="AI142">
        <v>6161.6049999999996</v>
      </c>
      <c r="AJ142">
        <v>4551.9620000000004</v>
      </c>
      <c r="AK142">
        <v>24.033000000000001</v>
      </c>
      <c r="AL142">
        <v>1.0029999999999999</v>
      </c>
      <c r="AM142">
        <v>423.89400000000001</v>
      </c>
      <c r="AN142">
        <v>2191.8789999999999</v>
      </c>
      <c r="AO142">
        <v>9.7149999999999999</v>
      </c>
      <c r="AP142">
        <v>25.878</v>
      </c>
      <c r="AQ142">
        <v>1</v>
      </c>
      <c r="AR142">
        <v>1</v>
      </c>
      <c r="AS142">
        <v>1</v>
      </c>
      <c r="AT142" s="1">
        <v>0</v>
      </c>
      <c r="AU142" s="1" t="s">
        <v>83</v>
      </c>
      <c r="AV142" s="1" t="s">
        <v>83</v>
      </c>
      <c r="AW142" s="1" t="s">
        <v>84</v>
      </c>
      <c r="AX142" s="1"/>
      <c r="AY142" s="1"/>
      <c r="AZ142" s="1" t="s">
        <v>420</v>
      </c>
      <c r="BA142">
        <v>71</v>
      </c>
      <c r="BB142" s="1" t="s">
        <v>86</v>
      </c>
      <c r="BC142">
        <v>45566.707110000003</v>
      </c>
      <c r="BD142" s="1"/>
      <c r="BE142" s="1" t="s">
        <v>87</v>
      </c>
      <c r="BF142">
        <v>71</v>
      </c>
      <c r="BG142">
        <v>71</v>
      </c>
      <c r="BH142">
        <v>0</v>
      </c>
      <c r="BI142" s="1" t="s">
        <v>421</v>
      </c>
      <c r="BJ142" s="1"/>
      <c r="BK142">
        <v>14.56999969</v>
      </c>
      <c r="BL142">
        <v>110</v>
      </c>
      <c r="BM142" s="1"/>
      <c r="BN142" s="1"/>
      <c r="BO142">
        <v>0</v>
      </c>
      <c r="BP142">
        <v>60</v>
      </c>
      <c r="BQ142">
        <v>1.6020656000000001E-2</v>
      </c>
      <c r="BR142">
        <v>0.113160491</v>
      </c>
      <c r="BS142" s="1" t="s">
        <v>422</v>
      </c>
      <c r="BT142" s="1" t="s">
        <v>420</v>
      </c>
      <c r="BU142">
        <v>40</v>
      </c>
      <c r="BV142">
        <v>20</v>
      </c>
      <c r="BW142">
        <v>45</v>
      </c>
      <c r="BX142">
        <v>891.21299999999997</v>
      </c>
      <c r="BY142">
        <v>1034.44</v>
      </c>
      <c r="BZ142">
        <v>3.0680000000000001</v>
      </c>
      <c r="CA142">
        <v>4.1859999999999999</v>
      </c>
      <c r="CB142">
        <v>95.376999999999995</v>
      </c>
      <c r="CC142">
        <v>2191.8789999999999</v>
      </c>
      <c r="CD142">
        <v>866.64200000000005</v>
      </c>
      <c r="CE142">
        <v>1145.4570000000001</v>
      </c>
      <c r="CF142">
        <v>6.5410000000000004</v>
      </c>
      <c r="CG142">
        <v>99.998999999999995</v>
      </c>
      <c r="CI142">
        <f>COUNTA(filtered_labeled_data_seghesio__2[#This Row])</f>
        <v>79</v>
      </c>
    </row>
    <row r="143" spans="1:87" x14ac:dyDescent="0.35">
      <c r="A143">
        <v>801.78200000000004</v>
      </c>
      <c r="B143">
        <v>119.90900000000001</v>
      </c>
      <c r="C143">
        <v>214.8</v>
      </c>
      <c r="D143">
        <v>214.8</v>
      </c>
      <c r="E143">
        <v>220</v>
      </c>
      <c r="F143">
        <v>225</v>
      </c>
      <c r="G143">
        <v>2195.5390000000002</v>
      </c>
      <c r="H143">
        <v>1702.2449999999999</v>
      </c>
      <c r="I143">
        <v>2.762</v>
      </c>
      <c r="J143">
        <v>0.15</v>
      </c>
      <c r="K143">
        <v>24.338000000000001</v>
      </c>
      <c r="L143">
        <v>2.0539999999999998</v>
      </c>
      <c r="M143">
        <v>0.45200000000000001</v>
      </c>
      <c r="N143">
        <v>0.65800000000000003</v>
      </c>
      <c r="O143">
        <v>47.7</v>
      </c>
      <c r="P143">
        <v>29.795999999999999</v>
      </c>
      <c r="Q143">
        <v>44.988999999999997</v>
      </c>
      <c r="R143">
        <v>229.8</v>
      </c>
      <c r="S143">
        <v>60.1</v>
      </c>
      <c r="T143">
        <v>60.1</v>
      </c>
      <c r="U143">
        <v>60.8</v>
      </c>
      <c r="V143">
        <v>137.79599999999999</v>
      </c>
      <c r="W143">
        <v>52.5</v>
      </c>
      <c r="X143">
        <v>66.751999999999995</v>
      </c>
      <c r="Y143">
        <v>82.653000000000006</v>
      </c>
      <c r="Z143">
        <v>1.2789999999999999</v>
      </c>
      <c r="AA143">
        <v>546.70299999999997</v>
      </c>
      <c r="AB143">
        <v>499.72</v>
      </c>
      <c r="AC143">
        <v>4.8159999999999998</v>
      </c>
      <c r="AD143">
        <v>3.762</v>
      </c>
      <c r="AE143">
        <v>7981.7179999999998</v>
      </c>
      <c r="AF143">
        <v>6170.2179999999998</v>
      </c>
      <c r="AG143">
        <v>1839.192</v>
      </c>
      <c r="AH143">
        <v>1143.047</v>
      </c>
      <c r="AI143">
        <v>6142.5249999999996</v>
      </c>
      <c r="AJ143">
        <v>5027.1710000000003</v>
      </c>
      <c r="AK143">
        <v>24.033000000000001</v>
      </c>
      <c r="AL143">
        <v>1.0049999999999999</v>
      </c>
      <c r="AM143">
        <v>424.76400000000001</v>
      </c>
      <c r="AN143">
        <v>2056.241</v>
      </c>
      <c r="AO143">
        <v>15.798999999999999</v>
      </c>
      <c r="AP143">
        <v>29.276</v>
      </c>
      <c r="AQ143">
        <v>1</v>
      </c>
      <c r="AR143">
        <v>1</v>
      </c>
      <c r="AS143">
        <v>1</v>
      </c>
      <c r="AT143" s="1">
        <v>0</v>
      </c>
      <c r="AU143" s="1" t="s">
        <v>83</v>
      </c>
      <c r="AV143" s="1" t="s">
        <v>83</v>
      </c>
      <c r="AW143" s="1" t="s">
        <v>84</v>
      </c>
      <c r="AX143" s="1"/>
      <c r="AY143" s="1"/>
      <c r="AZ143" s="1" t="s">
        <v>423</v>
      </c>
      <c r="BA143">
        <v>71</v>
      </c>
      <c r="BB143" s="1" t="s">
        <v>91</v>
      </c>
      <c r="BC143">
        <v>45566.707110000003</v>
      </c>
      <c r="BD143" s="1"/>
      <c r="BE143" s="1" t="s">
        <v>87</v>
      </c>
      <c r="BF143">
        <v>71</v>
      </c>
      <c r="BG143">
        <v>71</v>
      </c>
      <c r="BH143">
        <v>0</v>
      </c>
      <c r="BI143" s="1" t="s">
        <v>421</v>
      </c>
      <c r="BJ143" s="1"/>
      <c r="BK143">
        <v>14.56999969</v>
      </c>
      <c r="BL143">
        <v>110</v>
      </c>
      <c r="BM143" s="1"/>
      <c r="BN143" s="1"/>
      <c r="BO143">
        <v>0</v>
      </c>
      <c r="BP143">
        <v>60</v>
      </c>
      <c r="BS143" s="1" t="s">
        <v>424</v>
      </c>
      <c r="BT143" s="1" t="s">
        <v>423</v>
      </c>
      <c r="BU143">
        <v>40</v>
      </c>
      <c r="BV143">
        <v>20</v>
      </c>
      <c r="BW143">
        <v>45</v>
      </c>
      <c r="BX143">
        <v>1236.635</v>
      </c>
      <c r="BY143">
        <v>961.78700000000003</v>
      </c>
      <c r="BZ143">
        <v>-2.3090000000000002</v>
      </c>
      <c r="CA143">
        <v>4.0279999999999996</v>
      </c>
      <c r="CB143">
        <v>90</v>
      </c>
      <c r="CC143">
        <v>2056.241</v>
      </c>
      <c r="CD143">
        <v>1230.1849999999999</v>
      </c>
      <c r="CE143">
        <v>1271.1179999999999</v>
      </c>
      <c r="CF143">
        <v>-178.239</v>
      </c>
      <c r="CG143">
        <v>99.998999999999995</v>
      </c>
      <c r="CI143">
        <f>COUNTA(filtered_labeled_data_seghesio__2[#This Row])</f>
        <v>77</v>
      </c>
    </row>
    <row r="144" spans="1:87" x14ac:dyDescent="0.35">
      <c r="A144">
        <v>802.15099999999995</v>
      </c>
      <c r="B144">
        <v>119.90900000000001</v>
      </c>
      <c r="C144">
        <v>214.8</v>
      </c>
      <c r="D144">
        <v>214.8</v>
      </c>
      <c r="E144">
        <v>220</v>
      </c>
      <c r="F144">
        <v>225</v>
      </c>
      <c r="G144">
        <v>2182.3270000000002</v>
      </c>
      <c r="H144">
        <v>1717.5930000000001</v>
      </c>
      <c r="I144">
        <v>3.1080000000000001</v>
      </c>
      <c r="J144">
        <v>0.15</v>
      </c>
      <c r="K144">
        <v>24.338000000000001</v>
      </c>
      <c r="L144">
        <v>2.0720000000000001</v>
      </c>
      <c r="M144">
        <v>0.45200000000000001</v>
      </c>
      <c r="N144">
        <v>0.65400000000000003</v>
      </c>
      <c r="O144">
        <v>47.2</v>
      </c>
      <c r="P144">
        <v>29.847000000000001</v>
      </c>
      <c r="Q144">
        <v>44.978999999999999</v>
      </c>
      <c r="R144">
        <v>230</v>
      </c>
      <c r="S144">
        <v>60</v>
      </c>
      <c r="T144">
        <v>60</v>
      </c>
      <c r="U144">
        <v>60.9</v>
      </c>
      <c r="V144">
        <v>94.585999999999999</v>
      </c>
      <c r="W144">
        <v>52.5</v>
      </c>
      <c r="X144">
        <v>66.302000000000007</v>
      </c>
      <c r="Y144">
        <v>80.055999999999997</v>
      </c>
      <c r="Z144">
        <v>3.048</v>
      </c>
      <c r="AA144">
        <v>547.65700000000004</v>
      </c>
      <c r="AB144">
        <v>504.73700000000002</v>
      </c>
      <c r="AC144">
        <v>4.5529999999999999</v>
      </c>
      <c r="AD144">
        <v>3.5369999999999999</v>
      </c>
      <c r="AE144">
        <v>7851.4290000000001</v>
      </c>
      <c r="AF144">
        <v>5637.3509999999997</v>
      </c>
      <c r="AG144">
        <v>1696.415</v>
      </c>
      <c r="AH144">
        <v>1025.0139999999999</v>
      </c>
      <c r="AI144">
        <v>6155.0150000000003</v>
      </c>
      <c r="AJ144">
        <v>4612.3370000000004</v>
      </c>
      <c r="AK144">
        <v>25.113</v>
      </c>
      <c r="AL144">
        <v>1.0029999999999999</v>
      </c>
      <c r="AM144">
        <v>423.70800000000003</v>
      </c>
      <c r="AN144">
        <v>2055.8069999999998</v>
      </c>
      <c r="AO144">
        <v>7.9720000000000004</v>
      </c>
      <c r="AP144">
        <v>26.099</v>
      </c>
      <c r="AQ144">
        <v>1</v>
      </c>
      <c r="AR144">
        <v>1</v>
      </c>
      <c r="AS144">
        <v>1</v>
      </c>
      <c r="AT144" s="1">
        <v>0</v>
      </c>
      <c r="AU144" s="1" t="s">
        <v>83</v>
      </c>
      <c r="AV144" s="1" t="s">
        <v>83</v>
      </c>
      <c r="AW144" s="1" t="s">
        <v>84</v>
      </c>
      <c r="AX144" s="1"/>
      <c r="AY144" s="1"/>
      <c r="AZ144" s="1" t="s">
        <v>425</v>
      </c>
      <c r="BA144">
        <v>72</v>
      </c>
      <c r="BB144" s="1" t="s">
        <v>86</v>
      </c>
      <c r="BC144">
        <v>45566.707399999999</v>
      </c>
      <c r="BD144" s="1"/>
      <c r="BE144" s="1" t="s">
        <v>87</v>
      </c>
      <c r="BF144">
        <v>72</v>
      </c>
      <c r="BG144">
        <v>72</v>
      </c>
      <c r="BH144">
        <v>0</v>
      </c>
      <c r="BI144" s="1" t="s">
        <v>426</v>
      </c>
      <c r="BJ144" s="1"/>
      <c r="BK144">
        <v>14.56999969</v>
      </c>
      <c r="BL144">
        <v>110</v>
      </c>
      <c r="BM144" s="1"/>
      <c r="BN144" s="1"/>
      <c r="BO144">
        <v>0</v>
      </c>
      <c r="BP144">
        <v>60</v>
      </c>
      <c r="BQ144">
        <v>5.244851E-3</v>
      </c>
      <c r="BR144">
        <v>0.131147861</v>
      </c>
      <c r="BS144" s="1" t="s">
        <v>427</v>
      </c>
      <c r="BT144" s="1" t="s">
        <v>425</v>
      </c>
      <c r="BU144">
        <v>40</v>
      </c>
      <c r="BV144">
        <v>20</v>
      </c>
      <c r="BW144">
        <v>45</v>
      </c>
      <c r="BX144">
        <v>871.39499999999998</v>
      </c>
      <c r="BY144">
        <v>1205.357</v>
      </c>
      <c r="BZ144">
        <v>2.4550000000000001</v>
      </c>
      <c r="CA144">
        <v>4.1669999999999998</v>
      </c>
      <c r="CB144">
        <v>94.763999999999996</v>
      </c>
      <c r="CC144">
        <v>2055.8069999999998</v>
      </c>
      <c r="CD144">
        <v>849.20600000000002</v>
      </c>
      <c r="CE144">
        <v>1313.5940000000001</v>
      </c>
      <c r="CF144">
        <v>5.7859999999999996</v>
      </c>
      <c r="CG144">
        <v>97.244</v>
      </c>
      <c r="CI144">
        <f>COUNTA(filtered_labeled_data_seghesio__2[#This Row])</f>
        <v>79</v>
      </c>
    </row>
    <row r="145" spans="1:87" x14ac:dyDescent="0.35">
      <c r="A145">
        <v>802.15099999999995</v>
      </c>
      <c r="B145">
        <v>119.90900000000001</v>
      </c>
      <c r="C145">
        <v>214.8</v>
      </c>
      <c r="D145">
        <v>214.8</v>
      </c>
      <c r="E145">
        <v>220</v>
      </c>
      <c r="F145">
        <v>225</v>
      </c>
      <c r="G145">
        <v>2182.3270000000002</v>
      </c>
      <c r="H145">
        <v>1717.5930000000001</v>
      </c>
      <c r="I145">
        <v>3.1080000000000001</v>
      </c>
      <c r="J145">
        <v>0.15</v>
      </c>
      <c r="K145">
        <v>24.338000000000001</v>
      </c>
      <c r="L145">
        <v>2.0720000000000001</v>
      </c>
      <c r="M145">
        <v>0.45200000000000001</v>
      </c>
      <c r="N145">
        <v>0.65400000000000003</v>
      </c>
      <c r="O145">
        <v>47.2</v>
      </c>
      <c r="P145">
        <v>29.847000000000001</v>
      </c>
      <c r="Q145">
        <v>44.978999999999999</v>
      </c>
      <c r="R145">
        <v>230</v>
      </c>
      <c r="S145">
        <v>60</v>
      </c>
      <c r="T145">
        <v>60</v>
      </c>
      <c r="U145">
        <v>60.9</v>
      </c>
      <c r="V145">
        <v>137.79599999999999</v>
      </c>
      <c r="W145">
        <v>52.5</v>
      </c>
      <c r="X145">
        <v>66.959999999999994</v>
      </c>
      <c r="Y145">
        <v>82.614999999999995</v>
      </c>
      <c r="Z145">
        <v>1.3169999999999999</v>
      </c>
      <c r="AA145">
        <v>549.33900000000006</v>
      </c>
      <c r="AB145">
        <v>503.053</v>
      </c>
      <c r="AC145">
        <v>4.7779999999999996</v>
      </c>
      <c r="AD145">
        <v>3.8</v>
      </c>
      <c r="AE145">
        <v>8020.43</v>
      </c>
      <c r="AF145">
        <v>6273.6779999999999</v>
      </c>
      <c r="AG145">
        <v>1831.6479999999999</v>
      </c>
      <c r="AH145">
        <v>1175.1289999999999</v>
      </c>
      <c r="AI145">
        <v>6188.7820000000002</v>
      </c>
      <c r="AJ145">
        <v>5098.549</v>
      </c>
      <c r="AK145">
        <v>25.113</v>
      </c>
      <c r="AL145">
        <v>1.0049999999999999</v>
      </c>
      <c r="AM145">
        <v>424.887</v>
      </c>
      <c r="AN145">
        <v>2056.5790000000002</v>
      </c>
      <c r="AO145">
        <v>6.6719999999999997</v>
      </c>
      <c r="AP145">
        <v>21.826000000000001</v>
      </c>
      <c r="AQ145">
        <v>1</v>
      </c>
      <c r="AR145">
        <v>1</v>
      </c>
      <c r="AS145">
        <v>1</v>
      </c>
      <c r="AT145" s="1">
        <v>0</v>
      </c>
      <c r="AU145" s="1" t="s">
        <v>83</v>
      </c>
      <c r="AV145" s="1" t="s">
        <v>83</v>
      </c>
      <c r="AW145" s="1" t="s">
        <v>84</v>
      </c>
      <c r="AX145" s="1"/>
      <c r="AY145" s="1"/>
      <c r="AZ145" s="1" t="s">
        <v>428</v>
      </c>
      <c r="BA145">
        <v>72</v>
      </c>
      <c r="BB145" s="1" t="s">
        <v>91</v>
      </c>
      <c r="BC145">
        <v>45566.707399999999</v>
      </c>
      <c r="BD145" s="1"/>
      <c r="BE145" s="1" t="s">
        <v>87</v>
      </c>
      <c r="BF145">
        <v>72</v>
      </c>
      <c r="BG145">
        <v>72</v>
      </c>
      <c r="BH145">
        <v>0</v>
      </c>
      <c r="BI145" s="1" t="s">
        <v>426</v>
      </c>
      <c r="BJ145" s="1"/>
      <c r="BK145">
        <v>14.56999969</v>
      </c>
      <c r="BL145">
        <v>110</v>
      </c>
      <c r="BM145" s="1"/>
      <c r="BN145" s="1"/>
      <c r="BO145">
        <v>0</v>
      </c>
      <c r="BP145">
        <v>60</v>
      </c>
      <c r="BS145" s="1" t="s">
        <v>429</v>
      </c>
      <c r="BT145" s="1" t="s">
        <v>428</v>
      </c>
      <c r="BU145">
        <v>40</v>
      </c>
      <c r="BV145">
        <v>20</v>
      </c>
      <c r="BW145">
        <v>45</v>
      </c>
      <c r="BX145">
        <v>1190.248</v>
      </c>
      <c r="BY145">
        <v>910.74599999999998</v>
      </c>
      <c r="BZ145">
        <v>-3.673</v>
      </c>
      <c r="CA145">
        <v>4.0819999999999999</v>
      </c>
      <c r="CB145">
        <v>88.635999999999996</v>
      </c>
      <c r="CC145">
        <v>2056.5790000000002</v>
      </c>
      <c r="CD145">
        <v>1196.0260000000001</v>
      </c>
      <c r="CE145">
        <v>1219.7650000000001</v>
      </c>
      <c r="CF145">
        <v>179.54</v>
      </c>
      <c r="CG145">
        <v>98.424999999999997</v>
      </c>
      <c r="CI145">
        <f>COUNTA(filtered_labeled_data_seghesio__2[#This Row])</f>
        <v>77</v>
      </c>
    </row>
    <row r="146" spans="1:87" x14ac:dyDescent="0.35">
      <c r="A146">
        <v>802.15099999999995</v>
      </c>
      <c r="B146">
        <v>119.90900000000001</v>
      </c>
      <c r="C146">
        <v>214.8</v>
      </c>
      <c r="D146">
        <v>214.8</v>
      </c>
      <c r="E146">
        <v>220</v>
      </c>
      <c r="F146">
        <v>224.8</v>
      </c>
      <c r="G146">
        <v>2177.1790000000001</v>
      </c>
      <c r="H146">
        <v>1708.559</v>
      </c>
      <c r="I146">
        <v>3.25</v>
      </c>
      <c r="J146">
        <v>0.15</v>
      </c>
      <c r="K146">
        <v>24.338000000000001</v>
      </c>
      <c r="L146">
        <v>2.0640000000000001</v>
      </c>
      <c r="M146">
        <v>0.45200000000000001</v>
      </c>
      <c r="N146">
        <v>0.65600000000000003</v>
      </c>
      <c r="O146">
        <v>46.5</v>
      </c>
      <c r="P146">
        <v>29.882000000000001</v>
      </c>
      <c r="Q146">
        <v>44.953000000000003</v>
      </c>
      <c r="R146">
        <v>230</v>
      </c>
      <c r="S146">
        <v>60</v>
      </c>
      <c r="T146">
        <v>60</v>
      </c>
      <c r="U146">
        <v>60.9</v>
      </c>
      <c r="V146">
        <v>94.585999999999999</v>
      </c>
      <c r="W146">
        <v>52.5</v>
      </c>
      <c r="X146">
        <v>66.17</v>
      </c>
      <c r="Y146">
        <v>80.179000000000002</v>
      </c>
      <c r="Z146">
        <v>3.198</v>
      </c>
      <c r="AA146">
        <v>544.51099999999997</v>
      </c>
      <c r="AB146">
        <v>501.34300000000002</v>
      </c>
      <c r="AC146">
        <v>4.59</v>
      </c>
      <c r="AD146">
        <v>3.6120000000000001</v>
      </c>
      <c r="AE146">
        <v>7791.3909999999996</v>
      </c>
      <c r="AF146">
        <v>5581.5029999999997</v>
      </c>
      <c r="AG146">
        <v>1703.154</v>
      </c>
      <c r="AH146">
        <v>1052.9939999999999</v>
      </c>
      <c r="AI146">
        <v>6088.2370000000001</v>
      </c>
      <c r="AJ146">
        <v>4528.509</v>
      </c>
      <c r="AK146">
        <v>23.957999999999998</v>
      </c>
      <c r="AT146" s="1" t="s">
        <v>83</v>
      </c>
      <c r="AU146" s="1" t="s">
        <v>83</v>
      </c>
      <c r="AV146" s="1" t="s">
        <v>83</v>
      </c>
      <c r="AW146" s="1"/>
      <c r="AX146" s="1"/>
      <c r="AY146" s="1"/>
      <c r="AZ146" s="1" t="s">
        <v>430</v>
      </c>
      <c r="BA146">
        <v>73</v>
      </c>
      <c r="BB146" s="1" t="s">
        <v>86</v>
      </c>
      <c r="BC146">
        <v>45566.707670000003</v>
      </c>
      <c r="BD146" s="1"/>
      <c r="BE146" s="1" t="s">
        <v>87</v>
      </c>
      <c r="BF146">
        <v>73</v>
      </c>
      <c r="BG146">
        <v>73</v>
      </c>
      <c r="BH146">
        <v>0</v>
      </c>
      <c r="BI146" s="1" t="s">
        <v>431</v>
      </c>
      <c r="BJ146" s="1"/>
      <c r="BK146">
        <v>14.579999920000001</v>
      </c>
      <c r="BL146">
        <v>110</v>
      </c>
      <c r="BM146" s="1"/>
      <c r="BN146" s="1"/>
      <c r="BO146">
        <v>0</v>
      </c>
      <c r="BP146">
        <v>60</v>
      </c>
      <c r="BQ146">
        <v>3.4047370000000001E-3</v>
      </c>
      <c r="BR146">
        <v>0.140924931</v>
      </c>
      <c r="BS146" s="1" t="s">
        <v>83</v>
      </c>
      <c r="BT146" s="1" t="s">
        <v>83</v>
      </c>
      <c r="CI146">
        <f>COUNTA(filtered_labeled_data_seghesio__2[#This Row])</f>
        <v>57</v>
      </c>
    </row>
    <row r="147" spans="1:87" x14ac:dyDescent="0.35">
      <c r="A147">
        <v>802.15099999999995</v>
      </c>
      <c r="B147">
        <v>119.90900000000001</v>
      </c>
      <c r="C147">
        <v>214.8</v>
      </c>
      <c r="D147">
        <v>214.8</v>
      </c>
      <c r="E147">
        <v>220</v>
      </c>
      <c r="F147">
        <v>224.8</v>
      </c>
      <c r="G147">
        <v>2177.1790000000001</v>
      </c>
      <c r="H147">
        <v>1708.559</v>
      </c>
      <c r="I147">
        <v>3.25</v>
      </c>
      <c r="J147">
        <v>0.15</v>
      </c>
      <c r="K147">
        <v>24.338000000000001</v>
      </c>
      <c r="L147">
        <v>2.0640000000000001</v>
      </c>
      <c r="M147">
        <v>0.45200000000000001</v>
      </c>
      <c r="N147">
        <v>0.65600000000000003</v>
      </c>
      <c r="O147">
        <v>46.5</v>
      </c>
      <c r="P147">
        <v>29.882000000000001</v>
      </c>
      <c r="Q147">
        <v>44.953000000000003</v>
      </c>
      <c r="R147">
        <v>230</v>
      </c>
      <c r="S147">
        <v>60</v>
      </c>
      <c r="T147">
        <v>60</v>
      </c>
      <c r="U147">
        <v>60.9</v>
      </c>
      <c r="V147">
        <v>137.79599999999999</v>
      </c>
      <c r="W147">
        <v>52.5</v>
      </c>
      <c r="X147">
        <v>66.822999999999993</v>
      </c>
      <c r="Y147">
        <v>82.593999999999994</v>
      </c>
      <c r="Z147">
        <v>2.3330000000000002</v>
      </c>
      <c r="AA147">
        <v>548.346</v>
      </c>
      <c r="AB147">
        <v>501.82100000000003</v>
      </c>
      <c r="AC147">
        <v>4.7779999999999996</v>
      </c>
      <c r="AD147">
        <v>3.8</v>
      </c>
      <c r="AE147">
        <v>7996.6930000000002</v>
      </c>
      <c r="AF147">
        <v>6270.8280000000004</v>
      </c>
      <c r="AG147">
        <v>1828.174</v>
      </c>
      <c r="AH147">
        <v>1172.8140000000001</v>
      </c>
      <c r="AI147">
        <v>6168.5190000000002</v>
      </c>
      <c r="AJ147">
        <v>5098.0140000000001</v>
      </c>
      <c r="AK147">
        <v>23.957999999999998</v>
      </c>
      <c r="AL147">
        <v>1.0049999999999999</v>
      </c>
      <c r="AM147">
        <v>424.74</v>
      </c>
      <c r="AN147">
        <v>2054.4989999999998</v>
      </c>
      <c r="AO147">
        <v>7.3010000000000002</v>
      </c>
      <c r="AP147">
        <v>17.742000000000001</v>
      </c>
      <c r="AQ147">
        <v>1</v>
      </c>
      <c r="AR147">
        <v>1</v>
      </c>
      <c r="AS147">
        <v>1</v>
      </c>
      <c r="AT147" s="1">
        <v>0</v>
      </c>
      <c r="AU147" s="1" t="s">
        <v>83</v>
      </c>
      <c r="AV147" s="1" t="s">
        <v>83</v>
      </c>
      <c r="AW147" s="1" t="s">
        <v>84</v>
      </c>
      <c r="AX147" s="1"/>
      <c r="AY147" s="1"/>
      <c r="AZ147" s="1" t="s">
        <v>432</v>
      </c>
      <c r="BA147">
        <v>73</v>
      </c>
      <c r="BB147" s="1" t="s">
        <v>91</v>
      </c>
      <c r="BC147">
        <v>45566.707670000003</v>
      </c>
      <c r="BD147" s="1"/>
      <c r="BE147" s="1" t="s">
        <v>87</v>
      </c>
      <c r="BF147">
        <v>73</v>
      </c>
      <c r="BG147">
        <v>73</v>
      </c>
      <c r="BH147">
        <v>0</v>
      </c>
      <c r="BI147" s="1" t="s">
        <v>431</v>
      </c>
      <c r="BJ147" s="1"/>
      <c r="BK147">
        <v>14.579999920000001</v>
      </c>
      <c r="BL147">
        <v>110</v>
      </c>
      <c r="BM147" s="1"/>
      <c r="BN147" s="1"/>
      <c r="BO147">
        <v>0</v>
      </c>
      <c r="BP147">
        <v>60</v>
      </c>
      <c r="BS147" s="1" t="s">
        <v>433</v>
      </c>
      <c r="BT147" s="1" t="s">
        <v>432</v>
      </c>
      <c r="BU147">
        <v>40</v>
      </c>
      <c r="BV147">
        <v>20</v>
      </c>
      <c r="BW147">
        <v>45</v>
      </c>
      <c r="BX147">
        <v>1234.242</v>
      </c>
      <c r="BY147">
        <v>1070.1079999999999</v>
      </c>
      <c r="BZ147">
        <v>-1.407</v>
      </c>
      <c r="CA147">
        <v>4.1479999999999997</v>
      </c>
      <c r="CB147">
        <v>90.902000000000001</v>
      </c>
      <c r="CC147">
        <v>2054.4989999999998</v>
      </c>
      <c r="CD147">
        <v>1226.7750000000001</v>
      </c>
      <c r="CE147">
        <v>1376.2170000000001</v>
      </c>
      <c r="CF147">
        <v>-178.18100000000001</v>
      </c>
      <c r="CG147">
        <v>99.998999999999995</v>
      </c>
      <c r="CI147">
        <f>COUNTA(filtered_labeled_data_seghesio__2[#This Row])</f>
        <v>77</v>
      </c>
    </row>
    <row r="148" spans="1:87" x14ac:dyDescent="0.35">
      <c r="A148">
        <v>801.96600000000001</v>
      </c>
      <c r="B148">
        <v>119.90900000000001</v>
      </c>
      <c r="C148">
        <v>215.1</v>
      </c>
      <c r="D148">
        <v>215.1</v>
      </c>
      <c r="E148">
        <v>220</v>
      </c>
      <c r="F148">
        <v>225</v>
      </c>
      <c r="G148">
        <v>2214.9679999999998</v>
      </c>
      <c r="H148">
        <v>1732.4559999999999</v>
      </c>
      <c r="I148">
        <v>2.8239999999999998</v>
      </c>
      <c r="J148">
        <v>0.15</v>
      </c>
      <c r="K148">
        <v>24.34</v>
      </c>
      <c r="L148">
        <v>2.0379999999999998</v>
      </c>
      <c r="M148">
        <v>0.45400000000000001</v>
      </c>
      <c r="N148">
        <v>0.65600000000000003</v>
      </c>
      <c r="O148">
        <v>45.9</v>
      </c>
      <c r="P148">
        <v>29.475000000000001</v>
      </c>
      <c r="Q148">
        <v>44.973999999999997</v>
      </c>
      <c r="R148">
        <v>229.8</v>
      </c>
      <c r="S148">
        <v>60.1</v>
      </c>
      <c r="T148">
        <v>60.1</v>
      </c>
      <c r="U148">
        <v>60.8</v>
      </c>
      <c r="V148">
        <v>94.585999999999999</v>
      </c>
      <c r="W148">
        <v>52.5</v>
      </c>
      <c r="X148">
        <v>66.212999999999994</v>
      </c>
      <c r="Y148">
        <v>80.070999999999998</v>
      </c>
      <c r="Z148">
        <v>3.3490000000000002</v>
      </c>
      <c r="AA148">
        <v>545.86500000000001</v>
      </c>
      <c r="AB148">
        <v>502.61700000000002</v>
      </c>
      <c r="AC148">
        <v>4.6280000000000001</v>
      </c>
      <c r="AD148">
        <v>3.6120000000000001</v>
      </c>
      <c r="AE148">
        <v>7805.5240000000003</v>
      </c>
      <c r="AF148">
        <v>5610.7759999999998</v>
      </c>
      <c r="AG148">
        <v>1717.2909999999999</v>
      </c>
      <c r="AH148">
        <v>1043.896</v>
      </c>
      <c r="AI148">
        <v>6088.2330000000002</v>
      </c>
      <c r="AJ148">
        <v>4566.8810000000003</v>
      </c>
      <c r="AK148">
        <v>23.974</v>
      </c>
      <c r="AL148">
        <v>1.004</v>
      </c>
      <c r="AM148">
        <v>423.875</v>
      </c>
      <c r="AN148">
        <v>2055.681</v>
      </c>
      <c r="AO148">
        <v>6.2149999999999999</v>
      </c>
      <c r="AP148">
        <v>30.667000000000002</v>
      </c>
      <c r="AQ148">
        <v>1</v>
      </c>
      <c r="AR148">
        <v>1</v>
      </c>
      <c r="AS148">
        <v>1</v>
      </c>
      <c r="AT148" s="1">
        <v>0</v>
      </c>
      <c r="AU148" s="1" t="s">
        <v>83</v>
      </c>
      <c r="AV148" s="1" t="s">
        <v>83</v>
      </c>
      <c r="AW148" s="1" t="s">
        <v>84</v>
      </c>
      <c r="AX148" s="1"/>
      <c r="AY148" s="1"/>
      <c r="AZ148" s="1" t="s">
        <v>434</v>
      </c>
      <c r="BA148">
        <v>74</v>
      </c>
      <c r="BB148" s="1" t="s">
        <v>86</v>
      </c>
      <c r="BC148">
        <v>45566.707950000004</v>
      </c>
      <c r="BD148" s="1"/>
      <c r="BE148" s="1" t="s">
        <v>87</v>
      </c>
      <c r="BF148">
        <v>74</v>
      </c>
      <c r="BG148">
        <v>74</v>
      </c>
      <c r="BH148">
        <v>0</v>
      </c>
      <c r="BI148" s="1" t="s">
        <v>435</v>
      </c>
      <c r="BJ148" s="1"/>
      <c r="BK148">
        <v>14.579999920000001</v>
      </c>
      <c r="BL148">
        <v>110</v>
      </c>
      <c r="BM148" s="1"/>
      <c r="BN148" s="1"/>
      <c r="BO148">
        <v>0</v>
      </c>
      <c r="BP148">
        <v>60</v>
      </c>
      <c r="BQ148">
        <v>1.1865973E-2</v>
      </c>
      <c r="BR148">
        <v>0.13109982000000001</v>
      </c>
      <c r="BS148" s="1" t="s">
        <v>436</v>
      </c>
      <c r="BT148" s="1" t="s">
        <v>434</v>
      </c>
      <c r="BU148">
        <v>40</v>
      </c>
      <c r="BV148">
        <v>20</v>
      </c>
      <c r="BW148">
        <v>45</v>
      </c>
      <c r="BX148">
        <v>885.37599999999998</v>
      </c>
      <c r="BY148">
        <v>1174.886</v>
      </c>
      <c r="BZ148">
        <v>3.7349999999999999</v>
      </c>
      <c r="CA148">
        <v>4.274</v>
      </c>
      <c r="CB148">
        <v>96.043999999999997</v>
      </c>
      <c r="CC148">
        <v>2055.681</v>
      </c>
      <c r="CD148">
        <v>861.76300000000003</v>
      </c>
      <c r="CE148">
        <v>1280.5930000000001</v>
      </c>
      <c r="CF148">
        <v>6.5609999999999999</v>
      </c>
      <c r="CG148">
        <v>98.424999999999997</v>
      </c>
      <c r="CI148">
        <f>COUNTA(filtered_labeled_data_seghesio__2[#This Row])</f>
        <v>79</v>
      </c>
    </row>
    <row r="149" spans="1:87" x14ac:dyDescent="0.35">
      <c r="A149">
        <v>801.96600000000001</v>
      </c>
      <c r="B149">
        <v>119.90900000000001</v>
      </c>
      <c r="C149">
        <v>215.1</v>
      </c>
      <c r="D149">
        <v>215.1</v>
      </c>
      <c r="E149">
        <v>220</v>
      </c>
      <c r="F149">
        <v>225</v>
      </c>
      <c r="G149">
        <v>2214.9679999999998</v>
      </c>
      <c r="H149">
        <v>1732.4559999999999</v>
      </c>
      <c r="I149">
        <v>2.8239999999999998</v>
      </c>
      <c r="J149">
        <v>0.15</v>
      </c>
      <c r="K149">
        <v>24.34</v>
      </c>
      <c r="L149">
        <v>2.0379999999999998</v>
      </c>
      <c r="M149">
        <v>0.45400000000000001</v>
      </c>
      <c r="N149">
        <v>0.65600000000000003</v>
      </c>
      <c r="O149">
        <v>45.9</v>
      </c>
      <c r="P149">
        <v>29.475000000000001</v>
      </c>
      <c r="Q149">
        <v>44.973999999999997</v>
      </c>
      <c r="R149">
        <v>229.8</v>
      </c>
      <c r="S149">
        <v>60.1</v>
      </c>
      <c r="T149">
        <v>60.1</v>
      </c>
      <c r="U149">
        <v>60.8</v>
      </c>
      <c r="V149">
        <v>137.79599999999999</v>
      </c>
      <c r="W149">
        <v>52.5</v>
      </c>
      <c r="X149">
        <v>66.772000000000006</v>
      </c>
      <c r="Y149">
        <v>83.180999999999997</v>
      </c>
      <c r="Z149">
        <v>1.242</v>
      </c>
      <c r="AA149">
        <v>547.66999999999996</v>
      </c>
      <c r="AB149">
        <v>500.125</v>
      </c>
      <c r="AC149">
        <v>4.891</v>
      </c>
      <c r="AD149">
        <v>3.8380000000000001</v>
      </c>
      <c r="AE149">
        <v>7977.4539999999997</v>
      </c>
      <c r="AF149">
        <v>6191.5609999999997</v>
      </c>
      <c r="AG149">
        <v>1873.751</v>
      </c>
      <c r="AH149">
        <v>1173.0540000000001</v>
      </c>
      <c r="AI149">
        <v>6103.7030000000004</v>
      </c>
      <c r="AJ149">
        <v>5018.5069999999996</v>
      </c>
      <c r="AK149">
        <v>23.974</v>
      </c>
      <c r="AL149">
        <v>1.0049999999999999</v>
      </c>
      <c r="AM149">
        <v>424.68</v>
      </c>
      <c r="AN149">
        <v>2056.5230000000001</v>
      </c>
      <c r="AO149">
        <v>105.651</v>
      </c>
      <c r="AP149">
        <v>37.963999999999999</v>
      </c>
      <c r="AQ149">
        <v>0</v>
      </c>
      <c r="AR149">
        <v>1</v>
      </c>
      <c r="AS149">
        <v>0</v>
      </c>
      <c r="AT149" s="1" t="s">
        <v>214</v>
      </c>
      <c r="AU149" s="1" t="s">
        <v>83</v>
      </c>
      <c r="AV149" s="1" t="s">
        <v>83</v>
      </c>
      <c r="AW149" s="1" t="s">
        <v>84</v>
      </c>
      <c r="AX149" s="1"/>
      <c r="AY149" s="1"/>
      <c r="AZ149" s="1" t="s">
        <v>437</v>
      </c>
      <c r="BA149">
        <v>74</v>
      </c>
      <c r="BB149" s="1" t="s">
        <v>91</v>
      </c>
      <c r="BC149">
        <v>45566.707950000004</v>
      </c>
      <c r="BD149" s="1"/>
      <c r="BE149" s="1" t="s">
        <v>87</v>
      </c>
      <c r="BF149">
        <v>74</v>
      </c>
      <c r="BG149">
        <v>74</v>
      </c>
      <c r="BH149">
        <v>0</v>
      </c>
      <c r="BI149" s="1" t="s">
        <v>435</v>
      </c>
      <c r="BJ149" s="1"/>
      <c r="BK149">
        <v>14.579999920000001</v>
      </c>
      <c r="BL149">
        <v>110</v>
      </c>
      <c r="BM149" s="1"/>
      <c r="BN149" s="1"/>
      <c r="BO149">
        <v>0</v>
      </c>
      <c r="BP149">
        <v>60</v>
      </c>
      <c r="BS149" s="1" t="s">
        <v>438</v>
      </c>
      <c r="BT149" s="1" t="s">
        <v>437</v>
      </c>
      <c r="BU149">
        <v>40</v>
      </c>
      <c r="BV149">
        <v>20</v>
      </c>
      <c r="BW149">
        <v>45</v>
      </c>
      <c r="BX149">
        <v>1240.182</v>
      </c>
      <c r="BY149">
        <v>813.64400000000001</v>
      </c>
      <c r="BZ149">
        <v>-1.627</v>
      </c>
      <c r="CA149">
        <v>4.1040000000000001</v>
      </c>
      <c r="CB149">
        <v>90.682000000000002</v>
      </c>
      <c r="CC149">
        <v>2056.5230000000001</v>
      </c>
      <c r="CD149">
        <v>1233.749</v>
      </c>
      <c r="CE149">
        <v>1125.28</v>
      </c>
      <c r="CF149">
        <v>-178.28899999999999</v>
      </c>
      <c r="CG149">
        <v>99.998999999999995</v>
      </c>
      <c r="CI149">
        <f>COUNTA(filtered_labeled_data_seghesio__2[#This Row])</f>
        <v>77</v>
      </c>
    </row>
    <row r="150" spans="1:87" x14ac:dyDescent="0.35">
      <c r="A150">
        <v>801.96600000000001</v>
      </c>
      <c r="B150">
        <v>119.90900000000001</v>
      </c>
      <c r="C150">
        <v>215.1</v>
      </c>
      <c r="D150">
        <v>215.1</v>
      </c>
      <c r="E150">
        <v>220</v>
      </c>
      <c r="F150">
        <v>225</v>
      </c>
      <c r="G150">
        <v>2202.0479999999998</v>
      </c>
      <c r="H150">
        <v>1717.982</v>
      </c>
      <c r="I150">
        <v>3.2</v>
      </c>
      <c r="J150">
        <v>0.14799999999999999</v>
      </c>
      <c r="K150">
        <v>24.34</v>
      </c>
      <c r="L150">
        <v>2.06</v>
      </c>
      <c r="M150">
        <v>0.45400000000000001</v>
      </c>
      <c r="N150">
        <v>0.65800000000000003</v>
      </c>
      <c r="O150">
        <v>44.7</v>
      </c>
      <c r="P150">
        <v>29.402999999999999</v>
      </c>
      <c r="Q150">
        <v>44.948</v>
      </c>
      <c r="R150">
        <v>229.8</v>
      </c>
      <c r="S150">
        <v>60</v>
      </c>
      <c r="T150">
        <v>60</v>
      </c>
      <c r="U150">
        <v>60.9</v>
      </c>
      <c r="V150">
        <v>94.585999999999999</v>
      </c>
      <c r="W150">
        <v>52.5</v>
      </c>
      <c r="X150">
        <v>66.272999999999996</v>
      </c>
      <c r="Y150">
        <v>80.088999999999999</v>
      </c>
      <c r="Z150">
        <v>2.7469999999999999</v>
      </c>
      <c r="AA150">
        <v>543.08600000000001</v>
      </c>
      <c r="AB150">
        <v>499.29599999999999</v>
      </c>
      <c r="AC150">
        <v>4.4770000000000003</v>
      </c>
      <c r="AD150">
        <v>3.6120000000000001</v>
      </c>
      <c r="AE150">
        <v>7759.1409999999996</v>
      </c>
      <c r="AF150">
        <v>5518.7650000000003</v>
      </c>
      <c r="AG150">
        <v>1622.5509999999999</v>
      </c>
      <c r="AH150">
        <v>1031.885</v>
      </c>
      <c r="AI150">
        <v>6136.59</v>
      </c>
      <c r="AJ150">
        <v>4486.8789999999999</v>
      </c>
      <c r="AK150">
        <v>25.053999999999998</v>
      </c>
      <c r="AL150">
        <v>1.0029999999999999</v>
      </c>
      <c r="AM150">
        <v>423.50700000000001</v>
      </c>
      <c r="AN150">
        <v>2055.4389999999999</v>
      </c>
      <c r="AO150">
        <v>7.9580000000000002</v>
      </c>
      <c r="AP150">
        <v>24.588999999999999</v>
      </c>
      <c r="AQ150">
        <v>1</v>
      </c>
      <c r="AR150">
        <v>1</v>
      </c>
      <c r="AS150">
        <v>1</v>
      </c>
      <c r="AT150" s="1">
        <v>0</v>
      </c>
      <c r="AU150" s="1" t="s">
        <v>83</v>
      </c>
      <c r="AV150" s="1" t="s">
        <v>83</v>
      </c>
      <c r="AW150" s="1" t="s">
        <v>84</v>
      </c>
      <c r="AX150" s="1"/>
      <c r="AY150" s="1"/>
      <c r="AZ150" s="1" t="s">
        <v>439</v>
      </c>
      <c r="BA150">
        <v>75</v>
      </c>
      <c r="BB150" s="1" t="s">
        <v>86</v>
      </c>
      <c r="BC150">
        <v>45566.70824</v>
      </c>
      <c r="BD150" s="1"/>
      <c r="BE150" s="1" t="s">
        <v>87</v>
      </c>
      <c r="BF150">
        <v>75</v>
      </c>
      <c r="BG150">
        <v>75</v>
      </c>
      <c r="BH150">
        <v>0</v>
      </c>
      <c r="BI150" s="1" t="s">
        <v>440</v>
      </c>
      <c r="BJ150" s="1"/>
      <c r="BK150">
        <v>14.579999920000001</v>
      </c>
      <c r="BL150">
        <v>110</v>
      </c>
      <c r="BM150" s="1"/>
      <c r="BN150" s="1"/>
      <c r="BO150">
        <v>0</v>
      </c>
      <c r="BP150">
        <v>60</v>
      </c>
      <c r="BQ150">
        <v>4.9610139999999997E-3</v>
      </c>
      <c r="BR150">
        <v>0.14048814800000001</v>
      </c>
      <c r="BS150" s="1" t="s">
        <v>441</v>
      </c>
      <c r="BT150" s="1" t="s">
        <v>439</v>
      </c>
      <c r="BU150">
        <v>40</v>
      </c>
      <c r="BV150">
        <v>20</v>
      </c>
      <c r="BW150">
        <v>45</v>
      </c>
      <c r="BX150">
        <v>845.65300000000002</v>
      </c>
      <c r="BY150">
        <v>1213.8140000000001</v>
      </c>
      <c r="BZ150">
        <v>-1.619</v>
      </c>
      <c r="CA150">
        <v>4.1340000000000003</v>
      </c>
      <c r="CB150">
        <v>90.69</v>
      </c>
      <c r="CC150">
        <v>2055.4389999999999</v>
      </c>
      <c r="CD150">
        <v>831.75199999999995</v>
      </c>
      <c r="CE150">
        <v>1323.5989999999999</v>
      </c>
      <c r="CF150">
        <v>1.42</v>
      </c>
      <c r="CG150">
        <v>98.424999999999997</v>
      </c>
      <c r="CI150">
        <f>COUNTA(filtered_labeled_data_seghesio__2[#This Row])</f>
        <v>79</v>
      </c>
    </row>
    <row r="151" spans="1:87" x14ac:dyDescent="0.35">
      <c r="A151">
        <v>801.96600000000001</v>
      </c>
      <c r="B151">
        <v>119.90900000000001</v>
      </c>
      <c r="C151">
        <v>215.1</v>
      </c>
      <c r="D151">
        <v>215.1</v>
      </c>
      <c r="E151">
        <v>220</v>
      </c>
      <c r="F151">
        <v>225</v>
      </c>
      <c r="G151">
        <v>2202.0479999999998</v>
      </c>
      <c r="H151">
        <v>1717.982</v>
      </c>
      <c r="I151">
        <v>3.2</v>
      </c>
      <c r="J151">
        <v>0.14799999999999999</v>
      </c>
      <c r="K151">
        <v>24.34</v>
      </c>
      <c r="L151">
        <v>2.06</v>
      </c>
      <c r="M151">
        <v>0.45400000000000001</v>
      </c>
      <c r="N151">
        <v>0.65800000000000003</v>
      </c>
      <c r="O151">
        <v>44.7</v>
      </c>
      <c r="P151">
        <v>29.402999999999999</v>
      </c>
      <c r="Q151">
        <v>44.948</v>
      </c>
      <c r="R151">
        <v>229.8</v>
      </c>
      <c r="S151">
        <v>60</v>
      </c>
      <c r="T151">
        <v>60</v>
      </c>
      <c r="U151">
        <v>60.9</v>
      </c>
      <c r="V151">
        <v>137.79599999999999</v>
      </c>
      <c r="W151">
        <v>52.5</v>
      </c>
      <c r="X151">
        <v>66.932000000000002</v>
      </c>
      <c r="Y151">
        <v>82.763999999999996</v>
      </c>
      <c r="Z151">
        <v>1.8440000000000001</v>
      </c>
      <c r="AA151">
        <v>545.75099999999998</v>
      </c>
      <c r="AB151">
        <v>498.90899999999999</v>
      </c>
      <c r="AC151">
        <v>4.8159999999999998</v>
      </c>
      <c r="AD151">
        <v>3.8380000000000001</v>
      </c>
      <c r="AE151">
        <v>7950.8819999999996</v>
      </c>
      <c r="AF151">
        <v>6162.0550000000003</v>
      </c>
      <c r="AG151">
        <v>1823.6959999999999</v>
      </c>
      <c r="AH151">
        <v>1167.694</v>
      </c>
      <c r="AI151">
        <v>6127.1859999999997</v>
      </c>
      <c r="AJ151">
        <v>4994.3609999999999</v>
      </c>
      <c r="AK151">
        <v>25.053999999999998</v>
      </c>
      <c r="AL151">
        <v>1.0049999999999999</v>
      </c>
      <c r="AM151">
        <v>424.625</v>
      </c>
      <c r="AN151">
        <v>2056.1590000000001</v>
      </c>
      <c r="AO151">
        <v>9.4440000000000008</v>
      </c>
      <c r="AP151">
        <v>39.027999999999999</v>
      </c>
      <c r="AQ151">
        <v>1</v>
      </c>
      <c r="AR151">
        <v>1</v>
      </c>
      <c r="AS151">
        <v>1</v>
      </c>
      <c r="AT151" s="1">
        <v>0</v>
      </c>
      <c r="AU151" s="1" t="s">
        <v>83</v>
      </c>
      <c r="AV151" s="1" t="s">
        <v>83</v>
      </c>
      <c r="AW151" s="1" t="s">
        <v>84</v>
      </c>
      <c r="AX151" s="1"/>
      <c r="AY151" s="1"/>
      <c r="AZ151" s="1" t="s">
        <v>442</v>
      </c>
      <c r="BA151">
        <v>75</v>
      </c>
      <c r="BB151" s="1" t="s">
        <v>91</v>
      </c>
      <c r="BC151">
        <v>45566.70824</v>
      </c>
      <c r="BD151" s="1"/>
      <c r="BE151" s="1" t="s">
        <v>87</v>
      </c>
      <c r="BF151">
        <v>75</v>
      </c>
      <c r="BG151">
        <v>75</v>
      </c>
      <c r="BH151">
        <v>0</v>
      </c>
      <c r="BI151" s="1" t="s">
        <v>440</v>
      </c>
      <c r="BJ151" s="1"/>
      <c r="BK151">
        <v>14.579999920000001</v>
      </c>
      <c r="BL151">
        <v>110</v>
      </c>
      <c r="BM151" s="1"/>
      <c r="BN151" s="1"/>
      <c r="BO151">
        <v>0</v>
      </c>
      <c r="BP151">
        <v>60</v>
      </c>
      <c r="BS151" s="1" t="s">
        <v>443</v>
      </c>
      <c r="BT151" s="1" t="s">
        <v>442</v>
      </c>
      <c r="BU151">
        <v>40</v>
      </c>
      <c r="BV151">
        <v>20</v>
      </c>
      <c r="BW151">
        <v>45</v>
      </c>
      <c r="BX151">
        <v>1244.2449999999999</v>
      </c>
      <c r="BY151">
        <v>763.96199999999999</v>
      </c>
      <c r="BZ151">
        <v>-1.8540000000000001</v>
      </c>
      <c r="CA151">
        <v>4.0609999999999999</v>
      </c>
      <c r="CB151">
        <v>90.454999999999998</v>
      </c>
      <c r="CC151">
        <v>2056.1590000000001</v>
      </c>
      <c r="CD151">
        <v>1236.8820000000001</v>
      </c>
      <c r="CE151">
        <v>1076.654</v>
      </c>
      <c r="CF151">
        <v>-178.21199999999999</v>
      </c>
      <c r="CG151">
        <v>99.998999999999995</v>
      </c>
      <c r="CI151">
        <f>COUNTA(filtered_labeled_data_seghesio__2[#This Row])</f>
        <v>77</v>
      </c>
    </row>
    <row r="152" spans="1:87" x14ac:dyDescent="0.35">
      <c r="A152">
        <v>802.15099999999995</v>
      </c>
      <c r="B152">
        <v>119.90900000000001</v>
      </c>
      <c r="C152">
        <v>215</v>
      </c>
      <c r="D152">
        <v>215.1</v>
      </c>
      <c r="E152">
        <v>220</v>
      </c>
      <c r="F152">
        <v>225</v>
      </c>
      <c r="G152">
        <v>2195.442</v>
      </c>
      <c r="H152">
        <v>1729.4449999999999</v>
      </c>
      <c r="I152">
        <v>3.77</v>
      </c>
      <c r="J152">
        <v>0.14599999999999999</v>
      </c>
      <c r="K152">
        <v>24.338000000000001</v>
      </c>
      <c r="L152">
        <v>2.0459999999999998</v>
      </c>
      <c r="M152">
        <v>0.45200000000000001</v>
      </c>
      <c r="N152">
        <v>0.65600000000000003</v>
      </c>
      <c r="O152">
        <v>43.5</v>
      </c>
      <c r="P152">
        <v>29.132999999999999</v>
      </c>
      <c r="Q152">
        <v>44.994</v>
      </c>
      <c r="R152">
        <v>229.8</v>
      </c>
      <c r="S152">
        <v>60</v>
      </c>
      <c r="T152">
        <v>60</v>
      </c>
      <c r="U152">
        <v>60.9</v>
      </c>
      <c r="V152">
        <v>94.585999999999999</v>
      </c>
      <c r="W152">
        <v>52.5</v>
      </c>
      <c r="X152">
        <v>66.137</v>
      </c>
      <c r="Y152">
        <v>79.986999999999995</v>
      </c>
      <c r="Z152">
        <v>2.7839999999999998</v>
      </c>
      <c r="AA152">
        <v>544.44100000000003</v>
      </c>
      <c r="AB152">
        <v>501.09100000000001</v>
      </c>
      <c r="AC152">
        <v>4.4770000000000003</v>
      </c>
      <c r="AD152">
        <v>3.6120000000000001</v>
      </c>
      <c r="AE152">
        <v>7778.03</v>
      </c>
      <c r="AF152">
        <v>5551.1270000000004</v>
      </c>
      <c r="AG152">
        <v>1624.923</v>
      </c>
      <c r="AH152">
        <v>1033.3050000000001</v>
      </c>
      <c r="AI152">
        <v>6153.107</v>
      </c>
      <c r="AJ152">
        <v>4517.8220000000001</v>
      </c>
      <c r="AK152">
        <v>24.071000000000002</v>
      </c>
      <c r="AL152">
        <v>1.0029999999999999</v>
      </c>
      <c r="AM152">
        <v>423.67</v>
      </c>
      <c r="AN152">
        <v>2053.7640000000001</v>
      </c>
      <c r="AO152">
        <v>10.170999999999999</v>
      </c>
      <c r="AP152">
        <v>27.552</v>
      </c>
      <c r="AQ152">
        <v>1</v>
      </c>
      <c r="AR152">
        <v>1</v>
      </c>
      <c r="AS152">
        <v>1</v>
      </c>
      <c r="AT152" s="1">
        <v>0</v>
      </c>
      <c r="AU152" s="1" t="s">
        <v>83</v>
      </c>
      <c r="AV152" s="1" t="s">
        <v>83</v>
      </c>
      <c r="AW152" s="1" t="s">
        <v>84</v>
      </c>
      <c r="AX152" s="1"/>
      <c r="AY152" s="1"/>
      <c r="AZ152" s="1" t="s">
        <v>444</v>
      </c>
      <c r="BA152">
        <v>76</v>
      </c>
      <c r="BB152" s="1" t="s">
        <v>86</v>
      </c>
      <c r="BC152">
        <v>45566.70852</v>
      </c>
      <c r="BD152" s="1"/>
      <c r="BE152" s="1" t="s">
        <v>87</v>
      </c>
      <c r="BF152">
        <v>76</v>
      </c>
      <c r="BG152">
        <v>76</v>
      </c>
      <c r="BH152">
        <v>0</v>
      </c>
      <c r="BI152" s="1" t="s">
        <v>445</v>
      </c>
      <c r="BJ152" s="1"/>
      <c r="BK152">
        <v>14.589999199999999</v>
      </c>
      <c r="BL152">
        <v>110</v>
      </c>
      <c r="BM152" s="1"/>
      <c r="BN152" s="1"/>
      <c r="BO152">
        <v>0</v>
      </c>
      <c r="BP152">
        <v>60</v>
      </c>
      <c r="BQ152">
        <v>1.6624928000000001E-2</v>
      </c>
      <c r="BR152">
        <v>0.11147058</v>
      </c>
      <c r="BS152" s="1" t="s">
        <v>446</v>
      </c>
      <c r="BT152" s="1" t="s">
        <v>444</v>
      </c>
      <c r="BU152">
        <v>40</v>
      </c>
      <c r="BV152">
        <v>20</v>
      </c>
      <c r="BW152">
        <v>45</v>
      </c>
      <c r="BX152">
        <v>884.80200000000002</v>
      </c>
      <c r="BY152">
        <v>991.89499999999998</v>
      </c>
      <c r="BZ152">
        <v>3.1309999999999998</v>
      </c>
      <c r="CA152">
        <v>4.17</v>
      </c>
      <c r="CB152">
        <v>95.44</v>
      </c>
      <c r="CC152">
        <v>2053.7640000000001</v>
      </c>
      <c r="CD152">
        <v>861.50099999999998</v>
      </c>
      <c r="CE152">
        <v>1102.3789999999999</v>
      </c>
      <c r="CF152">
        <v>6.1280000000000001</v>
      </c>
      <c r="CG152">
        <v>99.998999999999995</v>
      </c>
      <c r="CI152">
        <f>COUNTA(filtered_labeled_data_seghesio__2[#This Row])</f>
        <v>79</v>
      </c>
    </row>
    <row r="153" spans="1:87" x14ac:dyDescent="0.35">
      <c r="A153">
        <v>802.15099999999995</v>
      </c>
      <c r="B153">
        <v>119.90900000000001</v>
      </c>
      <c r="C153">
        <v>215</v>
      </c>
      <c r="D153">
        <v>215.1</v>
      </c>
      <c r="E153">
        <v>220</v>
      </c>
      <c r="F153">
        <v>225</v>
      </c>
      <c r="G153">
        <v>2195.442</v>
      </c>
      <c r="H153">
        <v>1729.4449999999999</v>
      </c>
      <c r="I153">
        <v>3.77</v>
      </c>
      <c r="J153">
        <v>0.14599999999999999</v>
      </c>
      <c r="K153">
        <v>24.338000000000001</v>
      </c>
      <c r="L153">
        <v>2.0459999999999998</v>
      </c>
      <c r="M153">
        <v>0.45200000000000001</v>
      </c>
      <c r="N153">
        <v>0.65600000000000003</v>
      </c>
      <c r="O153">
        <v>43.5</v>
      </c>
      <c r="P153">
        <v>29.132999999999999</v>
      </c>
      <c r="Q153">
        <v>44.994</v>
      </c>
      <c r="R153">
        <v>229.8</v>
      </c>
      <c r="S153">
        <v>60</v>
      </c>
      <c r="T153">
        <v>60</v>
      </c>
      <c r="U153">
        <v>60.9</v>
      </c>
      <c r="V153">
        <v>137.79599999999999</v>
      </c>
      <c r="W153">
        <v>52.5</v>
      </c>
      <c r="X153">
        <v>66.813999999999993</v>
      </c>
      <c r="Y153">
        <v>83.054000000000002</v>
      </c>
      <c r="Z153">
        <v>1.3919999999999999</v>
      </c>
      <c r="AA153">
        <v>545.85</v>
      </c>
      <c r="AB153">
        <v>498.86900000000003</v>
      </c>
      <c r="AC153">
        <v>4.7779999999999996</v>
      </c>
      <c r="AD153">
        <v>3.8</v>
      </c>
      <c r="AE153">
        <v>7937.1260000000002</v>
      </c>
      <c r="AF153">
        <v>6133.317</v>
      </c>
      <c r="AG153">
        <v>1797.193</v>
      </c>
      <c r="AH153">
        <v>1140.096</v>
      </c>
      <c r="AI153">
        <v>6139.9340000000002</v>
      </c>
      <c r="AJ153">
        <v>4993.2209999999995</v>
      </c>
      <c r="AK153">
        <v>24.071000000000002</v>
      </c>
      <c r="AL153">
        <v>1.0049999999999999</v>
      </c>
      <c r="AM153">
        <v>424.73500000000001</v>
      </c>
      <c r="AN153">
        <v>2055.7890000000002</v>
      </c>
      <c r="AO153">
        <v>7.1360000000000001</v>
      </c>
      <c r="AP153">
        <v>19.527999999999999</v>
      </c>
      <c r="AQ153">
        <v>1</v>
      </c>
      <c r="AR153">
        <v>1</v>
      </c>
      <c r="AS153">
        <v>1</v>
      </c>
      <c r="AT153" s="1">
        <v>0</v>
      </c>
      <c r="AU153" s="1" t="s">
        <v>83</v>
      </c>
      <c r="AV153" s="1" t="s">
        <v>83</v>
      </c>
      <c r="AW153" s="1" t="s">
        <v>84</v>
      </c>
      <c r="AX153" s="1"/>
      <c r="AY153" s="1"/>
      <c r="AZ153" s="1" t="s">
        <v>447</v>
      </c>
      <c r="BA153">
        <v>76</v>
      </c>
      <c r="BB153" s="1" t="s">
        <v>91</v>
      </c>
      <c r="BC153">
        <v>45566.70852</v>
      </c>
      <c r="BD153" s="1"/>
      <c r="BE153" s="1" t="s">
        <v>87</v>
      </c>
      <c r="BF153">
        <v>76</v>
      </c>
      <c r="BG153">
        <v>76</v>
      </c>
      <c r="BH153">
        <v>0</v>
      </c>
      <c r="BI153" s="1" t="s">
        <v>445</v>
      </c>
      <c r="BJ153" s="1"/>
      <c r="BK153">
        <v>14.589999199999999</v>
      </c>
      <c r="BL153">
        <v>110</v>
      </c>
      <c r="BM153" s="1"/>
      <c r="BN153" s="1"/>
      <c r="BO153">
        <v>0</v>
      </c>
      <c r="BP153">
        <v>60</v>
      </c>
      <c r="BS153" s="1" t="s">
        <v>448</v>
      </c>
      <c r="BT153" s="1" t="s">
        <v>447</v>
      </c>
      <c r="BU153">
        <v>40</v>
      </c>
      <c r="BV153">
        <v>20</v>
      </c>
      <c r="BW153">
        <v>45</v>
      </c>
      <c r="BX153">
        <v>1234.74</v>
      </c>
      <c r="BY153">
        <v>995.56899999999996</v>
      </c>
      <c r="BZ153">
        <v>-1.61</v>
      </c>
      <c r="CA153">
        <v>3.9809999999999999</v>
      </c>
      <c r="CB153">
        <v>90.698999999999998</v>
      </c>
      <c r="CC153">
        <v>2055.7890000000002</v>
      </c>
      <c r="CD153">
        <v>1228.472</v>
      </c>
      <c r="CE153">
        <v>1302.01</v>
      </c>
      <c r="CF153">
        <v>-178.25700000000001</v>
      </c>
      <c r="CG153">
        <v>99.998999999999995</v>
      </c>
      <c r="CI153">
        <f>COUNTA(filtered_labeled_data_seghesio__2[#This Row])</f>
        <v>77</v>
      </c>
    </row>
    <row r="154" spans="1:87" x14ac:dyDescent="0.35">
      <c r="A154">
        <v>801.78200000000004</v>
      </c>
      <c r="B154">
        <v>119.90900000000001</v>
      </c>
      <c r="C154">
        <v>215.1</v>
      </c>
      <c r="D154">
        <v>215.1</v>
      </c>
      <c r="E154">
        <v>220.1</v>
      </c>
      <c r="F154">
        <v>225</v>
      </c>
      <c r="G154">
        <v>2185.63</v>
      </c>
      <c r="H154">
        <v>1748.5820000000001</v>
      </c>
      <c r="I154">
        <v>2.89</v>
      </c>
      <c r="J154">
        <v>0.14599999999999999</v>
      </c>
      <c r="K154">
        <v>24.338000000000001</v>
      </c>
      <c r="L154">
        <v>2.036</v>
      </c>
      <c r="M154">
        <v>0.45200000000000001</v>
      </c>
      <c r="N154">
        <v>0.65800000000000003</v>
      </c>
      <c r="O154">
        <v>42.7</v>
      </c>
      <c r="P154">
        <v>28.658999999999999</v>
      </c>
      <c r="Q154">
        <v>44.973999999999997</v>
      </c>
      <c r="R154">
        <v>229.8</v>
      </c>
      <c r="S154">
        <v>60.1</v>
      </c>
      <c r="T154">
        <v>60.1</v>
      </c>
      <c r="U154">
        <v>60.9</v>
      </c>
      <c r="V154">
        <v>94.585999999999999</v>
      </c>
      <c r="W154">
        <v>52.5</v>
      </c>
      <c r="X154">
        <v>66.146000000000001</v>
      </c>
      <c r="Y154">
        <v>80.087000000000003</v>
      </c>
      <c r="Z154">
        <v>3.3860000000000001</v>
      </c>
      <c r="AA154">
        <v>542.101</v>
      </c>
      <c r="AB154">
        <v>498.11900000000003</v>
      </c>
      <c r="AC154">
        <v>4.6280000000000001</v>
      </c>
      <c r="AD154">
        <v>3.65</v>
      </c>
      <c r="AE154">
        <v>7723.4750000000004</v>
      </c>
      <c r="AF154">
        <v>5472.1480000000001</v>
      </c>
      <c r="AG154">
        <v>1687.415</v>
      </c>
      <c r="AH154">
        <v>1032.855</v>
      </c>
      <c r="AI154">
        <v>6036.06</v>
      </c>
      <c r="AJ154">
        <v>4439.2929999999997</v>
      </c>
      <c r="AK154">
        <v>23.931999999999999</v>
      </c>
      <c r="AT154" s="1" t="s">
        <v>83</v>
      </c>
      <c r="AU154" s="1" t="s">
        <v>83</v>
      </c>
      <c r="AV154" s="1" t="s">
        <v>83</v>
      </c>
      <c r="AW154" s="1"/>
      <c r="AX154" s="1"/>
      <c r="AY154" s="1"/>
      <c r="AZ154" s="1" t="s">
        <v>449</v>
      </c>
      <c r="BA154">
        <v>77</v>
      </c>
      <c r="BB154" s="1" t="s">
        <v>86</v>
      </c>
      <c r="BC154">
        <v>45566.7088</v>
      </c>
      <c r="BD154" s="1"/>
      <c r="BE154" s="1" t="s">
        <v>87</v>
      </c>
      <c r="BF154">
        <v>77</v>
      </c>
      <c r="BG154">
        <v>77</v>
      </c>
      <c r="BH154">
        <v>0</v>
      </c>
      <c r="BI154" s="1" t="s">
        <v>450</v>
      </c>
      <c r="BJ154" s="1"/>
      <c r="BK154">
        <v>14.589999199999999</v>
      </c>
      <c r="BL154">
        <v>110</v>
      </c>
      <c r="BM154" s="1"/>
      <c r="BN154" s="1"/>
      <c r="BO154">
        <v>0</v>
      </c>
      <c r="BP154">
        <v>60</v>
      </c>
      <c r="BQ154">
        <v>2.0609260000000001E-2</v>
      </c>
      <c r="BR154">
        <v>0.11421036699999999</v>
      </c>
      <c r="BS154" s="1" t="s">
        <v>83</v>
      </c>
      <c r="BT154" s="1" t="s">
        <v>83</v>
      </c>
      <c r="CI154">
        <f>COUNTA(filtered_labeled_data_seghesio__2[#This Row])</f>
        <v>57</v>
      </c>
    </row>
    <row r="155" spans="1:87" x14ac:dyDescent="0.35">
      <c r="A155">
        <v>801.78200000000004</v>
      </c>
      <c r="B155">
        <v>119.90900000000001</v>
      </c>
      <c r="C155">
        <v>215.1</v>
      </c>
      <c r="D155">
        <v>215.1</v>
      </c>
      <c r="E155">
        <v>220.1</v>
      </c>
      <c r="F155">
        <v>225</v>
      </c>
      <c r="G155">
        <v>2185.63</v>
      </c>
      <c r="H155">
        <v>1748.5820000000001</v>
      </c>
      <c r="I155">
        <v>2.89</v>
      </c>
      <c r="J155">
        <v>0.14599999999999999</v>
      </c>
      <c r="K155">
        <v>24.338000000000001</v>
      </c>
      <c r="L155">
        <v>2.036</v>
      </c>
      <c r="M155">
        <v>0.45200000000000001</v>
      </c>
      <c r="N155">
        <v>0.65800000000000003</v>
      </c>
      <c r="O155">
        <v>42.7</v>
      </c>
      <c r="P155">
        <v>28.658999999999999</v>
      </c>
      <c r="Q155">
        <v>44.973999999999997</v>
      </c>
      <c r="R155">
        <v>229.8</v>
      </c>
      <c r="S155">
        <v>60.1</v>
      </c>
      <c r="T155">
        <v>60.1</v>
      </c>
      <c r="U155">
        <v>60.9</v>
      </c>
      <c r="V155">
        <v>137.79599999999999</v>
      </c>
      <c r="W155">
        <v>52.5</v>
      </c>
      <c r="X155">
        <v>66.831000000000003</v>
      </c>
      <c r="Y155">
        <v>82.968000000000004</v>
      </c>
      <c r="Z155">
        <v>1.3919999999999999</v>
      </c>
      <c r="AA155">
        <v>543.82799999999997</v>
      </c>
      <c r="AB155">
        <v>496.14299999999997</v>
      </c>
      <c r="AC155">
        <v>4.8540000000000001</v>
      </c>
      <c r="AD155">
        <v>3.8380000000000001</v>
      </c>
      <c r="AE155">
        <v>7893.5129999999999</v>
      </c>
      <c r="AF155">
        <v>6045.7780000000002</v>
      </c>
      <c r="AG155">
        <v>1817.3620000000001</v>
      </c>
      <c r="AH155">
        <v>1138.6679999999999</v>
      </c>
      <c r="AI155">
        <v>6076.15</v>
      </c>
      <c r="AJ155">
        <v>4907.1099999999997</v>
      </c>
      <c r="AK155">
        <v>23.931999999999999</v>
      </c>
      <c r="AL155">
        <v>1.0049999999999999</v>
      </c>
      <c r="AM155">
        <v>424.72300000000001</v>
      </c>
      <c r="AN155">
        <v>2056.598</v>
      </c>
      <c r="AO155">
        <v>7.62</v>
      </c>
      <c r="AP155">
        <v>22.922000000000001</v>
      </c>
      <c r="AQ155">
        <v>1</v>
      </c>
      <c r="AR155">
        <v>1</v>
      </c>
      <c r="AS155">
        <v>1</v>
      </c>
      <c r="AT155" s="1">
        <v>0</v>
      </c>
      <c r="AU155" s="1" t="s">
        <v>83</v>
      </c>
      <c r="AV155" s="1" t="s">
        <v>83</v>
      </c>
      <c r="AW155" s="1" t="s">
        <v>84</v>
      </c>
      <c r="AX155" s="1"/>
      <c r="AY155" s="1"/>
      <c r="AZ155" s="1" t="s">
        <v>451</v>
      </c>
      <c r="BA155">
        <v>77</v>
      </c>
      <c r="BB155" s="1" t="s">
        <v>91</v>
      </c>
      <c r="BC155">
        <v>45566.7088</v>
      </c>
      <c r="BD155" s="1"/>
      <c r="BE155" s="1" t="s">
        <v>87</v>
      </c>
      <c r="BF155">
        <v>77</v>
      </c>
      <c r="BG155">
        <v>77</v>
      </c>
      <c r="BH155">
        <v>0</v>
      </c>
      <c r="BI155" s="1" t="s">
        <v>450</v>
      </c>
      <c r="BJ155" s="1"/>
      <c r="BK155">
        <v>14.589999199999999</v>
      </c>
      <c r="BL155">
        <v>110</v>
      </c>
      <c r="BM155" s="1"/>
      <c r="BN155" s="1"/>
      <c r="BO155">
        <v>0</v>
      </c>
      <c r="BP155">
        <v>60</v>
      </c>
      <c r="BS155" s="1" t="s">
        <v>452</v>
      </c>
      <c r="BT155" s="1" t="s">
        <v>451</v>
      </c>
      <c r="BU155">
        <v>40</v>
      </c>
      <c r="BV155">
        <v>20</v>
      </c>
      <c r="BW155">
        <v>45</v>
      </c>
      <c r="BX155">
        <v>1238.2249999999999</v>
      </c>
      <c r="BY155">
        <v>860.72400000000005</v>
      </c>
      <c r="BZ155">
        <v>-1.635</v>
      </c>
      <c r="CA155">
        <v>4.181</v>
      </c>
      <c r="CB155">
        <v>90.674000000000007</v>
      </c>
      <c r="CC155">
        <v>2056.598</v>
      </c>
      <c r="CD155">
        <v>1231.6310000000001</v>
      </c>
      <c r="CE155">
        <v>1170.7449999999999</v>
      </c>
      <c r="CF155">
        <v>-178.29599999999999</v>
      </c>
      <c r="CG155">
        <v>99.998999999999995</v>
      </c>
      <c r="CI155">
        <f>COUNTA(filtered_labeled_data_seghesio__2[#This Row])</f>
        <v>77</v>
      </c>
    </row>
    <row r="156" spans="1:87" x14ac:dyDescent="0.35">
      <c r="A156">
        <v>801.96600000000001</v>
      </c>
      <c r="B156">
        <v>119.90900000000001</v>
      </c>
      <c r="C156">
        <v>214.8</v>
      </c>
      <c r="D156">
        <v>215.1</v>
      </c>
      <c r="E156">
        <v>220</v>
      </c>
      <c r="F156">
        <v>225</v>
      </c>
      <c r="G156">
        <v>2187.3789999999999</v>
      </c>
      <c r="H156">
        <v>1741.49</v>
      </c>
      <c r="I156">
        <v>3.14</v>
      </c>
      <c r="J156">
        <v>0.14599999999999999</v>
      </c>
      <c r="K156">
        <v>24.338000000000001</v>
      </c>
      <c r="L156">
        <v>2.0659999999999998</v>
      </c>
      <c r="M156">
        <v>0.45200000000000001</v>
      </c>
      <c r="N156">
        <v>0.65800000000000003</v>
      </c>
      <c r="O156">
        <v>41.5</v>
      </c>
      <c r="P156">
        <v>28.597999999999999</v>
      </c>
      <c r="Q156">
        <v>44.963999999999999</v>
      </c>
      <c r="R156">
        <v>229.8</v>
      </c>
      <c r="S156">
        <v>59.9</v>
      </c>
      <c r="T156">
        <v>59.9</v>
      </c>
      <c r="U156">
        <v>60.9</v>
      </c>
      <c r="V156">
        <v>94.585999999999999</v>
      </c>
      <c r="W156">
        <v>52.5</v>
      </c>
      <c r="X156">
        <v>66.203000000000003</v>
      </c>
      <c r="Y156">
        <v>80.006</v>
      </c>
      <c r="Z156">
        <v>3.2730000000000001</v>
      </c>
      <c r="AA156">
        <v>541.88400000000001</v>
      </c>
      <c r="AB156">
        <v>497.33800000000002</v>
      </c>
      <c r="AC156">
        <v>4.6280000000000001</v>
      </c>
      <c r="AD156">
        <v>3.65</v>
      </c>
      <c r="AE156">
        <v>7718.8059999999996</v>
      </c>
      <c r="AF156">
        <v>5439.4549999999999</v>
      </c>
      <c r="AG156">
        <v>1682.7059999999999</v>
      </c>
      <c r="AH156">
        <v>1026.885</v>
      </c>
      <c r="AI156">
        <v>6036.1</v>
      </c>
      <c r="AJ156">
        <v>4412.57</v>
      </c>
      <c r="AK156">
        <v>25.039000000000001</v>
      </c>
      <c r="AL156">
        <v>1.0029999999999999</v>
      </c>
      <c r="AM156">
        <v>423.78699999999998</v>
      </c>
      <c r="AN156">
        <v>2055.6770000000001</v>
      </c>
      <c r="AO156">
        <v>8.359</v>
      </c>
      <c r="AP156">
        <v>23.748000000000001</v>
      </c>
      <c r="AQ156">
        <v>1</v>
      </c>
      <c r="AR156">
        <v>1</v>
      </c>
      <c r="AS156">
        <v>1</v>
      </c>
      <c r="AT156" s="1">
        <v>0</v>
      </c>
      <c r="AU156" s="1" t="s">
        <v>83</v>
      </c>
      <c r="AV156" s="1" t="s">
        <v>83</v>
      </c>
      <c r="AW156" s="1" t="s">
        <v>84</v>
      </c>
      <c r="AX156" s="1"/>
      <c r="AY156" s="1"/>
      <c r="AZ156" s="1" t="s">
        <v>453</v>
      </c>
      <c r="BA156">
        <v>78</v>
      </c>
      <c r="BB156" s="1" t="s">
        <v>86</v>
      </c>
      <c r="BC156">
        <v>45566.709089999997</v>
      </c>
      <c r="BD156" s="1"/>
      <c r="BE156" s="1" t="s">
        <v>87</v>
      </c>
      <c r="BF156">
        <v>78</v>
      </c>
      <c r="BG156">
        <v>78</v>
      </c>
      <c r="BH156">
        <v>0</v>
      </c>
      <c r="BI156" s="1" t="s">
        <v>454</v>
      </c>
      <c r="BJ156" s="1"/>
      <c r="BK156">
        <v>15</v>
      </c>
      <c r="BL156">
        <v>110</v>
      </c>
      <c r="BM156" s="1"/>
      <c r="BN156" s="1"/>
      <c r="BO156">
        <v>0</v>
      </c>
      <c r="BP156">
        <v>60</v>
      </c>
      <c r="BQ156">
        <v>2.446532E-3</v>
      </c>
      <c r="BR156">
        <v>0.141901374</v>
      </c>
      <c r="BS156" s="1" t="s">
        <v>455</v>
      </c>
      <c r="BT156" s="1" t="s">
        <v>453</v>
      </c>
      <c r="BU156">
        <v>40</v>
      </c>
      <c r="BV156">
        <v>20</v>
      </c>
      <c r="BW156">
        <v>45</v>
      </c>
      <c r="BX156">
        <v>867.08900000000006</v>
      </c>
      <c r="BY156">
        <v>1190.4680000000001</v>
      </c>
      <c r="BZ156">
        <v>1.7290000000000001</v>
      </c>
      <c r="CA156">
        <v>4.2320000000000002</v>
      </c>
      <c r="CB156">
        <v>94.037999999999997</v>
      </c>
      <c r="CC156">
        <v>2055.6770000000001</v>
      </c>
      <c r="CD156">
        <v>844.94100000000003</v>
      </c>
      <c r="CE156">
        <v>1299.4010000000001</v>
      </c>
      <c r="CF156">
        <v>5.516</v>
      </c>
      <c r="CG156">
        <v>98.424999999999997</v>
      </c>
      <c r="CI156">
        <f>COUNTA(filtered_labeled_data_seghesio__2[#This Row])</f>
        <v>79</v>
      </c>
    </row>
    <row r="157" spans="1:87" x14ac:dyDescent="0.35">
      <c r="A157">
        <v>801.96600000000001</v>
      </c>
      <c r="B157">
        <v>119.90900000000001</v>
      </c>
      <c r="C157">
        <v>214.8</v>
      </c>
      <c r="D157">
        <v>215.1</v>
      </c>
      <c r="E157">
        <v>220</v>
      </c>
      <c r="F157">
        <v>225</v>
      </c>
      <c r="G157">
        <v>2187.3789999999999</v>
      </c>
      <c r="H157">
        <v>1741.49</v>
      </c>
      <c r="I157">
        <v>3.14</v>
      </c>
      <c r="J157">
        <v>0.14599999999999999</v>
      </c>
      <c r="K157">
        <v>24.338000000000001</v>
      </c>
      <c r="L157">
        <v>2.0659999999999998</v>
      </c>
      <c r="M157">
        <v>0.45200000000000001</v>
      </c>
      <c r="N157">
        <v>0.65800000000000003</v>
      </c>
      <c r="O157">
        <v>41.5</v>
      </c>
      <c r="P157">
        <v>28.597999999999999</v>
      </c>
      <c r="Q157">
        <v>44.963999999999999</v>
      </c>
      <c r="R157">
        <v>229.8</v>
      </c>
      <c r="S157">
        <v>59.9</v>
      </c>
      <c r="T157">
        <v>59.9</v>
      </c>
      <c r="U157">
        <v>60.9</v>
      </c>
      <c r="V157">
        <v>137.79599999999999</v>
      </c>
      <c r="W157">
        <v>52.5</v>
      </c>
      <c r="X157">
        <v>66.873999999999995</v>
      </c>
      <c r="Y157">
        <v>82.498999999999995</v>
      </c>
      <c r="Z157">
        <v>2.37</v>
      </c>
      <c r="AA157">
        <v>545.17899999999997</v>
      </c>
      <c r="AB157">
        <v>497.69299999999998</v>
      </c>
      <c r="AC157">
        <v>4.891</v>
      </c>
      <c r="AD157">
        <v>3.8380000000000001</v>
      </c>
      <c r="AE157">
        <v>7912.6660000000002</v>
      </c>
      <c r="AF157">
        <v>6109.6989999999996</v>
      </c>
      <c r="AG157">
        <v>1846.105</v>
      </c>
      <c r="AH157">
        <v>1145.9259999999999</v>
      </c>
      <c r="AI157">
        <v>6066.5609999999997</v>
      </c>
      <c r="AJ157">
        <v>4963.7730000000001</v>
      </c>
      <c r="AK157">
        <v>25.039000000000001</v>
      </c>
      <c r="AL157">
        <v>1.0049999999999999</v>
      </c>
      <c r="AM157">
        <v>424.57</v>
      </c>
      <c r="AN157">
        <v>2056.2179999999998</v>
      </c>
      <c r="AO157">
        <v>22.091999999999999</v>
      </c>
      <c r="AP157">
        <v>378.68200000000002</v>
      </c>
      <c r="AQ157">
        <v>0</v>
      </c>
      <c r="AR157">
        <v>0</v>
      </c>
      <c r="AS157">
        <v>0</v>
      </c>
      <c r="AT157" s="1" t="s">
        <v>214</v>
      </c>
      <c r="AU157" s="1" t="s">
        <v>83</v>
      </c>
      <c r="AV157" s="1" t="s">
        <v>83</v>
      </c>
      <c r="AW157" s="1" t="s">
        <v>456</v>
      </c>
      <c r="AX157" s="1"/>
      <c r="AY157" s="1"/>
      <c r="AZ157" s="1" t="s">
        <v>457</v>
      </c>
      <c r="BA157">
        <v>78</v>
      </c>
      <c r="BB157" s="1" t="s">
        <v>91</v>
      </c>
      <c r="BC157">
        <v>45566.709089999997</v>
      </c>
      <c r="BD157" s="1"/>
      <c r="BE157" s="1" t="s">
        <v>87</v>
      </c>
      <c r="BF157">
        <v>78</v>
      </c>
      <c r="BG157">
        <v>78</v>
      </c>
      <c r="BH157">
        <v>0</v>
      </c>
      <c r="BI157" s="1" t="s">
        <v>454</v>
      </c>
      <c r="BJ157" s="1"/>
      <c r="BK157">
        <v>15</v>
      </c>
      <c r="BL157">
        <v>110</v>
      </c>
      <c r="BM157" s="1"/>
      <c r="BN157" s="1"/>
      <c r="BO157">
        <v>0</v>
      </c>
      <c r="BP157">
        <v>60</v>
      </c>
      <c r="BS157" s="1" t="s">
        <v>458</v>
      </c>
      <c r="BT157" s="1" t="s">
        <v>457</v>
      </c>
      <c r="BU157">
        <v>40</v>
      </c>
      <c r="BV157">
        <v>20</v>
      </c>
      <c r="BW157">
        <v>45</v>
      </c>
      <c r="BX157">
        <v>1244.42</v>
      </c>
      <c r="BY157">
        <v>733.81799999999998</v>
      </c>
      <c r="BZ157">
        <v>-1.847</v>
      </c>
      <c r="CA157">
        <v>4.0449999999999999</v>
      </c>
      <c r="CB157">
        <v>90.462000000000003</v>
      </c>
      <c r="CC157">
        <v>2056.2179999999998</v>
      </c>
      <c r="CD157">
        <v>1237.1120000000001</v>
      </c>
      <c r="CE157">
        <v>1046.6420000000001</v>
      </c>
      <c r="CF157">
        <v>-178.274</v>
      </c>
      <c r="CG157">
        <v>99.998999999999995</v>
      </c>
      <c r="CI157">
        <f>COUNTA(filtered_labeled_data_seghesio__2[#This Row])</f>
        <v>77</v>
      </c>
    </row>
    <row r="158" spans="1:87" x14ac:dyDescent="0.35">
      <c r="A158">
        <v>801.59799999999996</v>
      </c>
      <c r="B158">
        <v>119.90900000000001</v>
      </c>
      <c r="C158">
        <v>214.6</v>
      </c>
      <c r="D158">
        <v>215</v>
      </c>
      <c r="E158">
        <v>220</v>
      </c>
      <c r="F158">
        <v>225</v>
      </c>
      <c r="G158">
        <v>2182.0360000000001</v>
      </c>
      <c r="H158">
        <v>1762.6679999999999</v>
      </c>
      <c r="I158">
        <v>3.5579999999999998</v>
      </c>
      <c r="J158">
        <v>0.14599999999999999</v>
      </c>
      <c r="K158">
        <v>24.338000000000001</v>
      </c>
      <c r="L158">
        <v>2.016</v>
      </c>
      <c r="M158">
        <v>0.45200000000000001</v>
      </c>
      <c r="N158">
        <v>0.65800000000000003</v>
      </c>
      <c r="O158">
        <v>40.9</v>
      </c>
      <c r="P158">
        <v>27.986000000000001</v>
      </c>
      <c r="Q158">
        <v>44.988999999999997</v>
      </c>
      <c r="R158">
        <v>229.8</v>
      </c>
      <c r="S158">
        <v>60</v>
      </c>
      <c r="T158">
        <v>60</v>
      </c>
      <c r="U158">
        <v>60.9</v>
      </c>
      <c r="V158">
        <v>94.585999999999999</v>
      </c>
      <c r="W158">
        <v>52.5</v>
      </c>
      <c r="X158">
        <v>66.049000000000007</v>
      </c>
      <c r="Y158">
        <v>80.311999999999998</v>
      </c>
      <c r="Z158">
        <v>2.972</v>
      </c>
      <c r="AA158">
        <v>539.77599999999995</v>
      </c>
      <c r="AB158">
        <v>494.33199999999999</v>
      </c>
      <c r="AC158">
        <v>4.7030000000000003</v>
      </c>
      <c r="AD158">
        <v>3.65</v>
      </c>
      <c r="AE158">
        <v>7656.9440000000004</v>
      </c>
      <c r="AF158">
        <v>5334.6490000000003</v>
      </c>
      <c r="AG158">
        <v>1694.174</v>
      </c>
      <c r="AH158">
        <v>997.75199999999995</v>
      </c>
      <c r="AI158">
        <v>5962.7709999999997</v>
      </c>
      <c r="AJ158">
        <v>4336.8959999999997</v>
      </c>
      <c r="AK158">
        <v>23.972000000000001</v>
      </c>
      <c r="AL158">
        <v>1.0029999999999999</v>
      </c>
      <c r="AM158">
        <v>423.483</v>
      </c>
      <c r="AN158">
        <v>2052.7249999999999</v>
      </c>
      <c r="AO158">
        <v>13.099</v>
      </c>
      <c r="AP158">
        <v>23.138000000000002</v>
      </c>
      <c r="AQ158">
        <v>1</v>
      </c>
      <c r="AR158">
        <v>1</v>
      </c>
      <c r="AS158">
        <v>1</v>
      </c>
      <c r="AT158" s="1">
        <v>0</v>
      </c>
      <c r="AU158" s="1" t="s">
        <v>83</v>
      </c>
      <c r="AV158" s="1" t="s">
        <v>83</v>
      </c>
      <c r="AW158" s="1" t="s">
        <v>84</v>
      </c>
      <c r="AX158" s="1"/>
      <c r="AY158" s="1"/>
      <c r="AZ158" s="1" t="s">
        <v>459</v>
      </c>
      <c r="BA158">
        <v>79</v>
      </c>
      <c r="BB158" s="1" t="s">
        <v>86</v>
      </c>
      <c r="BC158">
        <v>45566.709360000001</v>
      </c>
      <c r="BD158" s="1"/>
      <c r="BE158" s="1" t="s">
        <v>87</v>
      </c>
      <c r="BF158">
        <v>79</v>
      </c>
      <c r="BG158">
        <v>79</v>
      </c>
      <c r="BH158">
        <v>0</v>
      </c>
      <c r="BI158" s="1" t="s">
        <v>460</v>
      </c>
      <c r="BJ158" s="1"/>
      <c r="BK158">
        <v>15</v>
      </c>
      <c r="BL158">
        <v>110</v>
      </c>
      <c r="BM158" s="1"/>
      <c r="BN158" s="1"/>
      <c r="BO158">
        <v>0</v>
      </c>
      <c r="BP158">
        <v>60</v>
      </c>
      <c r="BQ158">
        <v>1.9596100000000002E-2</v>
      </c>
      <c r="BR158">
        <v>0.16073596500000001</v>
      </c>
      <c r="BS158" s="1" t="s">
        <v>461</v>
      </c>
      <c r="BT158" s="1" t="s">
        <v>459</v>
      </c>
      <c r="BU158">
        <v>40</v>
      </c>
      <c r="BV158">
        <v>20</v>
      </c>
      <c r="BW158">
        <v>45</v>
      </c>
      <c r="BX158">
        <v>850.798</v>
      </c>
      <c r="BY158">
        <v>976.69299999999998</v>
      </c>
      <c r="BZ158">
        <v>-1.627</v>
      </c>
      <c r="CA158">
        <v>4.1319999999999997</v>
      </c>
      <c r="CB158">
        <v>90.682000000000002</v>
      </c>
      <c r="CC158">
        <v>2052.7249999999999</v>
      </c>
      <c r="CD158">
        <v>837.10299999999995</v>
      </c>
      <c r="CE158">
        <v>1089.6210000000001</v>
      </c>
      <c r="CF158">
        <v>1.5840000000000001</v>
      </c>
      <c r="CG158">
        <v>99.998999999999995</v>
      </c>
      <c r="CI158">
        <f>COUNTA(filtered_labeled_data_seghesio__2[#This Row])</f>
        <v>79</v>
      </c>
    </row>
    <row r="159" spans="1:87" x14ac:dyDescent="0.35">
      <c r="A159">
        <v>801.59799999999996</v>
      </c>
      <c r="B159">
        <v>119.90900000000001</v>
      </c>
      <c r="C159">
        <v>214.6</v>
      </c>
      <c r="D159">
        <v>215</v>
      </c>
      <c r="E159">
        <v>220</v>
      </c>
      <c r="F159">
        <v>225</v>
      </c>
      <c r="G159">
        <v>2182.0360000000001</v>
      </c>
      <c r="H159">
        <v>1762.6679999999999</v>
      </c>
      <c r="I159">
        <v>3.5579999999999998</v>
      </c>
      <c r="J159">
        <v>0.14599999999999999</v>
      </c>
      <c r="K159">
        <v>24.338000000000001</v>
      </c>
      <c r="L159">
        <v>2.016</v>
      </c>
      <c r="M159">
        <v>0.45200000000000001</v>
      </c>
      <c r="N159">
        <v>0.65800000000000003</v>
      </c>
      <c r="O159">
        <v>40.9</v>
      </c>
      <c r="P159">
        <v>27.986000000000001</v>
      </c>
      <c r="Q159">
        <v>44.988999999999997</v>
      </c>
      <c r="R159">
        <v>229.8</v>
      </c>
      <c r="S159">
        <v>60</v>
      </c>
      <c r="T159">
        <v>60</v>
      </c>
      <c r="U159">
        <v>60.9</v>
      </c>
      <c r="V159">
        <v>137.79599999999999</v>
      </c>
      <c r="W159">
        <v>52.5</v>
      </c>
      <c r="X159">
        <v>66.906000000000006</v>
      </c>
      <c r="Y159">
        <v>82.763000000000005</v>
      </c>
      <c r="Z159">
        <v>1.3919999999999999</v>
      </c>
      <c r="AA159">
        <v>544.74900000000002</v>
      </c>
      <c r="AB159">
        <v>496.64400000000001</v>
      </c>
      <c r="AC159">
        <v>4.8159999999999998</v>
      </c>
      <c r="AD159">
        <v>3.875</v>
      </c>
      <c r="AE159">
        <v>7892.9160000000002</v>
      </c>
      <c r="AF159">
        <v>6098.4319999999998</v>
      </c>
      <c r="AG159">
        <v>1787.962</v>
      </c>
      <c r="AH159">
        <v>1146.4369999999999</v>
      </c>
      <c r="AI159">
        <v>6104.9539999999997</v>
      </c>
      <c r="AJ159">
        <v>4951.9949999999999</v>
      </c>
      <c r="AK159">
        <v>23.972000000000001</v>
      </c>
      <c r="AL159">
        <v>1.0049999999999999</v>
      </c>
      <c r="AM159">
        <v>424.59</v>
      </c>
      <c r="AN159">
        <v>2054.2710000000002</v>
      </c>
      <c r="AO159">
        <v>15.576000000000001</v>
      </c>
      <c r="AP159">
        <v>31.753</v>
      </c>
      <c r="AQ159">
        <v>1</v>
      </c>
      <c r="AR159">
        <v>1</v>
      </c>
      <c r="AS159">
        <v>0</v>
      </c>
      <c r="AT159" s="1" t="s">
        <v>214</v>
      </c>
      <c r="AU159" s="1" t="s">
        <v>83</v>
      </c>
      <c r="AV159" s="1" t="s">
        <v>83</v>
      </c>
      <c r="AW159" s="1" t="s">
        <v>84</v>
      </c>
      <c r="AX159" s="1"/>
      <c r="AY159" s="1"/>
      <c r="AZ159" s="1" t="s">
        <v>462</v>
      </c>
      <c r="BA159">
        <v>79</v>
      </c>
      <c r="BB159" s="1" t="s">
        <v>91</v>
      </c>
      <c r="BC159">
        <v>45566.709360000001</v>
      </c>
      <c r="BD159" s="1"/>
      <c r="BE159" s="1" t="s">
        <v>87</v>
      </c>
      <c r="BF159">
        <v>79</v>
      </c>
      <c r="BG159">
        <v>79</v>
      </c>
      <c r="BH159">
        <v>0</v>
      </c>
      <c r="BI159" s="1" t="s">
        <v>460</v>
      </c>
      <c r="BJ159" s="1"/>
      <c r="BK159">
        <v>15</v>
      </c>
      <c r="BL159">
        <v>110</v>
      </c>
      <c r="BM159" s="1"/>
      <c r="BN159" s="1"/>
      <c r="BO159">
        <v>0</v>
      </c>
      <c r="BP159">
        <v>60</v>
      </c>
      <c r="BS159" s="1" t="s">
        <v>463</v>
      </c>
      <c r="BT159" s="1" t="s">
        <v>462</v>
      </c>
      <c r="BU159">
        <v>40</v>
      </c>
      <c r="BV159">
        <v>20</v>
      </c>
      <c r="BW159">
        <v>45</v>
      </c>
      <c r="BX159">
        <v>1231.2860000000001</v>
      </c>
      <c r="BY159">
        <v>1103.817</v>
      </c>
      <c r="BZ159">
        <v>-1.627</v>
      </c>
      <c r="CA159">
        <v>4.1559999999999997</v>
      </c>
      <c r="CB159">
        <v>90.682000000000002</v>
      </c>
      <c r="CC159">
        <v>2054.2710000000002</v>
      </c>
      <c r="CD159">
        <v>1224.7049999999999</v>
      </c>
      <c r="CE159">
        <v>1409.12</v>
      </c>
      <c r="CF159">
        <v>-178.26599999999999</v>
      </c>
      <c r="CG159">
        <v>98.424999999999997</v>
      </c>
      <c r="CI159">
        <f>COUNTA(filtered_labeled_data_seghesio__2[#This Row])</f>
        <v>77</v>
      </c>
    </row>
    <row r="160" spans="1:87" x14ac:dyDescent="0.35">
      <c r="A160">
        <v>801.59799999999996</v>
      </c>
      <c r="B160">
        <v>119.90900000000001</v>
      </c>
      <c r="C160">
        <v>214.6</v>
      </c>
      <c r="D160">
        <v>214.8</v>
      </c>
      <c r="E160">
        <v>220</v>
      </c>
      <c r="F160">
        <v>225</v>
      </c>
      <c r="G160">
        <v>2188.5450000000001</v>
      </c>
      <c r="H160">
        <v>1786.4680000000001</v>
      </c>
      <c r="I160">
        <v>3.1880000000000002</v>
      </c>
      <c r="J160">
        <v>0.14599999999999999</v>
      </c>
      <c r="K160">
        <v>24.34</v>
      </c>
      <c r="L160">
        <v>2.0379999999999998</v>
      </c>
      <c r="M160">
        <v>0.45400000000000001</v>
      </c>
      <c r="N160">
        <v>0.65800000000000003</v>
      </c>
      <c r="O160">
        <v>40.200000000000003</v>
      </c>
      <c r="P160">
        <v>27.716000000000001</v>
      </c>
      <c r="Q160">
        <v>44.988999999999997</v>
      </c>
      <c r="R160">
        <v>229.8</v>
      </c>
      <c r="S160">
        <v>60.1</v>
      </c>
      <c r="T160">
        <v>60.1</v>
      </c>
      <c r="U160">
        <v>60.9</v>
      </c>
      <c r="V160">
        <v>94.585999999999999</v>
      </c>
      <c r="W160">
        <v>52.5</v>
      </c>
      <c r="X160">
        <v>66.349000000000004</v>
      </c>
      <c r="Y160">
        <v>80.013000000000005</v>
      </c>
      <c r="Z160">
        <v>2.9350000000000001</v>
      </c>
      <c r="AA160">
        <v>540.33000000000004</v>
      </c>
      <c r="AB160">
        <v>494.76600000000002</v>
      </c>
      <c r="AC160">
        <v>4.665</v>
      </c>
      <c r="AD160">
        <v>3.6869999999999998</v>
      </c>
      <c r="AE160">
        <v>7670.7060000000001</v>
      </c>
      <c r="AF160">
        <v>5356.0370000000003</v>
      </c>
      <c r="AG160">
        <v>1670.3430000000001</v>
      </c>
      <c r="AH160">
        <v>1010.925</v>
      </c>
      <c r="AI160">
        <v>6000.3630000000003</v>
      </c>
      <c r="AJ160">
        <v>4345.1120000000001</v>
      </c>
      <c r="AK160">
        <v>24.056000000000001</v>
      </c>
      <c r="AT160" s="1" t="s">
        <v>83</v>
      </c>
      <c r="AU160" s="1" t="s">
        <v>83</v>
      </c>
      <c r="AV160" s="1" t="s">
        <v>83</v>
      </c>
      <c r="AW160" s="1"/>
      <c r="AX160" s="1"/>
      <c r="AY160" s="1"/>
      <c r="AZ160" s="1" t="s">
        <v>464</v>
      </c>
      <c r="BA160">
        <v>80</v>
      </c>
      <c r="BB160" s="1" t="s">
        <v>86</v>
      </c>
      <c r="BC160">
        <v>45566.709640000001</v>
      </c>
      <c r="BD160" s="1"/>
      <c r="BE160" s="1" t="s">
        <v>87</v>
      </c>
      <c r="BF160">
        <v>80</v>
      </c>
      <c r="BG160">
        <v>80</v>
      </c>
      <c r="BH160">
        <v>0</v>
      </c>
      <c r="BI160" s="1" t="s">
        <v>465</v>
      </c>
      <c r="BJ160" s="1"/>
      <c r="BK160">
        <v>15.009999280000001</v>
      </c>
      <c r="BL160">
        <v>110</v>
      </c>
      <c r="BM160" s="1"/>
      <c r="BN160" s="1"/>
      <c r="BO160">
        <v>0</v>
      </c>
      <c r="BP160">
        <v>60</v>
      </c>
      <c r="BQ160">
        <v>1.2803912000000001E-2</v>
      </c>
      <c r="BR160">
        <v>0.131051421</v>
      </c>
      <c r="BS160" s="1" t="s">
        <v>83</v>
      </c>
      <c r="BT160" s="1" t="s">
        <v>83</v>
      </c>
      <c r="CI160">
        <f>COUNTA(filtered_labeled_data_seghesio__2[#This Row])</f>
        <v>57</v>
      </c>
    </row>
    <row r="161" spans="1:87" x14ac:dyDescent="0.35">
      <c r="A161">
        <v>801.59799999999996</v>
      </c>
      <c r="B161">
        <v>119.90900000000001</v>
      </c>
      <c r="C161">
        <v>214.6</v>
      </c>
      <c r="D161">
        <v>214.8</v>
      </c>
      <c r="E161">
        <v>220</v>
      </c>
      <c r="F161">
        <v>225</v>
      </c>
      <c r="G161">
        <v>2188.5450000000001</v>
      </c>
      <c r="H161">
        <v>1786.4680000000001</v>
      </c>
      <c r="I161">
        <v>3.1880000000000002</v>
      </c>
      <c r="J161">
        <v>0.14599999999999999</v>
      </c>
      <c r="K161">
        <v>24.34</v>
      </c>
      <c r="L161">
        <v>2.0379999999999998</v>
      </c>
      <c r="M161">
        <v>0.45400000000000001</v>
      </c>
      <c r="N161">
        <v>0.65800000000000003</v>
      </c>
      <c r="O161">
        <v>40.200000000000003</v>
      </c>
      <c r="P161">
        <v>27.716000000000001</v>
      </c>
      <c r="Q161">
        <v>44.988999999999997</v>
      </c>
      <c r="R161">
        <v>229.8</v>
      </c>
      <c r="S161">
        <v>60.1</v>
      </c>
      <c r="T161">
        <v>60.1</v>
      </c>
      <c r="U161">
        <v>60.9</v>
      </c>
      <c r="V161">
        <v>137.79599999999999</v>
      </c>
      <c r="W161">
        <v>52.5</v>
      </c>
      <c r="X161">
        <v>66.91</v>
      </c>
      <c r="Y161">
        <v>82.558000000000007</v>
      </c>
      <c r="Z161">
        <v>2.145</v>
      </c>
      <c r="AA161">
        <v>542.09100000000001</v>
      </c>
      <c r="AB161">
        <v>493.858</v>
      </c>
      <c r="AC161">
        <v>4.891</v>
      </c>
      <c r="AD161">
        <v>3.9129999999999998</v>
      </c>
      <c r="AE161">
        <v>7836.0389999999998</v>
      </c>
      <c r="AF161">
        <v>5973.79</v>
      </c>
      <c r="AG161">
        <v>1806.944</v>
      </c>
      <c r="AH161">
        <v>1143.8979999999999</v>
      </c>
      <c r="AI161">
        <v>6029.0950000000003</v>
      </c>
      <c r="AJ161">
        <v>4829.8919999999998</v>
      </c>
      <c r="AK161">
        <v>24.056000000000001</v>
      </c>
      <c r="AL161">
        <v>1.0049999999999999</v>
      </c>
      <c r="AM161">
        <v>424.66</v>
      </c>
      <c r="AN161">
        <v>2056.0810000000001</v>
      </c>
      <c r="AO161">
        <v>11.762</v>
      </c>
      <c r="AP161">
        <v>23.367999999999999</v>
      </c>
      <c r="AQ161">
        <v>1</v>
      </c>
      <c r="AR161">
        <v>1</v>
      </c>
      <c r="AS161">
        <v>1</v>
      </c>
      <c r="AT161" s="1">
        <v>0</v>
      </c>
      <c r="AU161" s="1" t="s">
        <v>83</v>
      </c>
      <c r="AV161" s="1" t="s">
        <v>83</v>
      </c>
      <c r="AW161" s="1" t="s">
        <v>84</v>
      </c>
      <c r="AX161" s="1"/>
      <c r="AY161" s="1"/>
      <c r="AZ161" s="1" t="s">
        <v>466</v>
      </c>
      <c r="BA161">
        <v>80</v>
      </c>
      <c r="BB161" s="1" t="s">
        <v>91</v>
      </c>
      <c r="BC161">
        <v>45566.709640000001</v>
      </c>
      <c r="BD161" s="1"/>
      <c r="BE161" s="1" t="s">
        <v>87</v>
      </c>
      <c r="BF161">
        <v>80</v>
      </c>
      <c r="BG161">
        <v>80</v>
      </c>
      <c r="BH161">
        <v>0</v>
      </c>
      <c r="BI161" s="1" t="s">
        <v>465</v>
      </c>
      <c r="BJ161" s="1"/>
      <c r="BK161">
        <v>15.009999280000001</v>
      </c>
      <c r="BL161">
        <v>110</v>
      </c>
      <c r="BM161" s="1"/>
      <c r="BN161" s="1"/>
      <c r="BO161">
        <v>0</v>
      </c>
      <c r="BP161">
        <v>60</v>
      </c>
      <c r="BS161" s="1" t="s">
        <v>467</v>
      </c>
      <c r="BT161" s="1" t="s">
        <v>466</v>
      </c>
      <c r="BU161">
        <v>40</v>
      </c>
      <c r="BV161">
        <v>20</v>
      </c>
      <c r="BW161">
        <v>45</v>
      </c>
      <c r="BX161">
        <v>1238.58</v>
      </c>
      <c r="BY161">
        <v>937.56899999999996</v>
      </c>
      <c r="BZ161">
        <v>-1.619</v>
      </c>
      <c r="CA161">
        <v>4.0819999999999999</v>
      </c>
      <c r="CB161">
        <v>90.69</v>
      </c>
      <c r="CC161">
        <v>2056.0810000000001</v>
      </c>
      <c r="CD161">
        <v>1231.645</v>
      </c>
      <c r="CE161">
        <v>1246.671</v>
      </c>
      <c r="CF161">
        <v>-178.18700000000001</v>
      </c>
      <c r="CG161">
        <v>99.998999999999995</v>
      </c>
      <c r="CI161">
        <f>COUNTA(filtered_labeled_data_seghesio__2[#This Row])</f>
        <v>77</v>
      </c>
    </row>
    <row r="162" spans="1:87" x14ac:dyDescent="0.35">
      <c r="A162">
        <v>801.59799999999996</v>
      </c>
      <c r="B162">
        <v>119.90900000000001</v>
      </c>
      <c r="C162">
        <v>214.8</v>
      </c>
      <c r="D162">
        <v>214.8</v>
      </c>
      <c r="E162">
        <v>220</v>
      </c>
      <c r="F162">
        <v>225</v>
      </c>
      <c r="G162">
        <v>2217.5909999999999</v>
      </c>
      <c r="H162">
        <v>1807.1590000000001</v>
      </c>
      <c r="I162">
        <v>3.1019999999999999</v>
      </c>
      <c r="J162">
        <v>0.14599999999999999</v>
      </c>
      <c r="K162">
        <v>24.341999999999999</v>
      </c>
      <c r="L162">
        <v>2.0299999999999998</v>
      </c>
      <c r="M162">
        <v>0.45600000000000002</v>
      </c>
      <c r="N162">
        <v>0.65800000000000003</v>
      </c>
      <c r="O162">
        <v>39.700000000000003</v>
      </c>
      <c r="P162">
        <v>27.297999999999998</v>
      </c>
      <c r="Q162">
        <v>44.959000000000003</v>
      </c>
      <c r="R162">
        <v>229.8</v>
      </c>
      <c r="S162">
        <v>59.9</v>
      </c>
      <c r="T162">
        <v>59.9</v>
      </c>
      <c r="U162">
        <v>60.9</v>
      </c>
      <c r="V162">
        <v>94.585999999999999</v>
      </c>
      <c r="W162">
        <v>52.5</v>
      </c>
      <c r="X162">
        <v>66.201999999999998</v>
      </c>
      <c r="Y162">
        <v>79.933999999999997</v>
      </c>
      <c r="Z162">
        <v>2.9350000000000001</v>
      </c>
      <c r="AA162">
        <v>540.98</v>
      </c>
      <c r="AB162">
        <v>495.16</v>
      </c>
      <c r="AC162">
        <v>4.7030000000000003</v>
      </c>
      <c r="AD162">
        <v>3.7250000000000001</v>
      </c>
      <c r="AE162">
        <v>7671.5010000000002</v>
      </c>
      <c r="AF162">
        <v>5367.83</v>
      </c>
      <c r="AG162">
        <v>1681.3910000000001</v>
      </c>
      <c r="AH162">
        <v>1017.778</v>
      </c>
      <c r="AI162">
        <v>5990.11</v>
      </c>
      <c r="AJ162">
        <v>4350.0519999999997</v>
      </c>
      <c r="AK162">
        <v>24.936</v>
      </c>
      <c r="AL162">
        <v>1.0029999999999999</v>
      </c>
      <c r="AM162">
        <v>423.78</v>
      </c>
      <c r="AN162">
        <v>2055.364</v>
      </c>
      <c r="AO162">
        <v>4.45</v>
      </c>
      <c r="AP162">
        <v>23.344999999999999</v>
      </c>
      <c r="AQ162">
        <v>1</v>
      </c>
      <c r="AR162">
        <v>1</v>
      </c>
      <c r="AS162">
        <v>1</v>
      </c>
      <c r="AT162" s="1">
        <v>0</v>
      </c>
      <c r="AU162" s="1" t="s">
        <v>83</v>
      </c>
      <c r="AV162" s="1" t="s">
        <v>83</v>
      </c>
      <c r="AW162" s="1" t="s">
        <v>84</v>
      </c>
      <c r="AX162" s="1"/>
      <c r="AY162" s="1"/>
      <c r="AZ162" s="1" t="s">
        <v>468</v>
      </c>
      <c r="BA162">
        <v>81</v>
      </c>
      <c r="BB162" s="1" t="s">
        <v>86</v>
      </c>
      <c r="BC162">
        <v>45566.709929999997</v>
      </c>
      <c r="BD162" s="1"/>
      <c r="BE162" s="1" t="s">
        <v>87</v>
      </c>
      <c r="BF162">
        <v>81</v>
      </c>
      <c r="BG162">
        <v>81</v>
      </c>
      <c r="BH162">
        <v>0</v>
      </c>
      <c r="BI162" s="1" t="s">
        <v>469</v>
      </c>
      <c r="BJ162" s="1"/>
      <c r="BK162">
        <v>15.009999280000001</v>
      </c>
      <c r="BL162">
        <v>110</v>
      </c>
      <c r="BM162" s="1"/>
      <c r="BN162" s="1"/>
      <c r="BO162">
        <v>0</v>
      </c>
      <c r="BP162">
        <v>60</v>
      </c>
      <c r="BQ162">
        <v>3.3028363999999998E-2</v>
      </c>
      <c r="BR162">
        <v>0.114341497</v>
      </c>
      <c r="BS162" s="1" t="s">
        <v>470</v>
      </c>
      <c r="BT162" s="1" t="s">
        <v>468</v>
      </c>
      <c r="BU162">
        <v>40</v>
      </c>
      <c r="BV162">
        <v>20</v>
      </c>
      <c r="BW162">
        <v>45</v>
      </c>
      <c r="BX162">
        <v>885.83</v>
      </c>
      <c r="BY162">
        <v>1141.124</v>
      </c>
      <c r="BZ162">
        <v>3.1309999999999998</v>
      </c>
      <c r="CA162">
        <v>4.1360000000000001</v>
      </c>
      <c r="CB162">
        <v>95.44</v>
      </c>
      <c r="CC162">
        <v>2055.364</v>
      </c>
      <c r="CD162">
        <v>862.77599999999995</v>
      </c>
      <c r="CE162">
        <v>1248.367</v>
      </c>
      <c r="CF162">
        <v>6.5190000000000001</v>
      </c>
      <c r="CG162">
        <v>97.244</v>
      </c>
      <c r="CI162">
        <f>COUNTA(filtered_labeled_data_seghesio__2[#This Row])</f>
        <v>79</v>
      </c>
    </row>
    <row r="163" spans="1:87" x14ac:dyDescent="0.35">
      <c r="A163">
        <v>801.59799999999996</v>
      </c>
      <c r="B163">
        <v>119.90900000000001</v>
      </c>
      <c r="C163">
        <v>214.8</v>
      </c>
      <c r="D163">
        <v>214.8</v>
      </c>
      <c r="E163">
        <v>220</v>
      </c>
      <c r="F163">
        <v>225</v>
      </c>
      <c r="G163">
        <v>2217.5909999999999</v>
      </c>
      <c r="H163">
        <v>1807.1590000000001</v>
      </c>
      <c r="I163">
        <v>3.1019999999999999</v>
      </c>
      <c r="J163">
        <v>0.14599999999999999</v>
      </c>
      <c r="K163">
        <v>24.341999999999999</v>
      </c>
      <c r="L163">
        <v>2.0299999999999998</v>
      </c>
      <c r="M163">
        <v>0.45600000000000002</v>
      </c>
      <c r="N163">
        <v>0.65800000000000003</v>
      </c>
      <c r="O163">
        <v>39.700000000000003</v>
      </c>
      <c r="P163">
        <v>27.297999999999998</v>
      </c>
      <c r="Q163">
        <v>44.959000000000003</v>
      </c>
      <c r="R163">
        <v>229.8</v>
      </c>
      <c r="S163">
        <v>59.9</v>
      </c>
      <c r="T163">
        <v>59.9</v>
      </c>
      <c r="U163">
        <v>60.9</v>
      </c>
      <c r="V163">
        <v>137.79599999999999</v>
      </c>
      <c r="W163">
        <v>52.5</v>
      </c>
      <c r="X163">
        <v>66.846999999999994</v>
      </c>
      <c r="Y163">
        <v>82.891000000000005</v>
      </c>
      <c r="Z163">
        <v>1.43</v>
      </c>
      <c r="AA163">
        <v>541.12199999999996</v>
      </c>
      <c r="AB163">
        <v>492.60300000000001</v>
      </c>
      <c r="AC163">
        <v>4.8540000000000001</v>
      </c>
      <c r="AD163">
        <v>3.875</v>
      </c>
      <c r="AE163">
        <v>7796.57</v>
      </c>
      <c r="AF163">
        <v>5902.3940000000002</v>
      </c>
      <c r="AG163">
        <v>1769.5139999999999</v>
      </c>
      <c r="AH163">
        <v>1107.895</v>
      </c>
      <c r="AI163">
        <v>6027.0559999999996</v>
      </c>
      <c r="AJ163">
        <v>4794.4989999999998</v>
      </c>
      <c r="AK163">
        <v>24.936</v>
      </c>
      <c r="AL163">
        <v>1.0049999999999999</v>
      </c>
      <c r="AM163">
        <v>424.70400000000001</v>
      </c>
      <c r="AN163">
        <v>2056.2489999999998</v>
      </c>
      <c r="AO163">
        <v>7.89</v>
      </c>
      <c r="AP163">
        <v>23.117000000000001</v>
      </c>
      <c r="AQ163">
        <v>1</v>
      </c>
      <c r="AR163">
        <v>1</v>
      </c>
      <c r="AS163">
        <v>1</v>
      </c>
      <c r="AT163" s="1">
        <v>0</v>
      </c>
      <c r="AU163" s="1" t="s">
        <v>83</v>
      </c>
      <c r="AV163" s="1" t="s">
        <v>83</v>
      </c>
      <c r="AW163" s="1" t="s">
        <v>84</v>
      </c>
      <c r="AX163" s="1"/>
      <c r="AY163" s="1"/>
      <c r="AZ163" s="1" t="s">
        <v>471</v>
      </c>
      <c r="BA163">
        <v>81</v>
      </c>
      <c r="BB163" s="1" t="s">
        <v>91</v>
      </c>
      <c r="BC163">
        <v>45566.709929999997</v>
      </c>
      <c r="BD163" s="1"/>
      <c r="BE163" s="1" t="s">
        <v>87</v>
      </c>
      <c r="BF163">
        <v>81</v>
      </c>
      <c r="BG163">
        <v>81</v>
      </c>
      <c r="BH163">
        <v>0</v>
      </c>
      <c r="BI163" s="1" t="s">
        <v>469</v>
      </c>
      <c r="BJ163" s="1"/>
      <c r="BK163">
        <v>15.009999280000001</v>
      </c>
      <c r="BL163">
        <v>110</v>
      </c>
      <c r="BM163" s="1"/>
      <c r="BN163" s="1"/>
      <c r="BO163">
        <v>0</v>
      </c>
      <c r="BP163">
        <v>60</v>
      </c>
      <c r="BS163" s="1" t="s">
        <v>472</v>
      </c>
      <c r="BT163" s="1" t="s">
        <v>471</v>
      </c>
      <c r="BU163">
        <v>40</v>
      </c>
      <c r="BV163">
        <v>20</v>
      </c>
      <c r="BW163">
        <v>45</v>
      </c>
      <c r="BX163">
        <v>1235.027</v>
      </c>
      <c r="BY163">
        <v>910.875</v>
      </c>
      <c r="BZ163">
        <v>-1.8540000000000001</v>
      </c>
      <c r="CA163">
        <v>4.0259999999999998</v>
      </c>
      <c r="CB163">
        <v>90.454999999999998</v>
      </c>
      <c r="CC163">
        <v>2056.2489999999998</v>
      </c>
      <c r="CD163">
        <v>1229.037</v>
      </c>
      <c r="CE163">
        <v>1221.7829999999999</v>
      </c>
      <c r="CF163">
        <v>-178.37299999999999</v>
      </c>
      <c r="CG163">
        <v>96.063000000000002</v>
      </c>
      <c r="CI163">
        <f>COUNTA(filtered_labeled_data_seghesio__2[#This Row])</f>
        <v>77</v>
      </c>
    </row>
    <row r="164" spans="1:87" x14ac:dyDescent="0.35">
      <c r="A164">
        <v>801.78200000000004</v>
      </c>
      <c r="B164">
        <v>119.90900000000001</v>
      </c>
      <c r="C164">
        <v>214.6</v>
      </c>
      <c r="D164">
        <v>214.8</v>
      </c>
      <c r="E164">
        <v>219.8</v>
      </c>
      <c r="F164">
        <v>224.8</v>
      </c>
      <c r="G164">
        <v>2201.3670000000002</v>
      </c>
      <c r="H164">
        <v>1803.3710000000001</v>
      </c>
      <c r="I164">
        <v>3.528</v>
      </c>
      <c r="J164">
        <v>0.15</v>
      </c>
      <c r="K164">
        <v>24.34</v>
      </c>
      <c r="L164">
        <v>2.0619999999999998</v>
      </c>
      <c r="M164">
        <v>0.45400000000000001</v>
      </c>
      <c r="N164">
        <v>0.65600000000000003</v>
      </c>
      <c r="O164">
        <v>39.4</v>
      </c>
      <c r="P164">
        <v>27.405000000000001</v>
      </c>
      <c r="Q164">
        <v>44.959000000000003</v>
      </c>
      <c r="R164">
        <v>229.8</v>
      </c>
      <c r="S164">
        <v>60</v>
      </c>
      <c r="T164">
        <v>60</v>
      </c>
      <c r="U164">
        <v>60.9</v>
      </c>
      <c r="V164">
        <v>94.585999999999999</v>
      </c>
      <c r="W164">
        <v>52.5</v>
      </c>
      <c r="X164">
        <v>66.221000000000004</v>
      </c>
      <c r="Y164">
        <v>79.869</v>
      </c>
      <c r="Z164">
        <v>3.5739999999999998</v>
      </c>
      <c r="AA164">
        <v>539.48</v>
      </c>
      <c r="AB164">
        <v>493.51600000000002</v>
      </c>
      <c r="AC164">
        <v>4.59</v>
      </c>
      <c r="AD164">
        <v>3.6869999999999998</v>
      </c>
      <c r="AE164">
        <v>7644.25</v>
      </c>
      <c r="AF164">
        <v>5316.8980000000001</v>
      </c>
      <c r="AG164">
        <v>1620.0989999999999</v>
      </c>
      <c r="AH164">
        <v>1000.593</v>
      </c>
      <c r="AI164">
        <v>6024.1509999999998</v>
      </c>
      <c r="AJ164">
        <v>4316.3050000000003</v>
      </c>
      <c r="AK164">
        <v>24.126000000000001</v>
      </c>
      <c r="AL164">
        <v>1.002</v>
      </c>
      <c r="AM164">
        <v>423.36799999999999</v>
      </c>
      <c r="AN164">
        <v>2051.489</v>
      </c>
      <c r="AO164">
        <v>14.271000000000001</v>
      </c>
      <c r="AP164">
        <v>153.005</v>
      </c>
      <c r="AQ164">
        <v>1</v>
      </c>
      <c r="AR164">
        <v>0</v>
      </c>
      <c r="AS164">
        <v>1</v>
      </c>
      <c r="AT164" s="1">
        <v>0</v>
      </c>
      <c r="AU164" s="1" t="s">
        <v>83</v>
      </c>
      <c r="AV164" s="1" t="s">
        <v>83</v>
      </c>
      <c r="AW164" s="1" t="s">
        <v>119</v>
      </c>
      <c r="AX164" s="1"/>
      <c r="AY164" s="1"/>
      <c r="AZ164" s="1" t="s">
        <v>473</v>
      </c>
      <c r="BA164">
        <v>82</v>
      </c>
      <c r="BB164" s="1" t="s">
        <v>86</v>
      </c>
      <c r="BC164">
        <v>45566.710209999997</v>
      </c>
      <c r="BD164" s="1"/>
      <c r="BE164" s="1" t="s">
        <v>87</v>
      </c>
      <c r="BF164">
        <v>82</v>
      </c>
      <c r="BG164">
        <v>82</v>
      </c>
      <c r="BH164">
        <v>0</v>
      </c>
      <c r="BI164" s="1" t="s">
        <v>474</v>
      </c>
      <c r="BJ164" s="1"/>
      <c r="BK164">
        <v>15.009999280000001</v>
      </c>
      <c r="BL164">
        <v>110</v>
      </c>
      <c r="BM164" s="1"/>
      <c r="BN164" s="1"/>
      <c r="BO164">
        <v>0</v>
      </c>
      <c r="BP164">
        <v>60</v>
      </c>
      <c r="BQ164">
        <v>2.0837903000000001E-2</v>
      </c>
      <c r="BR164">
        <v>0.12812042200000001</v>
      </c>
      <c r="BS164" s="1" t="s">
        <v>475</v>
      </c>
      <c r="BT164" s="1" t="s">
        <v>473</v>
      </c>
      <c r="BU164">
        <v>40</v>
      </c>
      <c r="BV164">
        <v>20</v>
      </c>
      <c r="BW164">
        <v>45</v>
      </c>
      <c r="BX164">
        <v>871.11900000000003</v>
      </c>
      <c r="BY164">
        <v>932.05</v>
      </c>
      <c r="BZ164">
        <v>1.7769999999999999</v>
      </c>
      <c r="CA164">
        <v>4.1849999999999996</v>
      </c>
      <c r="CB164">
        <v>94.085999999999999</v>
      </c>
      <c r="CC164">
        <v>2051.489</v>
      </c>
      <c r="CD164">
        <v>849.779</v>
      </c>
      <c r="CE164">
        <v>1043.921</v>
      </c>
      <c r="CF164">
        <v>5.3129999999999997</v>
      </c>
      <c r="CG164">
        <v>99.998999999999995</v>
      </c>
      <c r="CI164">
        <f>COUNTA(filtered_labeled_data_seghesio__2[#This Row])</f>
        <v>79</v>
      </c>
    </row>
    <row r="165" spans="1:87" x14ac:dyDescent="0.35">
      <c r="A165">
        <v>801.78200000000004</v>
      </c>
      <c r="B165">
        <v>119.90900000000001</v>
      </c>
      <c r="C165">
        <v>214.6</v>
      </c>
      <c r="D165">
        <v>214.8</v>
      </c>
      <c r="E165">
        <v>219.8</v>
      </c>
      <c r="F165">
        <v>224.8</v>
      </c>
      <c r="G165">
        <v>2201.3670000000002</v>
      </c>
      <c r="H165">
        <v>1803.3710000000001</v>
      </c>
      <c r="I165">
        <v>3.528</v>
      </c>
      <c r="J165">
        <v>0.15</v>
      </c>
      <c r="K165">
        <v>24.34</v>
      </c>
      <c r="L165">
        <v>2.0619999999999998</v>
      </c>
      <c r="M165">
        <v>0.45400000000000001</v>
      </c>
      <c r="N165">
        <v>0.65600000000000003</v>
      </c>
      <c r="O165">
        <v>39.4</v>
      </c>
      <c r="P165">
        <v>27.405000000000001</v>
      </c>
      <c r="Q165">
        <v>44.959000000000003</v>
      </c>
      <c r="R165">
        <v>229.8</v>
      </c>
      <c r="S165">
        <v>60</v>
      </c>
      <c r="T165">
        <v>60</v>
      </c>
      <c r="U165">
        <v>60.9</v>
      </c>
      <c r="V165">
        <v>137.79599999999999</v>
      </c>
      <c r="W165">
        <v>52.5</v>
      </c>
      <c r="X165">
        <v>66.912000000000006</v>
      </c>
      <c r="Y165">
        <v>82.506</v>
      </c>
      <c r="Z165">
        <v>2.2200000000000002</v>
      </c>
      <c r="AA165">
        <v>540.49599999999998</v>
      </c>
      <c r="AB165">
        <v>491.839</v>
      </c>
      <c r="AC165">
        <v>4.891</v>
      </c>
      <c r="AD165">
        <v>3.875</v>
      </c>
      <c r="AE165">
        <v>7803.8069999999998</v>
      </c>
      <c r="AF165">
        <v>5905.3860000000004</v>
      </c>
      <c r="AG165">
        <v>1793.663</v>
      </c>
      <c r="AH165">
        <v>1112.6669999999999</v>
      </c>
      <c r="AI165">
        <v>6010.1440000000002</v>
      </c>
      <c r="AJ165">
        <v>4792.7190000000001</v>
      </c>
      <c r="AK165">
        <v>24.126000000000001</v>
      </c>
      <c r="AL165">
        <v>1.0049999999999999</v>
      </c>
      <c r="AM165">
        <v>424.70800000000003</v>
      </c>
      <c r="AN165">
        <v>2055.0279999999998</v>
      </c>
      <c r="AO165">
        <v>6.2850000000000001</v>
      </c>
      <c r="AP165">
        <v>27.710999999999999</v>
      </c>
      <c r="AQ165">
        <v>1</v>
      </c>
      <c r="AR165">
        <v>1</v>
      </c>
      <c r="AS165">
        <v>1</v>
      </c>
      <c r="AT165" s="1">
        <v>0</v>
      </c>
      <c r="AU165" s="1" t="s">
        <v>83</v>
      </c>
      <c r="AV165" s="1" t="s">
        <v>83</v>
      </c>
      <c r="AW165" s="1" t="s">
        <v>84</v>
      </c>
      <c r="AX165" s="1"/>
      <c r="AY165" s="1"/>
      <c r="AZ165" s="1" t="s">
        <v>476</v>
      </c>
      <c r="BA165">
        <v>82</v>
      </c>
      <c r="BB165" s="1" t="s">
        <v>91</v>
      </c>
      <c r="BC165">
        <v>45566.710209999997</v>
      </c>
      <c r="BD165" s="1"/>
      <c r="BE165" s="1" t="s">
        <v>87</v>
      </c>
      <c r="BF165">
        <v>82</v>
      </c>
      <c r="BG165">
        <v>82</v>
      </c>
      <c r="BH165">
        <v>0</v>
      </c>
      <c r="BI165" s="1" t="s">
        <v>474</v>
      </c>
      <c r="BJ165" s="1"/>
      <c r="BK165">
        <v>15.009999280000001</v>
      </c>
      <c r="BL165">
        <v>110</v>
      </c>
      <c r="BM165" s="1"/>
      <c r="BN165" s="1"/>
      <c r="BO165">
        <v>0</v>
      </c>
      <c r="BP165">
        <v>60</v>
      </c>
      <c r="BS165" s="1" t="s">
        <v>477</v>
      </c>
      <c r="BT165" s="1" t="s">
        <v>476</v>
      </c>
      <c r="BU165">
        <v>40</v>
      </c>
      <c r="BV165">
        <v>20</v>
      </c>
      <c r="BW165">
        <v>45</v>
      </c>
      <c r="BX165">
        <v>1233.027</v>
      </c>
      <c r="BY165">
        <v>1022.038</v>
      </c>
      <c r="BZ165">
        <v>-2.3090000000000002</v>
      </c>
      <c r="CA165">
        <v>3.9769999999999999</v>
      </c>
      <c r="CB165">
        <v>90</v>
      </c>
      <c r="CC165">
        <v>2055.0279999999998</v>
      </c>
      <c r="CD165">
        <v>1226.8910000000001</v>
      </c>
      <c r="CE165">
        <v>1330.2449999999999</v>
      </c>
      <c r="CF165">
        <v>-178.26300000000001</v>
      </c>
      <c r="CG165">
        <v>98.424999999999997</v>
      </c>
      <c r="CI165">
        <f>COUNTA(filtered_labeled_data_seghesio__2[#This Row])</f>
        <v>77</v>
      </c>
    </row>
    <row r="166" spans="1:87" x14ac:dyDescent="0.35">
      <c r="A166">
        <v>801.59799999999996</v>
      </c>
      <c r="B166">
        <v>119.90900000000001</v>
      </c>
      <c r="C166">
        <v>214.6</v>
      </c>
      <c r="D166">
        <v>214.8</v>
      </c>
      <c r="E166">
        <v>219.8</v>
      </c>
      <c r="F166">
        <v>225</v>
      </c>
      <c r="G166">
        <v>2206.0309999999999</v>
      </c>
      <c r="H166">
        <v>1811.24</v>
      </c>
      <c r="I166">
        <v>3.0139999999999998</v>
      </c>
      <c r="J166">
        <v>0.14799999999999999</v>
      </c>
      <c r="K166">
        <v>24.34</v>
      </c>
      <c r="L166">
        <v>2.004</v>
      </c>
      <c r="M166">
        <v>0.45400000000000001</v>
      </c>
      <c r="N166">
        <v>0.65800000000000003</v>
      </c>
      <c r="O166">
        <v>39.200000000000003</v>
      </c>
      <c r="P166">
        <v>26.681999999999999</v>
      </c>
      <c r="Q166">
        <v>44.959000000000003</v>
      </c>
      <c r="R166">
        <v>229.8</v>
      </c>
      <c r="S166">
        <v>60</v>
      </c>
      <c r="T166">
        <v>60</v>
      </c>
      <c r="U166">
        <v>60.9</v>
      </c>
      <c r="V166">
        <v>94.585999999999999</v>
      </c>
      <c r="W166">
        <v>52.5</v>
      </c>
      <c r="X166">
        <v>66.364000000000004</v>
      </c>
      <c r="Y166">
        <v>79.984999999999999</v>
      </c>
      <c r="Z166">
        <v>3.2360000000000002</v>
      </c>
      <c r="AA166">
        <v>538.06799999999998</v>
      </c>
      <c r="AB166">
        <v>489.79199999999997</v>
      </c>
      <c r="AC166">
        <v>4.6280000000000001</v>
      </c>
      <c r="AD166">
        <v>3.7250000000000001</v>
      </c>
      <c r="AE166">
        <v>7611.9979999999996</v>
      </c>
      <c r="AF166">
        <v>5226.46</v>
      </c>
      <c r="AG166">
        <v>1605.2560000000001</v>
      </c>
      <c r="AH166">
        <v>978.85</v>
      </c>
      <c r="AI166">
        <v>6006.7420000000002</v>
      </c>
      <c r="AJ166">
        <v>4247.6099999999997</v>
      </c>
      <c r="AK166">
        <v>23.992000000000001</v>
      </c>
      <c r="AL166">
        <v>1.004</v>
      </c>
      <c r="AM166">
        <v>423.75700000000001</v>
      </c>
      <c r="AN166">
        <v>2056.0129999999999</v>
      </c>
      <c r="AO166">
        <v>5.4189999999999996</v>
      </c>
      <c r="AP166">
        <v>29.382000000000001</v>
      </c>
      <c r="AQ166">
        <v>1</v>
      </c>
      <c r="AR166">
        <v>1</v>
      </c>
      <c r="AS166">
        <v>1</v>
      </c>
      <c r="AT166" s="1">
        <v>0</v>
      </c>
      <c r="AU166" s="1" t="s">
        <v>83</v>
      </c>
      <c r="AV166" s="1" t="s">
        <v>83</v>
      </c>
      <c r="AW166" s="1" t="s">
        <v>84</v>
      </c>
      <c r="AX166" s="1"/>
      <c r="AY166" s="1"/>
      <c r="AZ166" s="1" t="s">
        <v>478</v>
      </c>
      <c r="BA166">
        <v>83</v>
      </c>
      <c r="BB166" s="1" t="s">
        <v>86</v>
      </c>
      <c r="BC166">
        <v>45566.710489999998</v>
      </c>
      <c r="BD166" s="1"/>
      <c r="BE166" s="1" t="s">
        <v>87</v>
      </c>
      <c r="BF166">
        <v>83</v>
      </c>
      <c r="BG166">
        <v>83</v>
      </c>
      <c r="BH166">
        <v>0</v>
      </c>
      <c r="BI166" s="1" t="s">
        <v>479</v>
      </c>
      <c r="BJ166" s="1"/>
      <c r="BK166">
        <v>15.019999500000001</v>
      </c>
      <c r="BL166">
        <v>110</v>
      </c>
      <c r="BM166" s="1"/>
      <c r="BN166" s="1"/>
      <c r="BO166">
        <v>0</v>
      </c>
      <c r="BP166">
        <v>60</v>
      </c>
      <c r="BQ166">
        <v>1.9184112999999999E-2</v>
      </c>
      <c r="BR166">
        <v>0.13870036599999999</v>
      </c>
      <c r="BS166" s="1" t="s">
        <v>480</v>
      </c>
      <c r="BT166" s="1" t="s">
        <v>478</v>
      </c>
      <c r="BU166">
        <v>40</v>
      </c>
      <c r="BV166">
        <v>20</v>
      </c>
      <c r="BW166">
        <v>45</v>
      </c>
      <c r="BX166">
        <v>885.07299999999998</v>
      </c>
      <c r="BY166">
        <v>1192.559</v>
      </c>
      <c r="BZ166">
        <v>3.1749999999999998</v>
      </c>
      <c r="CA166">
        <v>4.1219999999999999</v>
      </c>
      <c r="CB166">
        <v>95.483999999999995</v>
      </c>
      <c r="CC166">
        <v>2056.0129999999999</v>
      </c>
      <c r="CD166">
        <v>861.08100000000002</v>
      </c>
      <c r="CE166">
        <v>1301.451</v>
      </c>
      <c r="CF166">
        <v>6.5339999999999998</v>
      </c>
      <c r="CG166">
        <v>99.998999999999995</v>
      </c>
      <c r="CI166">
        <f>COUNTA(filtered_labeled_data_seghesio__2[#This Row])</f>
        <v>79</v>
      </c>
    </row>
    <row r="167" spans="1:87" x14ac:dyDescent="0.35">
      <c r="A167">
        <v>801.59799999999996</v>
      </c>
      <c r="B167">
        <v>119.90900000000001</v>
      </c>
      <c r="C167">
        <v>214.6</v>
      </c>
      <c r="D167">
        <v>214.8</v>
      </c>
      <c r="E167">
        <v>219.8</v>
      </c>
      <c r="F167">
        <v>225</v>
      </c>
      <c r="G167">
        <v>2206.0309999999999</v>
      </c>
      <c r="H167">
        <v>1811.24</v>
      </c>
      <c r="I167">
        <v>3.0139999999999998</v>
      </c>
      <c r="J167">
        <v>0.14799999999999999</v>
      </c>
      <c r="K167">
        <v>24.34</v>
      </c>
      <c r="L167">
        <v>2.004</v>
      </c>
      <c r="M167">
        <v>0.45400000000000001</v>
      </c>
      <c r="N167">
        <v>0.65800000000000003</v>
      </c>
      <c r="O167">
        <v>39.200000000000003</v>
      </c>
      <c r="P167">
        <v>26.681999999999999</v>
      </c>
      <c r="Q167">
        <v>44.959000000000003</v>
      </c>
      <c r="R167">
        <v>229.8</v>
      </c>
      <c r="S167">
        <v>60</v>
      </c>
      <c r="T167">
        <v>60</v>
      </c>
      <c r="U167">
        <v>60.9</v>
      </c>
      <c r="V167">
        <v>137.79599999999999</v>
      </c>
      <c r="W167">
        <v>52.5</v>
      </c>
      <c r="X167">
        <v>66.957999999999998</v>
      </c>
      <c r="Y167">
        <v>82.576999999999998</v>
      </c>
      <c r="Z167">
        <v>2.4830000000000001</v>
      </c>
      <c r="AA167">
        <v>538.99599999999998</v>
      </c>
      <c r="AB167">
        <v>489.57600000000002</v>
      </c>
      <c r="AC167">
        <v>4.9290000000000003</v>
      </c>
      <c r="AD167">
        <v>3.9510000000000001</v>
      </c>
      <c r="AE167">
        <v>7754.13</v>
      </c>
      <c r="AF167">
        <v>5832.5969999999998</v>
      </c>
      <c r="AG167">
        <v>1779.5640000000001</v>
      </c>
      <c r="AH167">
        <v>1114.537</v>
      </c>
      <c r="AI167">
        <v>5974.5659999999998</v>
      </c>
      <c r="AJ167">
        <v>4718.0600000000004</v>
      </c>
      <c r="AK167">
        <v>23.992000000000001</v>
      </c>
      <c r="AL167">
        <v>1.0049999999999999</v>
      </c>
      <c r="AM167">
        <v>424.58800000000002</v>
      </c>
      <c r="AN167">
        <v>2056.2910000000002</v>
      </c>
      <c r="AO167">
        <v>6.101</v>
      </c>
      <c r="AP167">
        <v>28.145</v>
      </c>
      <c r="AQ167">
        <v>1</v>
      </c>
      <c r="AR167">
        <v>1</v>
      </c>
      <c r="AS167">
        <v>1</v>
      </c>
      <c r="AT167" s="1">
        <v>0</v>
      </c>
      <c r="AU167" s="1" t="s">
        <v>83</v>
      </c>
      <c r="AV167" s="1" t="s">
        <v>83</v>
      </c>
      <c r="AW167" s="1" t="s">
        <v>84</v>
      </c>
      <c r="AX167" s="1"/>
      <c r="AY167" s="1"/>
      <c r="AZ167" s="1" t="s">
        <v>481</v>
      </c>
      <c r="BA167">
        <v>83</v>
      </c>
      <c r="BB167" s="1" t="s">
        <v>91</v>
      </c>
      <c r="BC167">
        <v>45566.710489999998</v>
      </c>
      <c r="BD167" s="1"/>
      <c r="BE167" s="1" t="s">
        <v>87</v>
      </c>
      <c r="BF167">
        <v>83</v>
      </c>
      <c r="BG167">
        <v>83</v>
      </c>
      <c r="BH167">
        <v>0</v>
      </c>
      <c r="BI167" s="1" t="s">
        <v>479</v>
      </c>
      <c r="BJ167" s="1"/>
      <c r="BK167">
        <v>15.019999500000001</v>
      </c>
      <c r="BL167">
        <v>110</v>
      </c>
      <c r="BM167" s="1"/>
      <c r="BN167" s="1"/>
      <c r="BO167">
        <v>0</v>
      </c>
      <c r="BP167">
        <v>60</v>
      </c>
      <c r="BS167" s="1" t="s">
        <v>482</v>
      </c>
      <c r="BT167" s="1" t="s">
        <v>481</v>
      </c>
      <c r="BU167">
        <v>40</v>
      </c>
      <c r="BV167">
        <v>20</v>
      </c>
      <c r="BW167">
        <v>45</v>
      </c>
      <c r="BX167">
        <v>1238.5650000000001</v>
      </c>
      <c r="BY167">
        <v>918.005</v>
      </c>
      <c r="BZ167">
        <v>-1.627</v>
      </c>
      <c r="CA167">
        <v>4.1559999999999997</v>
      </c>
      <c r="CB167">
        <v>90.682000000000002</v>
      </c>
      <c r="CC167">
        <v>2056.2910000000002</v>
      </c>
      <c r="CD167">
        <v>1231.694</v>
      </c>
      <c r="CE167">
        <v>1227.0319999999999</v>
      </c>
      <c r="CF167">
        <v>-178.232</v>
      </c>
      <c r="CG167">
        <v>99.998999999999995</v>
      </c>
      <c r="CI167">
        <f>COUNTA(filtered_labeled_data_seghesio__2[#This Row])</f>
        <v>77</v>
      </c>
    </row>
    <row r="168" spans="1:87" x14ac:dyDescent="0.35">
      <c r="A168">
        <v>801.59799999999996</v>
      </c>
      <c r="B168">
        <v>119.90900000000001</v>
      </c>
      <c r="C168">
        <v>214.6</v>
      </c>
      <c r="D168">
        <v>214.8</v>
      </c>
      <c r="E168">
        <v>219.8</v>
      </c>
      <c r="F168">
        <v>225</v>
      </c>
      <c r="G168">
        <v>2203.893</v>
      </c>
      <c r="H168">
        <v>1824.354</v>
      </c>
      <c r="I168">
        <v>3.036</v>
      </c>
      <c r="J168">
        <v>0.14599999999999999</v>
      </c>
      <c r="K168">
        <v>24.34</v>
      </c>
      <c r="L168">
        <v>2.06</v>
      </c>
      <c r="M168">
        <v>0.45400000000000001</v>
      </c>
      <c r="N168">
        <v>0.65600000000000003</v>
      </c>
      <c r="O168">
        <v>39</v>
      </c>
      <c r="P168">
        <v>26.814</v>
      </c>
      <c r="Q168">
        <v>44.959000000000003</v>
      </c>
      <c r="R168">
        <v>229.8</v>
      </c>
      <c r="S168">
        <v>59.9</v>
      </c>
      <c r="T168">
        <v>59.9</v>
      </c>
      <c r="U168">
        <v>60.9</v>
      </c>
      <c r="V168">
        <v>94.585999999999999</v>
      </c>
      <c r="W168">
        <v>52.5</v>
      </c>
      <c r="X168">
        <v>66.102000000000004</v>
      </c>
      <c r="Y168">
        <v>80.027000000000001</v>
      </c>
      <c r="Z168">
        <v>3.01</v>
      </c>
      <c r="AA168">
        <v>537.72400000000005</v>
      </c>
      <c r="AB168">
        <v>490.43099999999998</v>
      </c>
      <c r="AC168">
        <v>4.6280000000000001</v>
      </c>
      <c r="AD168">
        <v>3.6869999999999998</v>
      </c>
      <c r="AE168">
        <v>7600.6210000000001</v>
      </c>
      <c r="AF168">
        <v>5231.9309999999996</v>
      </c>
      <c r="AG168">
        <v>1612.7819999999999</v>
      </c>
      <c r="AH168">
        <v>970.52499999999998</v>
      </c>
      <c r="AI168">
        <v>5987.8389999999999</v>
      </c>
      <c r="AJ168">
        <v>4261.4049999999997</v>
      </c>
      <c r="AK168">
        <v>24.978000000000002</v>
      </c>
      <c r="AT168" s="1" t="s">
        <v>83</v>
      </c>
      <c r="AU168" s="1" t="s">
        <v>83</v>
      </c>
      <c r="AV168" s="1" t="s">
        <v>83</v>
      </c>
      <c r="AW168" s="1"/>
      <c r="AX168" s="1"/>
      <c r="AY168" s="1"/>
      <c r="AZ168" s="1" t="s">
        <v>483</v>
      </c>
      <c r="BA168">
        <v>84</v>
      </c>
      <c r="BB168" s="1" t="s">
        <v>86</v>
      </c>
      <c r="BC168">
        <v>45566.710780000001</v>
      </c>
      <c r="BD168" s="1"/>
      <c r="BE168" s="1" t="s">
        <v>87</v>
      </c>
      <c r="BF168">
        <v>84</v>
      </c>
      <c r="BG168">
        <v>84</v>
      </c>
      <c r="BH168">
        <v>0</v>
      </c>
      <c r="BI168" s="1" t="s">
        <v>484</v>
      </c>
      <c r="BJ168" s="1"/>
      <c r="BK168">
        <v>15.019999500000001</v>
      </c>
      <c r="BL168">
        <v>110</v>
      </c>
      <c r="BM168" s="1"/>
      <c r="BN168" s="1"/>
      <c r="BO168">
        <v>0</v>
      </c>
      <c r="BP168">
        <v>60</v>
      </c>
      <c r="BQ168">
        <v>1.3710498999999999E-2</v>
      </c>
      <c r="BR168">
        <v>0.133170605</v>
      </c>
      <c r="BS168" s="1" t="s">
        <v>83</v>
      </c>
      <c r="BT168" s="1" t="s">
        <v>83</v>
      </c>
      <c r="CI168">
        <f>COUNTA(filtered_labeled_data_seghesio__2[#This Row])</f>
        <v>57</v>
      </c>
    </row>
    <row r="169" spans="1:87" x14ac:dyDescent="0.35">
      <c r="A169">
        <v>801.59799999999996</v>
      </c>
      <c r="B169">
        <v>119.90900000000001</v>
      </c>
      <c r="C169">
        <v>214.6</v>
      </c>
      <c r="D169">
        <v>214.8</v>
      </c>
      <c r="E169">
        <v>219.8</v>
      </c>
      <c r="F169">
        <v>225</v>
      </c>
      <c r="G169">
        <v>2203.893</v>
      </c>
      <c r="H169">
        <v>1824.354</v>
      </c>
      <c r="I169">
        <v>3.036</v>
      </c>
      <c r="J169">
        <v>0.14599999999999999</v>
      </c>
      <c r="K169">
        <v>24.34</v>
      </c>
      <c r="L169">
        <v>2.06</v>
      </c>
      <c r="M169">
        <v>0.45400000000000001</v>
      </c>
      <c r="N169">
        <v>0.65600000000000003</v>
      </c>
      <c r="O169">
        <v>39</v>
      </c>
      <c r="P169">
        <v>26.814</v>
      </c>
      <c r="Q169">
        <v>44.959000000000003</v>
      </c>
      <c r="R169">
        <v>229.8</v>
      </c>
      <c r="S169">
        <v>59.9</v>
      </c>
      <c r="T169">
        <v>59.9</v>
      </c>
      <c r="U169">
        <v>60.9</v>
      </c>
      <c r="V169">
        <v>137.79599999999999</v>
      </c>
      <c r="W169">
        <v>52.5</v>
      </c>
      <c r="X169">
        <v>66.906000000000006</v>
      </c>
      <c r="Y169">
        <v>82.902000000000001</v>
      </c>
      <c r="Z169">
        <v>1.43</v>
      </c>
      <c r="AA169">
        <v>538.31500000000005</v>
      </c>
      <c r="AB169">
        <v>488.56799999999998</v>
      </c>
      <c r="AC169">
        <v>4.9660000000000002</v>
      </c>
      <c r="AD169">
        <v>3.9129999999999998</v>
      </c>
      <c r="AE169">
        <v>7753.2969999999996</v>
      </c>
      <c r="AF169">
        <v>5813.53</v>
      </c>
      <c r="AG169">
        <v>1805.4580000000001</v>
      </c>
      <c r="AH169">
        <v>1101.875</v>
      </c>
      <c r="AI169">
        <v>5947.8389999999999</v>
      </c>
      <c r="AJ169">
        <v>4711.6559999999999</v>
      </c>
      <c r="AK169">
        <v>24.978000000000002</v>
      </c>
      <c r="AL169">
        <v>1.0049999999999999</v>
      </c>
      <c r="AM169">
        <v>424.56400000000002</v>
      </c>
      <c r="AN169">
        <v>2054.739</v>
      </c>
      <c r="AO169">
        <v>8.8550000000000004</v>
      </c>
      <c r="AP169">
        <v>23.89</v>
      </c>
      <c r="AQ169">
        <v>1</v>
      </c>
      <c r="AR169">
        <v>1</v>
      </c>
      <c r="AS169">
        <v>1</v>
      </c>
      <c r="AT169" s="1">
        <v>0</v>
      </c>
      <c r="AU169" s="1" t="s">
        <v>83</v>
      </c>
      <c r="AV169" s="1" t="s">
        <v>83</v>
      </c>
      <c r="AW169" s="1" t="s">
        <v>84</v>
      </c>
      <c r="AX169" s="1"/>
      <c r="AY169" s="1"/>
      <c r="AZ169" s="1" t="s">
        <v>485</v>
      </c>
      <c r="BA169">
        <v>84</v>
      </c>
      <c r="BB169" s="1" t="s">
        <v>91</v>
      </c>
      <c r="BC169">
        <v>45566.710780000001</v>
      </c>
      <c r="BD169" s="1"/>
      <c r="BE169" s="1" t="s">
        <v>87</v>
      </c>
      <c r="BF169">
        <v>84</v>
      </c>
      <c r="BG169">
        <v>84</v>
      </c>
      <c r="BH169">
        <v>0</v>
      </c>
      <c r="BI169" s="1" t="s">
        <v>484</v>
      </c>
      <c r="BJ169" s="1"/>
      <c r="BK169">
        <v>15.019999500000001</v>
      </c>
      <c r="BL169">
        <v>110</v>
      </c>
      <c r="BM169" s="1"/>
      <c r="BN169" s="1"/>
      <c r="BO169">
        <v>0</v>
      </c>
      <c r="BP169">
        <v>60</v>
      </c>
      <c r="BS169" s="1" t="s">
        <v>486</v>
      </c>
      <c r="BT169" s="1" t="s">
        <v>485</v>
      </c>
      <c r="BU169">
        <v>40</v>
      </c>
      <c r="BV169">
        <v>20</v>
      </c>
      <c r="BW169">
        <v>45</v>
      </c>
      <c r="BX169">
        <v>1213.95</v>
      </c>
      <c r="BY169">
        <v>1058.9110000000001</v>
      </c>
      <c r="BZ169">
        <v>-2.3090000000000002</v>
      </c>
      <c r="CA169">
        <v>4.1070000000000002</v>
      </c>
      <c r="CB169">
        <v>90</v>
      </c>
      <c r="CC169">
        <v>2054.739</v>
      </c>
      <c r="CD169">
        <v>1212.33</v>
      </c>
      <c r="CE169">
        <v>1365.038</v>
      </c>
      <c r="CF169">
        <v>-179.11199999999999</v>
      </c>
      <c r="CG169">
        <v>99.998999999999995</v>
      </c>
      <c r="CI169">
        <f>COUNTA(filtered_labeled_data_seghesio__2[#This Row])</f>
        <v>77</v>
      </c>
    </row>
    <row r="170" spans="1:87" x14ac:dyDescent="0.35">
      <c r="A170">
        <v>801.59799999999996</v>
      </c>
      <c r="B170">
        <v>119.90900000000001</v>
      </c>
      <c r="C170">
        <v>214.6</v>
      </c>
      <c r="D170">
        <v>214.8</v>
      </c>
      <c r="E170">
        <v>219.8</v>
      </c>
      <c r="F170">
        <v>225</v>
      </c>
      <c r="G170">
        <v>2201.27</v>
      </c>
      <c r="H170">
        <v>1829.8910000000001</v>
      </c>
      <c r="I170">
        <v>3.1859999999999999</v>
      </c>
      <c r="J170">
        <v>0.14599999999999999</v>
      </c>
      <c r="K170">
        <v>24.341999999999999</v>
      </c>
      <c r="L170">
        <v>2.0499999999999998</v>
      </c>
      <c r="M170">
        <v>0.45400000000000001</v>
      </c>
      <c r="N170">
        <v>0.65800000000000003</v>
      </c>
      <c r="O170">
        <v>38.9</v>
      </c>
      <c r="P170">
        <v>26.702000000000002</v>
      </c>
      <c r="Q170">
        <v>44.988999999999997</v>
      </c>
      <c r="R170">
        <v>230</v>
      </c>
      <c r="S170">
        <v>60.1</v>
      </c>
      <c r="T170">
        <v>60.1</v>
      </c>
      <c r="U170">
        <v>60.9</v>
      </c>
      <c r="V170">
        <v>94.585999999999999</v>
      </c>
      <c r="W170">
        <v>52.5</v>
      </c>
      <c r="X170">
        <v>66.227999999999994</v>
      </c>
      <c r="Y170">
        <v>79.888999999999996</v>
      </c>
      <c r="Z170">
        <v>3.6120000000000001</v>
      </c>
      <c r="AA170">
        <v>538.00900000000001</v>
      </c>
      <c r="AB170">
        <v>490.613</v>
      </c>
      <c r="AC170">
        <v>4.6280000000000001</v>
      </c>
      <c r="AD170">
        <v>3.762</v>
      </c>
      <c r="AE170">
        <v>7602.2830000000004</v>
      </c>
      <c r="AF170">
        <v>5240.8320000000003</v>
      </c>
      <c r="AG170">
        <v>1609.7280000000001</v>
      </c>
      <c r="AH170">
        <v>1003.616</v>
      </c>
      <c r="AI170">
        <v>5992.5550000000003</v>
      </c>
      <c r="AJ170">
        <v>4237.2160000000003</v>
      </c>
      <c r="AK170">
        <v>23.701000000000001</v>
      </c>
      <c r="AL170">
        <v>1.0029999999999999</v>
      </c>
      <c r="AM170">
        <v>423.59699999999998</v>
      </c>
      <c r="AN170">
        <v>2055.8589999999999</v>
      </c>
      <c r="AO170">
        <v>4.6429999999999998</v>
      </c>
      <c r="AP170">
        <v>30.103000000000002</v>
      </c>
      <c r="AQ170">
        <v>1</v>
      </c>
      <c r="AR170">
        <v>1</v>
      </c>
      <c r="AS170">
        <v>0</v>
      </c>
      <c r="AT170" s="1" t="s">
        <v>82</v>
      </c>
      <c r="AU170" s="1" t="s">
        <v>83</v>
      </c>
      <c r="AV170" s="1" t="s">
        <v>83</v>
      </c>
      <c r="AW170" s="1" t="s">
        <v>84</v>
      </c>
      <c r="AX170" s="1"/>
      <c r="AY170" s="1"/>
      <c r="AZ170" s="1" t="s">
        <v>487</v>
      </c>
      <c r="BA170">
        <v>85</v>
      </c>
      <c r="BB170" s="1" t="s">
        <v>86</v>
      </c>
      <c r="BC170">
        <v>45566.711049999998</v>
      </c>
      <c r="BD170" s="1"/>
      <c r="BE170" s="1" t="s">
        <v>87</v>
      </c>
      <c r="BF170">
        <v>85</v>
      </c>
      <c r="BG170">
        <v>85</v>
      </c>
      <c r="BH170">
        <v>0</v>
      </c>
      <c r="BI170" s="1" t="s">
        <v>488</v>
      </c>
      <c r="BJ170" s="1"/>
      <c r="BK170">
        <v>15.02999973</v>
      </c>
      <c r="BL170">
        <v>110</v>
      </c>
      <c r="BM170" s="1"/>
      <c r="BN170" s="1"/>
      <c r="BO170">
        <v>0</v>
      </c>
      <c r="BP170">
        <v>60</v>
      </c>
      <c r="BQ170">
        <v>3.2905220999999998E-2</v>
      </c>
      <c r="BR170">
        <v>0.12185752399999999</v>
      </c>
      <c r="BS170" s="1" t="s">
        <v>489</v>
      </c>
      <c r="BT170" s="1" t="s">
        <v>487</v>
      </c>
      <c r="BU170">
        <v>40</v>
      </c>
      <c r="BV170">
        <v>20</v>
      </c>
      <c r="BW170">
        <v>45</v>
      </c>
      <c r="BX170">
        <v>863.63099999999997</v>
      </c>
      <c r="BY170">
        <v>1266.0160000000001</v>
      </c>
      <c r="BZ170">
        <v>2.512</v>
      </c>
      <c r="CA170">
        <v>4.1420000000000003</v>
      </c>
      <c r="CB170">
        <v>94.820999999999998</v>
      </c>
      <c r="CC170">
        <v>2055.8589999999999</v>
      </c>
      <c r="CD170">
        <v>841.99800000000005</v>
      </c>
      <c r="CE170">
        <v>1371.605</v>
      </c>
      <c r="CF170">
        <v>5.4859999999999998</v>
      </c>
      <c r="CG170">
        <v>94.882000000000005</v>
      </c>
      <c r="CI170">
        <f>COUNTA(filtered_labeled_data_seghesio__2[#This Row])</f>
        <v>79</v>
      </c>
    </row>
    <row r="171" spans="1:87" x14ac:dyDescent="0.35">
      <c r="A171">
        <v>801.59799999999996</v>
      </c>
      <c r="B171">
        <v>119.90900000000001</v>
      </c>
      <c r="C171">
        <v>214.6</v>
      </c>
      <c r="D171">
        <v>214.8</v>
      </c>
      <c r="E171">
        <v>219.8</v>
      </c>
      <c r="F171">
        <v>225</v>
      </c>
      <c r="G171">
        <v>2201.27</v>
      </c>
      <c r="H171">
        <v>1829.8910000000001</v>
      </c>
      <c r="I171">
        <v>3.1859999999999999</v>
      </c>
      <c r="J171">
        <v>0.14599999999999999</v>
      </c>
      <c r="K171">
        <v>24.341999999999999</v>
      </c>
      <c r="L171">
        <v>2.0499999999999998</v>
      </c>
      <c r="M171">
        <v>0.45400000000000001</v>
      </c>
      <c r="N171">
        <v>0.65800000000000003</v>
      </c>
      <c r="O171">
        <v>38.9</v>
      </c>
      <c r="P171">
        <v>26.702000000000002</v>
      </c>
      <c r="Q171">
        <v>44.988999999999997</v>
      </c>
      <c r="R171">
        <v>230</v>
      </c>
      <c r="S171">
        <v>60.1</v>
      </c>
      <c r="T171">
        <v>60.1</v>
      </c>
      <c r="U171">
        <v>60.9</v>
      </c>
      <c r="V171">
        <v>137.79599999999999</v>
      </c>
      <c r="W171">
        <v>52.5</v>
      </c>
      <c r="X171">
        <v>66.951999999999998</v>
      </c>
      <c r="Y171">
        <v>82.504999999999995</v>
      </c>
      <c r="Z171">
        <v>2.2200000000000002</v>
      </c>
      <c r="AA171">
        <v>536.93600000000004</v>
      </c>
      <c r="AB171">
        <v>488.089</v>
      </c>
      <c r="AC171">
        <v>4.8540000000000001</v>
      </c>
      <c r="AD171">
        <v>3.9129999999999998</v>
      </c>
      <c r="AE171">
        <v>7712.1850000000004</v>
      </c>
      <c r="AF171">
        <v>5780.2089999999998</v>
      </c>
      <c r="AG171">
        <v>1734.4939999999999</v>
      </c>
      <c r="AH171">
        <v>1094.1489999999999</v>
      </c>
      <c r="AI171">
        <v>5977.6909999999998</v>
      </c>
      <c r="AJ171">
        <v>4686.0600000000004</v>
      </c>
      <c r="AK171">
        <v>23.701000000000001</v>
      </c>
      <c r="AL171">
        <v>1.0049999999999999</v>
      </c>
      <c r="AM171">
        <v>424.47300000000001</v>
      </c>
      <c r="AN171">
        <v>2056.5100000000002</v>
      </c>
      <c r="AO171">
        <v>5.68</v>
      </c>
      <c r="AP171">
        <v>27.448</v>
      </c>
      <c r="AQ171">
        <v>1</v>
      </c>
      <c r="AR171">
        <v>1</v>
      </c>
      <c r="AS171">
        <v>1</v>
      </c>
      <c r="AT171" s="1">
        <v>0</v>
      </c>
      <c r="AU171" s="1" t="s">
        <v>83</v>
      </c>
      <c r="AV171" s="1" t="s">
        <v>83</v>
      </c>
      <c r="AW171" s="1" t="s">
        <v>84</v>
      </c>
      <c r="AX171" s="1"/>
      <c r="AY171" s="1"/>
      <c r="AZ171" s="1" t="s">
        <v>490</v>
      </c>
      <c r="BA171">
        <v>85</v>
      </c>
      <c r="BB171" s="1" t="s">
        <v>91</v>
      </c>
      <c r="BC171">
        <v>45566.711049999998</v>
      </c>
      <c r="BD171" s="1"/>
      <c r="BE171" s="1" t="s">
        <v>87</v>
      </c>
      <c r="BF171">
        <v>85</v>
      </c>
      <c r="BG171">
        <v>85</v>
      </c>
      <c r="BH171">
        <v>0</v>
      </c>
      <c r="BI171" s="1" t="s">
        <v>488</v>
      </c>
      <c r="BJ171" s="1"/>
      <c r="BK171">
        <v>15.02999973</v>
      </c>
      <c r="BL171">
        <v>110</v>
      </c>
      <c r="BM171" s="1"/>
      <c r="BN171" s="1"/>
      <c r="BO171">
        <v>0</v>
      </c>
      <c r="BP171">
        <v>60</v>
      </c>
      <c r="BS171" s="1" t="s">
        <v>491</v>
      </c>
      <c r="BT171" s="1" t="s">
        <v>490</v>
      </c>
      <c r="BU171">
        <v>40</v>
      </c>
      <c r="BV171">
        <v>20</v>
      </c>
      <c r="BW171">
        <v>45</v>
      </c>
      <c r="BX171">
        <v>1242.0550000000001</v>
      </c>
      <c r="BY171">
        <v>793.53499999999997</v>
      </c>
      <c r="BZ171">
        <v>-1.8580000000000001</v>
      </c>
      <c r="CA171">
        <v>4.1120000000000001</v>
      </c>
      <c r="CB171">
        <v>90.450999999999993</v>
      </c>
      <c r="CC171">
        <v>2056.5100000000002</v>
      </c>
      <c r="CD171">
        <v>1235.335</v>
      </c>
      <c r="CE171">
        <v>1105.048</v>
      </c>
      <c r="CF171">
        <v>-178.273</v>
      </c>
      <c r="CG171">
        <v>99.998999999999995</v>
      </c>
      <c r="CI171">
        <f>COUNTA(filtered_labeled_data_seghesio__2[#This Row])</f>
        <v>77</v>
      </c>
    </row>
    <row r="172" spans="1:87" x14ac:dyDescent="0.35">
      <c r="A172">
        <v>801.41300000000001</v>
      </c>
      <c r="B172">
        <v>119.90900000000001</v>
      </c>
      <c r="C172">
        <v>214.5</v>
      </c>
      <c r="D172">
        <v>214.8</v>
      </c>
      <c r="E172">
        <v>219.8</v>
      </c>
      <c r="F172">
        <v>224.8</v>
      </c>
      <c r="G172">
        <v>2194.7620000000002</v>
      </c>
      <c r="H172">
        <v>1853.011</v>
      </c>
      <c r="I172">
        <v>2.806</v>
      </c>
      <c r="J172">
        <v>0.15</v>
      </c>
      <c r="K172">
        <v>24.34</v>
      </c>
      <c r="L172">
        <v>2.04</v>
      </c>
      <c r="M172">
        <v>0.45400000000000001</v>
      </c>
      <c r="N172">
        <v>0.65600000000000003</v>
      </c>
      <c r="O172">
        <v>38.9</v>
      </c>
      <c r="P172">
        <v>26.513000000000002</v>
      </c>
      <c r="Q172">
        <v>44.963999999999999</v>
      </c>
      <c r="R172">
        <v>229.8</v>
      </c>
      <c r="S172">
        <v>60</v>
      </c>
      <c r="T172">
        <v>60</v>
      </c>
      <c r="U172">
        <v>60.9</v>
      </c>
      <c r="V172">
        <v>94.585999999999999</v>
      </c>
      <c r="W172">
        <v>52.5</v>
      </c>
      <c r="X172">
        <v>66.186999999999998</v>
      </c>
      <c r="Y172">
        <v>80.084000000000003</v>
      </c>
      <c r="Z172">
        <v>3.01</v>
      </c>
      <c r="AA172">
        <v>538.96699999999998</v>
      </c>
      <c r="AB172">
        <v>492.37700000000001</v>
      </c>
      <c r="AC172">
        <v>4.6280000000000001</v>
      </c>
      <c r="AD172">
        <v>3.762</v>
      </c>
      <c r="AE172">
        <v>7610.8389999999999</v>
      </c>
      <c r="AF172">
        <v>5268.192</v>
      </c>
      <c r="AG172">
        <v>1611.646</v>
      </c>
      <c r="AH172">
        <v>1006.711</v>
      </c>
      <c r="AI172">
        <v>5999.1940000000004</v>
      </c>
      <c r="AJ172">
        <v>4261.4799999999996</v>
      </c>
      <c r="AK172">
        <v>23.978000000000002</v>
      </c>
      <c r="AL172">
        <v>1.0029999999999999</v>
      </c>
      <c r="AM172">
        <v>423.71899999999999</v>
      </c>
      <c r="AN172">
        <v>2054.4580000000001</v>
      </c>
      <c r="AO172">
        <v>4.9969999999999999</v>
      </c>
      <c r="AP172">
        <v>22.786000000000001</v>
      </c>
      <c r="AQ172">
        <v>1</v>
      </c>
      <c r="AR172">
        <v>1</v>
      </c>
      <c r="AS172">
        <v>1</v>
      </c>
      <c r="AT172" s="1">
        <v>0</v>
      </c>
      <c r="AU172" s="1" t="s">
        <v>83</v>
      </c>
      <c r="AV172" s="1" t="s">
        <v>83</v>
      </c>
      <c r="AW172" s="1" t="s">
        <v>84</v>
      </c>
      <c r="AX172" s="1"/>
      <c r="AY172" s="1"/>
      <c r="AZ172" s="1" t="s">
        <v>492</v>
      </c>
      <c r="BA172">
        <v>86</v>
      </c>
      <c r="BB172" s="1" t="s">
        <v>86</v>
      </c>
      <c r="BC172">
        <v>45566.711329999998</v>
      </c>
      <c r="BD172" s="1"/>
      <c r="BE172" s="1" t="s">
        <v>87</v>
      </c>
      <c r="BF172">
        <v>86</v>
      </c>
      <c r="BG172">
        <v>86</v>
      </c>
      <c r="BH172">
        <v>0</v>
      </c>
      <c r="BI172" s="1" t="s">
        <v>493</v>
      </c>
      <c r="BJ172" s="1"/>
      <c r="BK172">
        <v>15.02999973</v>
      </c>
      <c r="BL172">
        <v>110</v>
      </c>
      <c r="BM172" s="1"/>
      <c r="BN172" s="1"/>
      <c r="BO172">
        <v>0</v>
      </c>
      <c r="BP172">
        <v>60</v>
      </c>
      <c r="BQ172">
        <v>2.3387432E-2</v>
      </c>
      <c r="BR172">
        <v>0.121350527</v>
      </c>
      <c r="BS172" s="1" t="s">
        <v>494</v>
      </c>
      <c r="BT172" s="1" t="s">
        <v>492</v>
      </c>
      <c r="BU172">
        <v>40</v>
      </c>
      <c r="BV172">
        <v>20</v>
      </c>
      <c r="BW172">
        <v>45</v>
      </c>
      <c r="BX172">
        <v>890.45899999999995</v>
      </c>
      <c r="BY172">
        <v>1050.462</v>
      </c>
      <c r="BZ172">
        <v>3.1309999999999998</v>
      </c>
      <c r="CA172">
        <v>4.1900000000000004</v>
      </c>
      <c r="CB172">
        <v>95.44</v>
      </c>
      <c r="CC172">
        <v>2054.4580000000001</v>
      </c>
      <c r="CD172">
        <v>865.66</v>
      </c>
      <c r="CE172">
        <v>1160.903</v>
      </c>
      <c r="CF172">
        <v>6.5449999999999999</v>
      </c>
      <c r="CG172">
        <v>98.424999999999997</v>
      </c>
      <c r="CI172">
        <f>COUNTA(filtered_labeled_data_seghesio__2[#This Row])</f>
        <v>79</v>
      </c>
    </row>
    <row r="173" spans="1:87" x14ac:dyDescent="0.35">
      <c r="A173">
        <v>801.41300000000001</v>
      </c>
      <c r="B173">
        <v>119.90900000000001</v>
      </c>
      <c r="C173">
        <v>214.5</v>
      </c>
      <c r="D173">
        <v>214.8</v>
      </c>
      <c r="E173">
        <v>219.8</v>
      </c>
      <c r="F173">
        <v>224.8</v>
      </c>
      <c r="G173">
        <v>2194.7620000000002</v>
      </c>
      <c r="H173">
        <v>1853.011</v>
      </c>
      <c r="I173">
        <v>2.806</v>
      </c>
      <c r="J173">
        <v>0.15</v>
      </c>
      <c r="K173">
        <v>24.34</v>
      </c>
      <c r="L173">
        <v>2.04</v>
      </c>
      <c r="M173">
        <v>0.45400000000000001</v>
      </c>
      <c r="N173">
        <v>0.65600000000000003</v>
      </c>
      <c r="O173">
        <v>38.9</v>
      </c>
      <c r="P173">
        <v>26.513000000000002</v>
      </c>
      <c r="Q173">
        <v>44.963999999999999</v>
      </c>
      <c r="R173">
        <v>229.8</v>
      </c>
      <c r="S173">
        <v>60</v>
      </c>
      <c r="T173">
        <v>60</v>
      </c>
      <c r="U173">
        <v>60.9</v>
      </c>
      <c r="V173">
        <v>137.79599999999999</v>
      </c>
      <c r="W173">
        <v>52.5</v>
      </c>
      <c r="X173">
        <v>66.966999999999999</v>
      </c>
      <c r="Y173">
        <v>82.527000000000001</v>
      </c>
      <c r="Z173">
        <v>2.4460000000000002</v>
      </c>
      <c r="AA173">
        <v>539.06299999999999</v>
      </c>
      <c r="AB173">
        <v>490.08499999999998</v>
      </c>
      <c r="AC173">
        <v>4.9290000000000003</v>
      </c>
      <c r="AD173">
        <v>3.9129999999999998</v>
      </c>
      <c r="AE173">
        <v>7739.1909999999998</v>
      </c>
      <c r="AF173">
        <v>5837.9610000000002</v>
      </c>
      <c r="AG173">
        <v>1781.454</v>
      </c>
      <c r="AH173">
        <v>1097.354</v>
      </c>
      <c r="AI173">
        <v>5957.7370000000001</v>
      </c>
      <c r="AJ173">
        <v>4740.607</v>
      </c>
      <c r="AK173">
        <v>23.978000000000002</v>
      </c>
      <c r="AL173">
        <v>1.0049999999999999</v>
      </c>
      <c r="AM173">
        <v>424.49299999999999</v>
      </c>
      <c r="AN173">
        <v>2056.1660000000002</v>
      </c>
      <c r="AO173">
        <v>8.9760000000000009</v>
      </c>
      <c r="AP173">
        <v>30.207999999999998</v>
      </c>
      <c r="AQ173">
        <v>1</v>
      </c>
      <c r="AR173">
        <v>1</v>
      </c>
      <c r="AS173">
        <v>1</v>
      </c>
      <c r="AT173" s="1">
        <v>0</v>
      </c>
      <c r="AU173" s="1" t="s">
        <v>83</v>
      </c>
      <c r="AV173" s="1" t="s">
        <v>83</v>
      </c>
      <c r="AW173" s="1" t="s">
        <v>84</v>
      </c>
      <c r="AX173" s="1"/>
      <c r="AY173" s="1"/>
      <c r="AZ173" s="1" t="s">
        <v>495</v>
      </c>
      <c r="BA173">
        <v>86</v>
      </c>
      <c r="BB173" s="1" t="s">
        <v>91</v>
      </c>
      <c r="BC173">
        <v>45566.711329999998</v>
      </c>
      <c r="BD173" s="1"/>
      <c r="BE173" s="1" t="s">
        <v>87</v>
      </c>
      <c r="BF173">
        <v>86</v>
      </c>
      <c r="BG173">
        <v>86</v>
      </c>
      <c r="BH173">
        <v>0</v>
      </c>
      <c r="BI173" s="1" t="s">
        <v>493</v>
      </c>
      <c r="BJ173" s="1"/>
      <c r="BK173">
        <v>15.02999973</v>
      </c>
      <c r="BL173">
        <v>110</v>
      </c>
      <c r="BM173" s="1"/>
      <c r="BN173" s="1"/>
      <c r="BO173">
        <v>0</v>
      </c>
      <c r="BP173">
        <v>60</v>
      </c>
      <c r="BS173" s="1" t="s">
        <v>496</v>
      </c>
      <c r="BT173" s="1" t="s">
        <v>495</v>
      </c>
      <c r="BU173">
        <v>40</v>
      </c>
      <c r="BV173">
        <v>20</v>
      </c>
      <c r="BW173">
        <v>45</v>
      </c>
      <c r="BX173">
        <v>1238.559</v>
      </c>
      <c r="BY173">
        <v>936.06</v>
      </c>
      <c r="BZ173">
        <v>-1.851</v>
      </c>
      <c r="CA173">
        <v>4.077</v>
      </c>
      <c r="CB173">
        <v>90.457999999999998</v>
      </c>
      <c r="CC173">
        <v>2056.1660000000002</v>
      </c>
      <c r="CD173">
        <v>1231.105</v>
      </c>
      <c r="CE173">
        <v>1243.2139999999999</v>
      </c>
      <c r="CF173">
        <v>-178.214</v>
      </c>
      <c r="CG173">
        <v>99.998999999999995</v>
      </c>
      <c r="CI173">
        <f>COUNTA(filtered_labeled_data_seghesio__2[#This Row])</f>
        <v>77</v>
      </c>
    </row>
    <row r="174" spans="1:87" x14ac:dyDescent="0.35">
      <c r="A174">
        <v>801.41300000000001</v>
      </c>
      <c r="B174">
        <v>119.90900000000001</v>
      </c>
      <c r="C174">
        <v>214.3</v>
      </c>
      <c r="D174">
        <v>214.6</v>
      </c>
      <c r="E174">
        <v>219.8</v>
      </c>
      <c r="F174">
        <v>225</v>
      </c>
      <c r="G174">
        <v>2208.2649999999999</v>
      </c>
      <c r="H174">
        <v>1846.6969999999999</v>
      </c>
      <c r="I174">
        <v>3.7160000000000002</v>
      </c>
      <c r="J174">
        <v>0.14799999999999999</v>
      </c>
      <c r="K174">
        <v>24.34</v>
      </c>
      <c r="L174">
        <v>2.0379999999999998</v>
      </c>
      <c r="M174">
        <v>0.45400000000000001</v>
      </c>
      <c r="N174">
        <v>0.65600000000000003</v>
      </c>
      <c r="O174">
        <v>39</v>
      </c>
      <c r="P174">
        <v>26.222999999999999</v>
      </c>
      <c r="Q174">
        <v>44.984000000000002</v>
      </c>
      <c r="R174">
        <v>229.8</v>
      </c>
      <c r="S174">
        <v>60</v>
      </c>
      <c r="T174">
        <v>60</v>
      </c>
      <c r="U174">
        <v>60.9</v>
      </c>
      <c r="V174">
        <v>94.585999999999999</v>
      </c>
      <c r="W174">
        <v>52.5</v>
      </c>
      <c r="X174">
        <v>66.143000000000001</v>
      </c>
      <c r="Y174">
        <v>80.001999999999995</v>
      </c>
      <c r="Z174">
        <v>3.3109999999999999</v>
      </c>
      <c r="AA174">
        <v>536.72299999999996</v>
      </c>
      <c r="AB174">
        <v>489.04500000000002</v>
      </c>
      <c r="AC174">
        <v>4.7030000000000003</v>
      </c>
      <c r="AD174">
        <v>3.762</v>
      </c>
      <c r="AE174">
        <v>7572.4350000000004</v>
      </c>
      <c r="AF174">
        <v>5204.5550000000003</v>
      </c>
      <c r="AG174">
        <v>1630.5</v>
      </c>
      <c r="AH174">
        <v>983.971</v>
      </c>
      <c r="AI174">
        <v>5941.9350000000004</v>
      </c>
      <c r="AJ174">
        <v>4220.5839999999998</v>
      </c>
      <c r="AK174">
        <v>24.991</v>
      </c>
      <c r="AT174" s="1" t="s">
        <v>83</v>
      </c>
      <c r="AU174" s="1" t="s">
        <v>83</v>
      </c>
      <c r="AV174" s="1" t="s">
        <v>83</v>
      </c>
      <c r="AW174" s="1"/>
      <c r="AX174" s="1"/>
      <c r="AY174" s="1"/>
      <c r="AZ174" s="1" t="s">
        <v>497</v>
      </c>
      <c r="BA174">
        <v>87</v>
      </c>
      <c r="BB174" s="1" t="s">
        <v>86</v>
      </c>
      <c r="BC174">
        <v>45566.711620000002</v>
      </c>
      <c r="BD174" s="1"/>
      <c r="BE174" s="1" t="s">
        <v>87</v>
      </c>
      <c r="BF174">
        <v>87</v>
      </c>
      <c r="BG174">
        <v>87</v>
      </c>
      <c r="BH174">
        <v>0</v>
      </c>
      <c r="BI174" s="1" t="s">
        <v>498</v>
      </c>
      <c r="BJ174" s="1"/>
      <c r="BK174">
        <v>15.02999973</v>
      </c>
      <c r="BL174">
        <v>110</v>
      </c>
      <c r="BM174" s="1"/>
      <c r="BN174" s="1"/>
      <c r="BO174">
        <v>0</v>
      </c>
      <c r="BP174">
        <v>60</v>
      </c>
      <c r="BQ174">
        <v>3.5312057000000001E-2</v>
      </c>
      <c r="BR174">
        <v>0.11777401</v>
      </c>
      <c r="BS174" s="1" t="s">
        <v>83</v>
      </c>
      <c r="BT174" s="1" t="s">
        <v>83</v>
      </c>
      <c r="CI174">
        <f>COUNTA(filtered_labeled_data_seghesio__2[#This Row])</f>
        <v>57</v>
      </c>
    </row>
    <row r="175" spans="1:87" x14ac:dyDescent="0.35">
      <c r="A175">
        <v>801.41300000000001</v>
      </c>
      <c r="B175">
        <v>119.90900000000001</v>
      </c>
      <c r="C175">
        <v>214.3</v>
      </c>
      <c r="D175">
        <v>214.6</v>
      </c>
      <c r="E175">
        <v>219.8</v>
      </c>
      <c r="F175">
        <v>225</v>
      </c>
      <c r="G175">
        <v>2208.2649999999999</v>
      </c>
      <c r="H175">
        <v>1846.6969999999999</v>
      </c>
      <c r="I175">
        <v>3.7160000000000002</v>
      </c>
      <c r="J175">
        <v>0.14799999999999999</v>
      </c>
      <c r="K175">
        <v>24.34</v>
      </c>
      <c r="L175">
        <v>2.0379999999999998</v>
      </c>
      <c r="M175">
        <v>0.45400000000000001</v>
      </c>
      <c r="N175">
        <v>0.65600000000000003</v>
      </c>
      <c r="O175">
        <v>39</v>
      </c>
      <c r="P175">
        <v>26.222999999999999</v>
      </c>
      <c r="Q175">
        <v>44.984000000000002</v>
      </c>
      <c r="R175">
        <v>229.8</v>
      </c>
      <c r="S175">
        <v>60</v>
      </c>
      <c r="T175">
        <v>60</v>
      </c>
      <c r="U175">
        <v>60.9</v>
      </c>
      <c r="V175">
        <v>137.79599999999999</v>
      </c>
      <c r="W175">
        <v>52.5</v>
      </c>
      <c r="X175">
        <v>67.012</v>
      </c>
      <c r="Y175">
        <v>82.712000000000003</v>
      </c>
      <c r="Z175">
        <v>1.5049999999999999</v>
      </c>
      <c r="AA175">
        <v>536.31399999999996</v>
      </c>
      <c r="AB175">
        <v>486.67500000000001</v>
      </c>
      <c r="AC175">
        <v>5.0039999999999996</v>
      </c>
      <c r="AD175">
        <v>3.9129999999999998</v>
      </c>
      <c r="AE175">
        <v>7696.1580000000004</v>
      </c>
      <c r="AF175">
        <v>5743.4620000000004</v>
      </c>
      <c r="AG175">
        <v>1796.4670000000001</v>
      </c>
      <c r="AH175">
        <v>1073.5530000000001</v>
      </c>
      <c r="AI175">
        <v>5899.6909999999998</v>
      </c>
      <c r="AJ175">
        <v>4669.9089999999997</v>
      </c>
      <c r="AK175">
        <v>24.991</v>
      </c>
      <c r="AL175">
        <v>1.004</v>
      </c>
      <c r="AM175">
        <v>424.37700000000001</v>
      </c>
      <c r="AN175">
        <v>2056.4340000000002</v>
      </c>
      <c r="AO175">
        <v>10.066000000000001</v>
      </c>
      <c r="AP175">
        <v>86.563999999999993</v>
      </c>
      <c r="AQ175">
        <v>1</v>
      </c>
      <c r="AR175">
        <v>0</v>
      </c>
      <c r="AS175">
        <v>1</v>
      </c>
      <c r="AT175" s="1">
        <v>0</v>
      </c>
      <c r="AU175" s="1" t="s">
        <v>83</v>
      </c>
      <c r="AV175" s="1" t="s">
        <v>83</v>
      </c>
      <c r="AW175" s="1" t="s">
        <v>499</v>
      </c>
      <c r="AX175" s="1"/>
      <c r="AY175" s="1"/>
      <c r="AZ175" s="1" t="s">
        <v>500</v>
      </c>
      <c r="BA175">
        <v>87</v>
      </c>
      <c r="BB175" s="1" t="s">
        <v>91</v>
      </c>
      <c r="BC175">
        <v>45566.711620000002</v>
      </c>
      <c r="BD175" s="1"/>
      <c r="BE175" s="1" t="s">
        <v>87</v>
      </c>
      <c r="BF175">
        <v>87</v>
      </c>
      <c r="BG175">
        <v>87</v>
      </c>
      <c r="BH175">
        <v>0</v>
      </c>
      <c r="BI175" s="1" t="s">
        <v>498</v>
      </c>
      <c r="BJ175" s="1"/>
      <c r="BK175">
        <v>15.02999973</v>
      </c>
      <c r="BL175">
        <v>110</v>
      </c>
      <c r="BM175" s="1"/>
      <c r="BN175" s="1"/>
      <c r="BO175">
        <v>0</v>
      </c>
      <c r="BP175">
        <v>60</v>
      </c>
      <c r="BS175" s="1" t="s">
        <v>501</v>
      </c>
      <c r="BT175" s="1" t="s">
        <v>500</v>
      </c>
      <c r="BU175">
        <v>40</v>
      </c>
      <c r="BV175">
        <v>20</v>
      </c>
      <c r="BW175">
        <v>45</v>
      </c>
      <c r="BX175">
        <v>1243.7809999999999</v>
      </c>
      <c r="BY175">
        <v>753.76900000000001</v>
      </c>
      <c r="BZ175">
        <v>-1.61</v>
      </c>
      <c r="CA175">
        <v>4.0039999999999996</v>
      </c>
      <c r="CB175">
        <v>90.698999999999998</v>
      </c>
      <c r="CC175">
        <v>2056.4340000000002</v>
      </c>
      <c r="CD175">
        <v>1237.066</v>
      </c>
      <c r="CE175">
        <v>1065.502</v>
      </c>
      <c r="CF175">
        <v>-178.23599999999999</v>
      </c>
      <c r="CG175">
        <v>97.244</v>
      </c>
      <c r="CI175">
        <f>COUNTA(filtered_labeled_data_seghesio__2[#This Row])</f>
        <v>77</v>
      </c>
    </row>
    <row r="176" spans="1:87" x14ac:dyDescent="0.35">
      <c r="A176">
        <v>801.41300000000001</v>
      </c>
      <c r="B176">
        <v>119.90900000000001</v>
      </c>
      <c r="C176">
        <v>214.6</v>
      </c>
      <c r="D176">
        <v>214.8</v>
      </c>
      <c r="E176">
        <v>219.8</v>
      </c>
      <c r="F176">
        <v>225</v>
      </c>
      <c r="G176">
        <v>2216.328</v>
      </c>
      <c r="H176">
        <v>1855.634</v>
      </c>
      <c r="I176">
        <v>2.794</v>
      </c>
      <c r="J176">
        <v>0.14599999999999999</v>
      </c>
      <c r="K176">
        <v>24.341999999999999</v>
      </c>
      <c r="L176">
        <v>2.0339999999999998</v>
      </c>
      <c r="M176">
        <v>0.45600000000000002</v>
      </c>
      <c r="N176">
        <v>0.65400000000000003</v>
      </c>
      <c r="O176">
        <v>39.200000000000003</v>
      </c>
      <c r="P176">
        <v>25.896999999999998</v>
      </c>
      <c r="Q176">
        <v>44.984000000000002</v>
      </c>
      <c r="R176">
        <v>229.8</v>
      </c>
      <c r="S176">
        <v>60.1</v>
      </c>
      <c r="T176">
        <v>60.1</v>
      </c>
      <c r="U176">
        <v>60.9</v>
      </c>
      <c r="V176">
        <v>94.585999999999999</v>
      </c>
      <c r="W176">
        <v>52.5</v>
      </c>
      <c r="X176">
        <v>66.171999999999997</v>
      </c>
      <c r="Y176">
        <v>79.863</v>
      </c>
      <c r="Z176">
        <v>3.4239999999999999</v>
      </c>
      <c r="AA176">
        <v>536.72299999999996</v>
      </c>
      <c r="AB176">
        <v>488.423</v>
      </c>
      <c r="AC176">
        <v>4.7409999999999997</v>
      </c>
      <c r="AD176">
        <v>3.8</v>
      </c>
      <c r="AE176">
        <v>7561.5929999999998</v>
      </c>
      <c r="AF176">
        <v>5187.9570000000003</v>
      </c>
      <c r="AG176">
        <v>1640.9680000000001</v>
      </c>
      <c r="AH176">
        <v>990.29</v>
      </c>
      <c r="AI176">
        <v>5920.625</v>
      </c>
      <c r="AJ176">
        <v>4197.6670000000004</v>
      </c>
      <c r="AK176">
        <v>24.419</v>
      </c>
      <c r="AL176">
        <v>1.0029999999999999</v>
      </c>
      <c r="AM176">
        <v>423.60599999999999</v>
      </c>
      <c r="AN176">
        <v>2054.308</v>
      </c>
      <c r="AO176">
        <v>9.8469999999999995</v>
      </c>
      <c r="AP176">
        <v>26.716000000000001</v>
      </c>
      <c r="AQ176">
        <v>1</v>
      </c>
      <c r="AR176">
        <v>1</v>
      </c>
      <c r="AS176">
        <v>1</v>
      </c>
      <c r="AT176" s="1">
        <v>0</v>
      </c>
      <c r="AU176" s="1" t="s">
        <v>83</v>
      </c>
      <c r="AV176" s="1" t="s">
        <v>83</v>
      </c>
      <c r="AW176" s="1" t="s">
        <v>84</v>
      </c>
      <c r="AX176" s="1"/>
      <c r="AY176" s="1"/>
      <c r="AZ176" s="1" t="s">
        <v>502</v>
      </c>
      <c r="BA176">
        <v>88</v>
      </c>
      <c r="BB176" s="1" t="s">
        <v>86</v>
      </c>
      <c r="BC176">
        <v>45566.711900000002</v>
      </c>
      <c r="BD176" s="1"/>
      <c r="BE176" s="1" t="s">
        <v>87</v>
      </c>
      <c r="BF176">
        <v>88</v>
      </c>
      <c r="BG176">
        <v>88</v>
      </c>
      <c r="BH176">
        <v>0</v>
      </c>
      <c r="BI176" s="1" t="s">
        <v>503</v>
      </c>
      <c r="BJ176" s="1"/>
      <c r="BK176">
        <v>15.039999959999999</v>
      </c>
      <c r="BL176">
        <v>110</v>
      </c>
      <c r="BM176" s="1"/>
      <c r="BN176" s="1"/>
      <c r="BO176">
        <v>0</v>
      </c>
      <c r="BP176">
        <v>60</v>
      </c>
      <c r="BQ176">
        <v>3.4276247000000003E-2</v>
      </c>
      <c r="BR176">
        <v>0.123042226</v>
      </c>
      <c r="BS176" s="1" t="s">
        <v>504</v>
      </c>
      <c r="BT176" s="1" t="s">
        <v>502</v>
      </c>
      <c r="BU176">
        <v>40</v>
      </c>
      <c r="BV176">
        <v>20</v>
      </c>
      <c r="BW176">
        <v>45</v>
      </c>
      <c r="BX176">
        <v>889.46699999999998</v>
      </c>
      <c r="BY176">
        <v>1054.5170000000001</v>
      </c>
      <c r="BZ176">
        <v>3.2629999999999999</v>
      </c>
      <c r="CA176">
        <v>4.0469999999999997</v>
      </c>
      <c r="CB176">
        <v>95.572000000000003</v>
      </c>
      <c r="CC176">
        <v>2054.308</v>
      </c>
      <c r="CD176">
        <v>865.68299999999999</v>
      </c>
      <c r="CE176">
        <v>1163.9290000000001</v>
      </c>
      <c r="CF176">
        <v>6.5670000000000002</v>
      </c>
      <c r="CG176">
        <v>96.063000000000002</v>
      </c>
      <c r="CI176">
        <f>COUNTA(filtered_labeled_data_seghesio__2[#This Row])</f>
        <v>79</v>
      </c>
    </row>
    <row r="177" spans="1:87" x14ac:dyDescent="0.35">
      <c r="A177">
        <v>801.41300000000001</v>
      </c>
      <c r="B177">
        <v>119.90900000000001</v>
      </c>
      <c r="C177">
        <v>214.6</v>
      </c>
      <c r="D177">
        <v>214.8</v>
      </c>
      <c r="E177">
        <v>219.8</v>
      </c>
      <c r="F177">
        <v>225</v>
      </c>
      <c r="G177">
        <v>2216.328</v>
      </c>
      <c r="H177">
        <v>1855.634</v>
      </c>
      <c r="I177">
        <v>2.794</v>
      </c>
      <c r="J177">
        <v>0.14599999999999999</v>
      </c>
      <c r="K177">
        <v>24.341999999999999</v>
      </c>
      <c r="L177">
        <v>2.0339999999999998</v>
      </c>
      <c r="M177">
        <v>0.45600000000000002</v>
      </c>
      <c r="N177">
        <v>0.65400000000000003</v>
      </c>
      <c r="O177">
        <v>39.200000000000003</v>
      </c>
      <c r="P177">
        <v>25.896999999999998</v>
      </c>
      <c r="Q177">
        <v>44.984000000000002</v>
      </c>
      <c r="R177">
        <v>229.8</v>
      </c>
      <c r="S177">
        <v>60.1</v>
      </c>
      <c r="T177">
        <v>60.1</v>
      </c>
      <c r="U177">
        <v>60.9</v>
      </c>
      <c r="V177">
        <v>137.79599999999999</v>
      </c>
      <c r="W177">
        <v>52.5</v>
      </c>
      <c r="X177">
        <v>66.936999999999998</v>
      </c>
      <c r="Y177">
        <v>82.721000000000004</v>
      </c>
      <c r="Z177">
        <v>1.6180000000000001</v>
      </c>
      <c r="AA177">
        <v>534.63699999999994</v>
      </c>
      <c r="AB177">
        <v>484.524</v>
      </c>
      <c r="AC177">
        <v>4.891</v>
      </c>
      <c r="AD177">
        <v>3.9510000000000001</v>
      </c>
      <c r="AE177">
        <v>7659.6270000000004</v>
      </c>
      <c r="AF177">
        <v>5663.8149999999996</v>
      </c>
      <c r="AG177">
        <v>1719.0340000000001</v>
      </c>
      <c r="AH177">
        <v>1075.7180000000001</v>
      </c>
      <c r="AI177">
        <v>5940.5929999999998</v>
      </c>
      <c r="AJ177">
        <v>4588.0969999999998</v>
      </c>
      <c r="AK177">
        <v>24.419</v>
      </c>
      <c r="AL177">
        <v>1.0049999999999999</v>
      </c>
      <c r="AM177">
        <v>424.39699999999999</v>
      </c>
      <c r="AN177">
        <v>2056.3490000000002</v>
      </c>
      <c r="AO177">
        <v>6.9240000000000004</v>
      </c>
      <c r="AP177">
        <v>33.725999999999999</v>
      </c>
      <c r="AQ177">
        <v>1</v>
      </c>
      <c r="AR177">
        <v>1</v>
      </c>
      <c r="AS177">
        <v>1</v>
      </c>
      <c r="AT177" s="1">
        <v>0</v>
      </c>
      <c r="AU177" s="1" t="s">
        <v>83</v>
      </c>
      <c r="AV177" s="1" t="s">
        <v>83</v>
      </c>
      <c r="AW177" s="1" t="s">
        <v>84</v>
      </c>
      <c r="AX177" s="1"/>
      <c r="AY177" s="1"/>
      <c r="AZ177" s="1" t="s">
        <v>505</v>
      </c>
      <c r="BA177">
        <v>88</v>
      </c>
      <c r="BB177" s="1" t="s">
        <v>91</v>
      </c>
      <c r="BC177">
        <v>45566.711900000002</v>
      </c>
      <c r="BD177" s="1"/>
      <c r="BE177" s="1" t="s">
        <v>87</v>
      </c>
      <c r="BF177">
        <v>88</v>
      </c>
      <c r="BG177">
        <v>88</v>
      </c>
      <c r="BH177">
        <v>0</v>
      </c>
      <c r="BI177" s="1" t="s">
        <v>503</v>
      </c>
      <c r="BJ177" s="1"/>
      <c r="BK177">
        <v>15.039999959999999</v>
      </c>
      <c r="BL177">
        <v>110</v>
      </c>
      <c r="BM177" s="1"/>
      <c r="BN177" s="1"/>
      <c r="BO177">
        <v>0</v>
      </c>
      <c r="BP177">
        <v>60</v>
      </c>
      <c r="BS177" s="1" t="s">
        <v>506</v>
      </c>
      <c r="BT177" s="1" t="s">
        <v>505</v>
      </c>
      <c r="BU177">
        <v>40</v>
      </c>
      <c r="BV177">
        <v>20</v>
      </c>
      <c r="BW177">
        <v>45</v>
      </c>
      <c r="BX177">
        <v>1240.6880000000001</v>
      </c>
      <c r="BY177">
        <v>792.96600000000001</v>
      </c>
      <c r="BZ177">
        <v>-1.851</v>
      </c>
      <c r="CA177">
        <v>4.0410000000000004</v>
      </c>
      <c r="CB177">
        <v>90.457999999999998</v>
      </c>
      <c r="CC177">
        <v>2056.3490000000002</v>
      </c>
      <c r="CD177">
        <v>1234.376</v>
      </c>
      <c r="CE177">
        <v>1103.7750000000001</v>
      </c>
      <c r="CF177">
        <v>-178.32</v>
      </c>
      <c r="CG177">
        <v>99.998999999999995</v>
      </c>
      <c r="CI177">
        <f>COUNTA(filtered_labeled_data_seghesio__2[#This Row])</f>
        <v>77</v>
      </c>
    </row>
    <row r="178" spans="1:87" x14ac:dyDescent="0.35">
      <c r="A178">
        <v>801.22900000000004</v>
      </c>
      <c r="B178">
        <v>119.90900000000001</v>
      </c>
      <c r="C178">
        <v>214.6</v>
      </c>
      <c r="D178">
        <v>214.8</v>
      </c>
      <c r="E178">
        <v>219.8</v>
      </c>
      <c r="F178">
        <v>225</v>
      </c>
      <c r="G178">
        <v>2207.585</v>
      </c>
      <c r="H178">
        <v>1841.84</v>
      </c>
      <c r="I178">
        <v>2.9540000000000002</v>
      </c>
      <c r="J178">
        <v>0.152</v>
      </c>
      <c r="K178">
        <v>24.34</v>
      </c>
      <c r="L178">
        <v>2.0419999999999998</v>
      </c>
      <c r="M178">
        <v>0.45400000000000001</v>
      </c>
      <c r="N178">
        <v>0.65800000000000003</v>
      </c>
      <c r="O178">
        <v>39.200000000000003</v>
      </c>
      <c r="P178">
        <v>25.83</v>
      </c>
      <c r="Q178">
        <v>44.984000000000002</v>
      </c>
      <c r="R178">
        <v>229.8</v>
      </c>
      <c r="S178">
        <v>59.9</v>
      </c>
      <c r="T178">
        <v>59.9</v>
      </c>
      <c r="U178">
        <v>60.9</v>
      </c>
      <c r="V178">
        <v>94.585999999999999</v>
      </c>
      <c r="W178">
        <v>52.5</v>
      </c>
      <c r="X178">
        <v>66.013000000000005</v>
      </c>
      <c r="Y178">
        <v>79.879000000000005</v>
      </c>
      <c r="Z178">
        <v>2.9350000000000001</v>
      </c>
      <c r="AA178">
        <v>536.07000000000005</v>
      </c>
      <c r="AB178">
        <v>487.47399999999999</v>
      </c>
      <c r="AC178">
        <v>4.665</v>
      </c>
      <c r="AD178">
        <v>3.8</v>
      </c>
      <c r="AE178">
        <v>7554.4780000000001</v>
      </c>
      <c r="AF178">
        <v>5148.6970000000001</v>
      </c>
      <c r="AG178">
        <v>1596.8009999999999</v>
      </c>
      <c r="AH178">
        <v>986.46400000000006</v>
      </c>
      <c r="AI178">
        <v>5957.6769999999997</v>
      </c>
      <c r="AJ178">
        <v>4162.2330000000002</v>
      </c>
      <c r="AK178">
        <v>24.652000000000001</v>
      </c>
      <c r="AL178">
        <v>1.0029999999999999</v>
      </c>
      <c r="AM178">
        <v>423.49900000000002</v>
      </c>
      <c r="AN178">
        <v>2055.4059999999999</v>
      </c>
      <c r="AO178">
        <v>5.98</v>
      </c>
      <c r="AP178">
        <v>24.622</v>
      </c>
      <c r="AQ178">
        <v>1</v>
      </c>
      <c r="AR178">
        <v>1</v>
      </c>
      <c r="AS178">
        <v>1</v>
      </c>
      <c r="AT178" s="1">
        <v>0</v>
      </c>
      <c r="AU178" s="1" t="s">
        <v>83</v>
      </c>
      <c r="AV178" s="1" t="s">
        <v>83</v>
      </c>
      <c r="AW178" s="1" t="s">
        <v>84</v>
      </c>
      <c r="AX178" s="1"/>
      <c r="AY178" s="1"/>
      <c r="AZ178" s="1" t="s">
        <v>507</v>
      </c>
      <c r="BA178">
        <v>89</v>
      </c>
      <c r="BB178" s="1" t="s">
        <v>86</v>
      </c>
      <c r="BC178">
        <v>45566.712189999998</v>
      </c>
      <c r="BD178" s="1"/>
      <c r="BE178" s="1" t="s">
        <v>87</v>
      </c>
      <c r="BF178">
        <v>89</v>
      </c>
      <c r="BG178">
        <v>89</v>
      </c>
      <c r="BH178">
        <v>0</v>
      </c>
      <c r="BI178" s="1" t="s">
        <v>508</v>
      </c>
      <c r="BJ178" s="1"/>
      <c r="BK178">
        <v>15.039999959999999</v>
      </c>
      <c r="BL178">
        <v>110</v>
      </c>
      <c r="BM178" s="1"/>
      <c r="BN178" s="1"/>
      <c r="BO178">
        <v>0</v>
      </c>
      <c r="BP178">
        <v>60</v>
      </c>
      <c r="BQ178">
        <v>3.8289189000000001E-2</v>
      </c>
      <c r="BR178">
        <v>0.114486694</v>
      </c>
      <c r="BS178" s="1" t="s">
        <v>509</v>
      </c>
      <c r="BT178" s="1" t="s">
        <v>507</v>
      </c>
      <c r="BU178">
        <v>40</v>
      </c>
      <c r="BV178">
        <v>20</v>
      </c>
      <c r="BW178">
        <v>45</v>
      </c>
      <c r="BX178">
        <v>865.52599999999995</v>
      </c>
      <c r="BY178">
        <v>1169.6369999999999</v>
      </c>
      <c r="BZ178">
        <v>2.68</v>
      </c>
      <c r="CA178">
        <v>4.2050000000000001</v>
      </c>
      <c r="CB178">
        <v>94.989000000000004</v>
      </c>
      <c r="CC178">
        <v>2055.4059999999999</v>
      </c>
      <c r="CD178">
        <v>843.74800000000005</v>
      </c>
      <c r="CE178">
        <v>1276.807</v>
      </c>
      <c r="CF178">
        <v>5.4269999999999996</v>
      </c>
      <c r="CG178">
        <v>98.424999999999997</v>
      </c>
      <c r="CI178">
        <f>COUNTA(filtered_labeled_data_seghesio__2[#This Row])</f>
        <v>79</v>
      </c>
    </row>
    <row r="179" spans="1:87" x14ac:dyDescent="0.35">
      <c r="A179">
        <v>801.22900000000004</v>
      </c>
      <c r="B179">
        <v>119.90900000000001</v>
      </c>
      <c r="C179">
        <v>214.6</v>
      </c>
      <c r="D179">
        <v>214.8</v>
      </c>
      <c r="E179">
        <v>219.8</v>
      </c>
      <c r="F179">
        <v>225</v>
      </c>
      <c r="G179">
        <v>2207.585</v>
      </c>
      <c r="H179">
        <v>1841.84</v>
      </c>
      <c r="I179">
        <v>2.9540000000000002</v>
      </c>
      <c r="J179">
        <v>0.152</v>
      </c>
      <c r="K179">
        <v>24.34</v>
      </c>
      <c r="L179">
        <v>2.0419999999999998</v>
      </c>
      <c r="M179">
        <v>0.45400000000000001</v>
      </c>
      <c r="N179">
        <v>0.65800000000000003</v>
      </c>
      <c r="O179">
        <v>39.200000000000003</v>
      </c>
      <c r="P179">
        <v>25.83</v>
      </c>
      <c r="Q179">
        <v>44.984000000000002</v>
      </c>
      <c r="R179">
        <v>229.8</v>
      </c>
      <c r="S179">
        <v>59.9</v>
      </c>
      <c r="T179">
        <v>59.9</v>
      </c>
      <c r="U179">
        <v>60.9</v>
      </c>
      <c r="V179">
        <v>137.79599999999999</v>
      </c>
      <c r="W179">
        <v>52.5</v>
      </c>
      <c r="X179">
        <v>66.900999999999996</v>
      </c>
      <c r="Y179">
        <v>82.566999999999993</v>
      </c>
      <c r="Z179">
        <v>1.5049999999999999</v>
      </c>
      <c r="AA179">
        <v>535.21400000000006</v>
      </c>
      <c r="AB179">
        <v>483.98200000000003</v>
      </c>
      <c r="AC179">
        <v>4.9290000000000003</v>
      </c>
      <c r="AD179">
        <v>3.9510000000000001</v>
      </c>
      <c r="AE179">
        <v>7668.3370000000004</v>
      </c>
      <c r="AF179">
        <v>5655.0370000000003</v>
      </c>
      <c r="AG179">
        <v>1738.8869999999999</v>
      </c>
      <c r="AH179">
        <v>1071.4939999999999</v>
      </c>
      <c r="AI179">
        <v>5929.45</v>
      </c>
      <c r="AJ179">
        <v>4583.5429999999997</v>
      </c>
      <c r="AK179">
        <v>24.652000000000001</v>
      </c>
      <c r="AL179">
        <v>1.0049999999999999</v>
      </c>
      <c r="AM179">
        <v>424.48700000000002</v>
      </c>
      <c r="AN179">
        <v>2056.3319999999999</v>
      </c>
      <c r="AO179">
        <v>6.2709999999999999</v>
      </c>
      <c r="AP179">
        <v>29.266999999999999</v>
      </c>
      <c r="AQ179">
        <v>1</v>
      </c>
      <c r="AR179">
        <v>1</v>
      </c>
      <c r="AS179">
        <v>1</v>
      </c>
      <c r="AT179" s="1">
        <v>0</v>
      </c>
      <c r="AU179" s="1" t="s">
        <v>83</v>
      </c>
      <c r="AV179" s="1" t="s">
        <v>83</v>
      </c>
      <c r="AW179" s="1" t="s">
        <v>84</v>
      </c>
      <c r="AX179" s="1"/>
      <c r="AY179" s="1"/>
      <c r="AZ179" s="1" t="s">
        <v>510</v>
      </c>
      <c r="BA179">
        <v>89</v>
      </c>
      <c r="BB179" s="1" t="s">
        <v>91</v>
      </c>
      <c r="BC179">
        <v>45566.712189999998</v>
      </c>
      <c r="BD179" s="1"/>
      <c r="BE179" s="1" t="s">
        <v>87</v>
      </c>
      <c r="BF179">
        <v>89</v>
      </c>
      <c r="BG179">
        <v>89</v>
      </c>
      <c r="BH179">
        <v>0</v>
      </c>
      <c r="BI179" s="1" t="s">
        <v>508</v>
      </c>
      <c r="BJ179" s="1"/>
      <c r="BK179">
        <v>15.039999959999999</v>
      </c>
      <c r="BL179">
        <v>110</v>
      </c>
      <c r="BM179" s="1"/>
      <c r="BN179" s="1"/>
      <c r="BO179">
        <v>0</v>
      </c>
      <c r="BP179">
        <v>60</v>
      </c>
      <c r="BS179" s="1" t="s">
        <v>511</v>
      </c>
      <c r="BT179" s="1" t="s">
        <v>510</v>
      </c>
      <c r="BU179">
        <v>40</v>
      </c>
      <c r="BV179">
        <v>20</v>
      </c>
      <c r="BW179">
        <v>45</v>
      </c>
      <c r="BX179">
        <v>1241.203</v>
      </c>
      <c r="BY179">
        <v>807.65599999999995</v>
      </c>
      <c r="BZ179">
        <v>-2.3090000000000002</v>
      </c>
      <c r="CA179">
        <v>4.0270000000000001</v>
      </c>
      <c r="CB179">
        <v>90</v>
      </c>
      <c r="CC179">
        <v>2056.3319999999999</v>
      </c>
      <c r="CD179">
        <v>1234.413</v>
      </c>
      <c r="CE179">
        <v>1118.1849999999999</v>
      </c>
      <c r="CF179">
        <v>-178.25800000000001</v>
      </c>
      <c r="CG179">
        <v>99.998999999999995</v>
      </c>
      <c r="CI179">
        <f>COUNTA(filtered_labeled_data_seghesio__2[#This Row])</f>
        <v>77</v>
      </c>
    </row>
    <row r="180" spans="1:87" x14ac:dyDescent="0.35">
      <c r="A180">
        <v>801.59799999999996</v>
      </c>
      <c r="B180">
        <v>119.90900000000001</v>
      </c>
      <c r="C180">
        <v>214.5</v>
      </c>
      <c r="D180">
        <v>214.8</v>
      </c>
      <c r="E180">
        <v>219.8</v>
      </c>
      <c r="F180">
        <v>225</v>
      </c>
      <c r="G180">
        <v>2211.7620000000002</v>
      </c>
      <c r="H180">
        <v>1835.4280000000001</v>
      </c>
      <c r="I180">
        <v>3.1320000000000001</v>
      </c>
      <c r="J180">
        <v>0.15</v>
      </c>
      <c r="K180">
        <v>24.34</v>
      </c>
      <c r="L180">
        <v>2.06</v>
      </c>
      <c r="M180">
        <v>0.45400000000000001</v>
      </c>
      <c r="N180">
        <v>0.66</v>
      </c>
      <c r="O180">
        <v>39.700000000000003</v>
      </c>
      <c r="P180">
        <v>26.024000000000001</v>
      </c>
      <c r="Q180">
        <v>44.969000000000001</v>
      </c>
      <c r="R180">
        <v>229.8</v>
      </c>
      <c r="S180">
        <v>60</v>
      </c>
      <c r="T180">
        <v>60</v>
      </c>
      <c r="U180">
        <v>60.9</v>
      </c>
      <c r="V180">
        <v>94.585999999999999</v>
      </c>
      <c r="W180">
        <v>52.5</v>
      </c>
      <c r="X180">
        <v>66.231999999999999</v>
      </c>
      <c r="Y180">
        <v>79.766000000000005</v>
      </c>
      <c r="Z180">
        <v>2.859</v>
      </c>
      <c r="AA180">
        <v>536.35599999999999</v>
      </c>
      <c r="AB180">
        <v>487.911</v>
      </c>
      <c r="AC180">
        <v>4.665</v>
      </c>
      <c r="AD180">
        <v>3.762</v>
      </c>
      <c r="AE180">
        <v>7564.0060000000003</v>
      </c>
      <c r="AF180">
        <v>5160.5029999999997</v>
      </c>
      <c r="AG180">
        <v>1605.1020000000001</v>
      </c>
      <c r="AH180">
        <v>976.95899999999995</v>
      </c>
      <c r="AI180">
        <v>5958.9040000000005</v>
      </c>
      <c r="AJ180">
        <v>4183.5439999999999</v>
      </c>
      <c r="AK180">
        <v>24.015000000000001</v>
      </c>
      <c r="AL180">
        <v>1.004</v>
      </c>
      <c r="AM180">
        <v>423.577</v>
      </c>
      <c r="AN180">
        <v>2056.0819999999999</v>
      </c>
      <c r="AO180">
        <v>9.4420000000000002</v>
      </c>
      <c r="AP180">
        <v>23.827000000000002</v>
      </c>
      <c r="AQ180">
        <v>1</v>
      </c>
      <c r="AR180">
        <v>1</v>
      </c>
      <c r="AS180">
        <v>1</v>
      </c>
      <c r="AT180" s="1">
        <v>0</v>
      </c>
      <c r="AU180" s="1" t="s">
        <v>83</v>
      </c>
      <c r="AV180" s="1" t="s">
        <v>83</v>
      </c>
      <c r="AW180" s="1" t="s">
        <v>512</v>
      </c>
      <c r="AX180" s="1"/>
      <c r="AY180" s="1"/>
      <c r="AZ180" s="1" t="s">
        <v>513</v>
      </c>
      <c r="BA180">
        <v>90</v>
      </c>
      <c r="BB180" s="1" t="s">
        <v>86</v>
      </c>
      <c r="BC180">
        <v>45566.712460000002</v>
      </c>
      <c r="BD180" s="1"/>
      <c r="BE180" s="1" t="s">
        <v>87</v>
      </c>
      <c r="BF180">
        <v>90</v>
      </c>
      <c r="BG180">
        <v>90</v>
      </c>
      <c r="BH180">
        <v>0</v>
      </c>
      <c r="BI180" s="1" t="s">
        <v>514</v>
      </c>
      <c r="BJ180" s="1"/>
      <c r="BK180">
        <v>15.04999924</v>
      </c>
      <c r="BL180">
        <v>110</v>
      </c>
      <c r="BM180" s="1"/>
      <c r="BN180" s="1"/>
      <c r="BO180">
        <v>0</v>
      </c>
      <c r="BP180">
        <v>60</v>
      </c>
      <c r="BQ180">
        <v>3.3689498999999998E-2</v>
      </c>
      <c r="BR180">
        <v>0.12318623099999999</v>
      </c>
      <c r="BS180" s="1" t="s">
        <v>515</v>
      </c>
      <c r="BT180" s="1" t="s">
        <v>513</v>
      </c>
      <c r="BU180">
        <v>40</v>
      </c>
      <c r="BV180">
        <v>20</v>
      </c>
      <c r="BW180">
        <v>45</v>
      </c>
      <c r="BX180">
        <v>865.75699999999995</v>
      </c>
      <c r="BY180">
        <v>1191.2560000000001</v>
      </c>
      <c r="BZ180">
        <v>2.4550000000000001</v>
      </c>
      <c r="CA180">
        <v>4.1970000000000001</v>
      </c>
      <c r="CB180">
        <v>94.763999999999996</v>
      </c>
      <c r="CC180">
        <v>2056.0819999999999</v>
      </c>
      <c r="CD180">
        <v>844.03099999999995</v>
      </c>
      <c r="CE180">
        <v>1299.2550000000001</v>
      </c>
      <c r="CF180">
        <v>5.4779999999999998</v>
      </c>
      <c r="CG180">
        <v>99.998999999999995</v>
      </c>
      <c r="CI180">
        <f>COUNTA(filtered_labeled_data_seghesio__2[#This Row])</f>
        <v>79</v>
      </c>
    </row>
    <row r="181" spans="1:87" x14ac:dyDescent="0.35">
      <c r="A181">
        <v>801.59799999999996</v>
      </c>
      <c r="B181">
        <v>119.90900000000001</v>
      </c>
      <c r="C181">
        <v>214.5</v>
      </c>
      <c r="D181">
        <v>214.8</v>
      </c>
      <c r="E181">
        <v>219.8</v>
      </c>
      <c r="F181">
        <v>225</v>
      </c>
      <c r="G181">
        <v>2211.7620000000002</v>
      </c>
      <c r="H181">
        <v>1835.4280000000001</v>
      </c>
      <c r="I181">
        <v>3.1320000000000001</v>
      </c>
      <c r="J181">
        <v>0.15</v>
      </c>
      <c r="K181">
        <v>24.34</v>
      </c>
      <c r="L181">
        <v>2.06</v>
      </c>
      <c r="M181">
        <v>0.45400000000000001</v>
      </c>
      <c r="N181">
        <v>0.66</v>
      </c>
      <c r="O181">
        <v>39.700000000000003</v>
      </c>
      <c r="P181">
        <v>26.024000000000001</v>
      </c>
      <c r="Q181">
        <v>44.969000000000001</v>
      </c>
      <c r="R181">
        <v>229.8</v>
      </c>
      <c r="S181">
        <v>60</v>
      </c>
      <c r="T181">
        <v>60</v>
      </c>
      <c r="U181">
        <v>60.9</v>
      </c>
      <c r="V181">
        <v>137.79599999999999</v>
      </c>
      <c r="W181">
        <v>52.5</v>
      </c>
      <c r="X181">
        <v>66.835999999999999</v>
      </c>
      <c r="Y181">
        <v>82.501000000000005</v>
      </c>
      <c r="Z181">
        <v>2.37</v>
      </c>
      <c r="AA181">
        <v>536.03200000000004</v>
      </c>
      <c r="AB181">
        <v>486.11200000000002</v>
      </c>
      <c r="AC181">
        <v>4.9660000000000002</v>
      </c>
      <c r="AD181">
        <v>3.9510000000000001</v>
      </c>
      <c r="AE181">
        <v>7685.4110000000001</v>
      </c>
      <c r="AF181">
        <v>5706.9309999999996</v>
      </c>
      <c r="AG181">
        <v>1772.9449999999999</v>
      </c>
      <c r="AH181">
        <v>1087.8499999999999</v>
      </c>
      <c r="AI181">
        <v>5912.4660000000003</v>
      </c>
      <c r="AJ181">
        <v>4619.0820000000003</v>
      </c>
      <c r="AK181">
        <v>24.015000000000001</v>
      </c>
      <c r="AL181">
        <v>1.004</v>
      </c>
      <c r="AM181">
        <v>424.54300000000001</v>
      </c>
      <c r="AN181">
        <v>2053.5149999999999</v>
      </c>
      <c r="AO181">
        <v>49.177999999999997</v>
      </c>
      <c r="AP181">
        <v>33.356000000000002</v>
      </c>
      <c r="AQ181">
        <v>0</v>
      </c>
      <c r="AR181">
        <v>1</v>
      </c>
      <c r="AS181">
        <v>0</v>
      </c>
      <c r="AT181" s="1" t="s">
        <v>516</v>
      </c>
      <c r="AU181" s="1" t="s">
        <v>83</v>
      </c>
      <c r="AV181" s="1" t="s">
        <v>83</v>
      </c>
      <c r="AW181" s="1" t="s">
        <v>84</v>
      </c>
      <c r="AX181" s="1"/>
      <c r="AY181" s="1"/>
      <c r="AZ181" s="1" t="s">
        <v>517</v>
      </c>
      <c r="BA181">
        <v>90</v>
      </c>
      <c r="BB181" s="1" t="s">
        <v>91</v>
      </c>
      <c r="BC181">
        <v>45566.712460000002</v>
      </c>
      <c r="BD181" s="1"/>
      <c r="BE181" s="1" t="s">
        <v>87</v>
      </c>
      <c r="BF181">
        <v>90</v>
      </c>
      <c r="BG181">
        <v>90</v>
      </c>
      <c r="BH181">
        <v>0</v>
      </c>
      <c r="BI181" s="1" t="s">
        <v>514</v>
      </c>
      <c r="BJ181" s="1"/>
      <c r="BK181">
        <v>15.04999924</v>
      </c>
      <c r="BL181">
        <v>110</v>
      </c>
      <c r="BM181" s="1"/>
      <c r="BN181" s="1"/>
      <c r="BO181">
        <v>0</v>
      </c>
      <c r="BP181">
        <v>60</v>
      </c>
      <c r="BS181" s="1" t="s">
        <v>518</v>
      </c>
      <c r="BT181" s="1" t="s">
        <v>517</v>
      </c>
      <c r="BU181">
        <v>40</v>
      </c>
      <c r="BV181">
        <v>20</v>
      </c>
      <c r="BW181">
        <v>45</v>
      </c>
      <c r="BX181">
        <v>1192.645</v>
      </c>
      <c r="BY181">
        <v>1120.1310000000001</v>
      </c>
      <c r="BZ181">
        <v>-3.673</v>
      </c>
      <c r="CA181">
        <v>4.0819999999999999</v>
      </c>
      <c r="CB181">
        <v>88.635999999999996</v>
      </c>
      <c r="CC181">
        <v>2053.5149999999999</v>
      </c>
      <c r="CD181">
        <v>1196.2629999999999</v>
      </c>
      <c r="CE181">
        <v>1426.7339999999999</v>
      </c>
      <c r="CF181">
        <v>179.94900000000001</v>
      </c>
      <c r="CG181">
        <v>97.244</v>
      </c>
      <c r="CI181">
        <f>COUNTA(filtered_labeled_data_seghesio__2[#This Row])</f>
        <v>77</v>
      </c>
    </row>
    <row r="182" spans="1:87" x14ac:dyDescent="0.35">
      <c r="A182">
        <v>801.41300000000001</v>
      </c>
      <c r="B182">
        <v>119.90900000000001</v>
      </c>
      <c r="C182">
        <v>214.8</v>
      </c>
      <c r="D182">
        <v>214.6</v>
      </c>
      <c r="E182">
        <v>219.8</v>
      </c>
      <c r="F182">
        <v>225</v>
      </c>
      <c r="G182">
        <v>2207.0990000000002</v>
      </c>
      <c r="H182">
        <v>1843.9770000000001</v>
      </c>
      <c r="I182">
        <v>3.3220000000000001</v>
      </c>
      <c r="J182">
        <v>0.158</v>
      </c>
      <c r="K182">
        <v>24.34</v>
      </c>
      <c r="L182">
        <v>2.0459999999999998</v>
      </c>
      <c r="M182">
        <v>0.45400000000000001</v>
      </c>
      <c r="N182">
        <v>0.65600000000000003</v>
      </c>
      <c r="O182">
        <v>40</v>
      </c>
      <c r="P182">
        <v>25.917000000000002</v>
      </c>
      <c r="Q182">
        <v>44.999000000000002</v>
      </c>
      <c r="R182">
        <v>229.8</v>
      </c>
      <c r="S182">
        <v>60.1</v>
      </c>
      <c r="T182">
        <v>60.1</v>
      </c>
      <c r="U182">
        <v>60.9</v>
      </c>
      <c r="V182">
        <v>94.585999999999999</v>
      </c>
      <c r="W182">
        <v>52.5</v>
      </c>
      <c r="X182">
        <v>66.144999999999996</v>
      </c>
      <c r="Y182">
        <v>79.917000000000002</v>
      </c>
      <c r="Z182">
        <v>3.6120000000000001</v>
      </c>
      <c r="AA182">
        <v>535.51499999999999</v>
      </c>
      <c r="AB182">
        <v>486.86</v>
      </c>
      <c r="AC182">
        <v>4.665</v>
      </c>
      <c r="AD182">
        <v>3.7250000000000001</v>
      </c>
      <c r="AE182">
        <v>7553.1540000000005</v>
      </c>
      <c r="AF182">
        <v>5137.1639999999998</v>
      </c>
      <c r="AG182">
        <v>1595.479</v>
      </c>
      <c r="AH182">
        <v>948.74199999999996</v>
      </c>
      <c r="AI182">
        <v>5957.6760000000004</v>
      </c>
      <c r="AJ182">
        <v>4188.4219999999996</v>
      </c>
      <c r="AK182">
        <v>23.95</v>
      </c>
      <c r="AT182" s="1" t="s">
        <v>83</v>
      </c>
      <c r="AU182" s="1" t="s">
        <v>83</v>
      </c>
      <c r="AV182" s="1" t="s">
        <v>83</v>
      </c>
      <c r="AW182" s="1"/>
      <c r="AX182" s="1"/>
      <c r="AY182" s="1"/>
      <c r="AZ182" s="1" t="s">
        <v>519</v>
      </c>
      <c r="BA182">
        <v>91</v>
      </c>
      <c r="BB182" s="1" t="s">
        <v>86</v>
      </c>
      <c r="BC182">
        <v>45566.712740000003</v>
      </c>
      <c r="BD182" s="1"/>
      <c r="BE182" s="1" t="s">
        <v>87</v>
      </c>
      <c r="BF182">
        <v>91</v>
      </c>
      <c r="BG182">
        <v>91</v>
      </c>
      <c r="BH182">
        <v>0</v>
      </c>
      <c r="BI182" s="1" t="s">
        <v>520</v>
      </c>
      <c r="BJ182" s="1"/>
      <c r="BK182">
        <v>15.04999924</v>
      </c>
      <c r="BL182">
        <v>110</v>
      </c>
      <c r="BM182" s="1"/>
      <c r="BN182" s="1"/>
      <c r="BO182">
        <v>0</v>
      </c>
      <c r="BP182">
        <v>60</v>
      </c>
      <c r="BQ182">
        <v>1.549232E-2</v>
      </c>
      <c r="BR182">
        <v>0.14763367199999999</v>
      </c>
      <c r="BS182" s="1" t="s">
        <v>83</v>
      </c>
      <c r="BT182" s="1" t="s">
        <v>83</v>
      </c>
      <c r="CI182">
        <f>COUNTA(filtered_labeled_data_seghesio__2[#This Row])</f>
        <v>57</v>
      </c>
    </row>
    <row r="183" spans="1:87" x14ac:dyDescent="0.35">
      <c r="A183">
        <v>801.41300000000001</v>
      </c>
      <c r="B183">
        <v>119.90900000000001</v>
      </c>
      <c r="C183">
        <v>214.8</v>
      </c>
      <c r="D183">
        <v>214.6</v>
      </c>
      <c r="E183">
        <v>219.8</v>
      </c>
      <c r="F183">
        <v>225</v>
      </c>
      <c r="G183">
        <v>2207.0990000000002</v>
      </c>
      <c r="H183">
        <v>1843.9770000000001</v>
      </c>
      <c r="I183">
        <v>3.3220000000000001</v>
      </c>
      <c r="J183">
        <v>0.158</v>
      </c>
      <c r="K183">
        <v>24.34</v>
      </c>
      <c r="L183">
        <v>2.0459999999999998</v>
      </c>
      <c r="M183">
        <v>0.45400000000000001</v>
      </c>
      <c r="N183">
        <v>0.65600000000000003</v>
      </c>
      <c r="O183">
        <v>40</v>
      </c>
      <c r="P183">
        <v>25.917000000000002</v>
      </c>
      <c r="Q183">
        <v>44.999000000000002</v>
      </c>
      <c r="R183">
        <v>229.8</v>
      </c>
      <c r="S183">
        <v>60.1</v>
      </c>
      <c r="T183">
        <v>60.1</v>
      </c>
      <c r="U183">
        <v>60.9</v>
      </c>
      <c r="V183">
        <v>137.79599999999999</v>
      </c>
      <c r="W183">
        <v>52.5</v>
      </c>
      <c r="X183">
        <v>66.875</v>
      </c>
      <c r="Y183">
        <v>82.731999999999999</v>
      </c>
      <c r="Z183">
        <v>1.4670000000000001</v>
      </c>
      <c r="AA183">
        <v>537.09699999999998</v>
      </c>
      <c r="AB183">
        <v>486.70699999999999</v>
      </c>
      <c r="AC183">
        <v>4.9290000000000003</v>
      </c>
      <c r="AD183">
        <v>3.9510000000000001</v>
      </c>
      <c r="AE183">
        <v>7689.7839999999997</v>
      </c>
      <c r="AF183">
        <v>5735.8639999999996</v>
      </c>
      <c r="AG183">
        <v>1753.886</v>
      </c>
      <c r="AH183">
        <v>1087.3869999999999</v>
      </c>
      <c r="AI183">
        <v>5935.8980000000001</v>
      </c>
      <c r="AJ183">
        <v>4648.4780000000001</v>
      </c>
      <c r="AK183">
        <v>23.95</v>
      </c>
      <c r="AL183">
        <v>1.006</v>
      </c>
      <c r="AM183">
        <v>424.36700000000002</v>
      </c>
      <c r="AN183">
        <v>0</v>
      </c>
      <c r="AO183">
        <v>639.94899999999996</v>
      </c>
      <c r="AP183">
        <v>767.48199999999997</v>
      </c>
      <c r="AQ183">
        <v>0</v>
      </c>
      <c r="AR183">
        <v>0</v>
      </c>
      <c r="AS183">
        <v>0</v>
      </c>
      <c r="AT183" s="1" t="s">
        <v>82</v>
      </c>
      <c r="AU183" s="1" t="s">
        <v>83</v>
      </c>
      <c r="AV183" s="1" t="s">
        <v>83</v>
      </c>
      <c r="AW183" s="1" t="s">
        <v>521</v>
      </c>
      <c r="AX183" s="1"/>
      <c r="AY183" s="1"/>
      <c r="AZ183" s="1" t="s">
        <v>522</v>
      </c>
      <c r="BA183">
        <v>91</v>
      </c>
      <c r="BB183" s="1" t="s">
        <v>91</v>
      </c>
      <c r="BC183">
        <v>45566.712740000003</v>
      </c>
      <c r="BD183" s="1"/>
      <c r="BE183" s="1" t="s">
        <v>87</v>
      </c>
      <c r="BF183">
        <v>91</v>
      </c>
      <c r="BG183">
        <v>91</v>
      </c>
      <c r="BH183">
        <v>0</v>
      </c>
      <c r="BI183" s="1" t="s">
        <v>520</v>
      </c>
      <c r="BJ183" s="1"/>
      <c r="BK183">
        <v>15.04999924</v>
      </c>
      <c r="BL183">
        <v>110</v>
      </c>
      <c r="BM183" s="1"/>
      <c r="BN183" s="1"/>
      <c r="BO183">
        <v>0</v>
      </c>
      <c r="BP183">
        <v>60</v>
      </c>
      <c r="BS183" s="1" t="s">
        <v>523</v>
      </c>
      <c r="BT183" s="1" t="s">
        <v>522</v>
      </c>
      <c r="BU183">
        <v>40</v>
      </c>
      <c r="BV183">
        <v>20</v>
      </c>
      <c r="BW183">
        <v>45</v>
      </c>
      <c r="BX183">
        <v>1208.5260000000001</v>
      </c>
      <c r="BY183">
        <v>688.072</v>
      </c>
      <c r="BZ183">
        <v>-4.1420000000000003</v>
      </c>
      <c r="CA183">
        <v>4.0469999999999997</v>
      </c>
      <c r="CB183">
        <v>88.167000000000002</v>
      </c>
      <c r="CC183">
        <v>0</v>
      </c>
      <c r="CD183">
        <v>1210.9570000000001</v>
      </c>
      <c r="CE183">
        <v>997.06600000000003</v>
      </c>
      <c r="CF183">
        <v>179.982</v>
      </c>
      <c r="CG183">
        <v>88.582999999999998</v>
      </c>
      <c r="CI183">
        <f>COUNTA(filtered_labeled_data_seghesio__2[#This Row])</f>
        <v>77</v>
      </c>
    </row>
    <row r="184" spans="1:87" x14ac:dyDescent="0.35">
      <c r="A184">
        <v>801.22900000000004</v>
      </c>
      <c r="B184">
        <v>119.90900000000001</v>
      </c>
      <c r="C184">
        <v>214.6</v>
      </c>
      <c r="D184">
        <v>214.8</v>
      </c>
      <c r="E184">
        <v>220</v>
      </c>
      <c r="F184">
        <v>225</v>
      </c>
      <c r="G184">
        <v>2206.4189999999999</v>
      </c>
      <c r="H184">
        <v>1852.5250000000001</v>
      </c>
      <c r="I184">
        <v>3.0659999999999998</v>
      </c>
      <c r="J184">
        <v>0.14599999999999999</v>
      </c>
      <c r="K184">
        <v>24.341999999999999</v>
      </c>
      <c r="L184">
        <v>2.0139999999999998</v>
      </c>
      <c r="M184">
        <v>0.45600000000000002</v>
      </c>
      <c r="N184">
        <v>0.65800000000000003</v>
      </c>
      <c r="O184">
        <v>40.200000000000003</v>
      </c>
      <c r="P184">
        <v>25.387</v>
      </c>
      <c r="Q184">
        <v>44.942999999999998</v>
      </c>
      <c r="R184">
        <v>229.8</v>
      </c>
      <c r="S184">
        <v>59.9</v>
      </c>
      <c r="T184">
        <v>59.9</v>
      </c>
      <c r="U184">
        <v>60.9</v>
      </c>
      <c r="V184">
        <v>94.585999999999999</v>
      </c>
      <c r="W184">
        <v>52.5</v>
      </c>
      <c r="X184">
        <v>66.091999999999999</v>
      </c>
      <c r="Y184">
        <v>79.864000000000004</v>
      </c>
      <c r="Z184">
        <v>3.3860000000000001</v>
      </c>
      <c r="AA184">
        <v>535.40099999999995</v>
      </c>
      <c r="AB184">
        <v>485.88200000000001</v>
      </c>
      <c r="AC184">
        <v>4.665</v>
      </c>
      <c r="AD184">
        <v>3.8380000000000001</v>
      </c>
      <c r="AE184">
        <v>7534.81</v>
      </c>
      <c r="AF184">
        <v>5105.0940000000001</v>
      </c>
      <c r="AG184">
        <v>1581.383</v>
      </c>
      <c r="AH184">
        <v>987.29499999999996</v>
      </c>
      <c r="AI184">
        <v>5953.4269999999997</v>
      </c>
      <c r="AJ184">
        <v>4117.7979999999998</v>
      </c>
      <c r="AK184">
        <v>24.087</v>
      </c>
      <c r="AL184">
        <v>1.0029999999999999</v>
      </c>
      <c r="AM184">
        <v>423.23200000000003</v>
      </c>
      <c r="AN184">
        <v>2055.2809999999999</v>
      </c>
      <c r="AO184">
        <v>6.1150000000000002</v>
      </c>
      <c r="AP184">
        <v>26.155000000000001</v>
      </c>
      <c r="AQ184">
        <v>1</v>
      </c>
      <c r="AR184">
        <v>1</v>
      </c>
      <c r="AS184">
        <v>1</v>
      </c>
      <c r="AT184" s="1">
        <v>0</v>
      </c>
      <c r="AU184" s="1" t="s">
        <v>83</v>
      </c>
      <c r="AV184" s="1" t="s">
        <v>83</v>
      </c>
      <c r="AW184" s="1" t="s">
        <v>84</v>
      </c>
      <c r="AX184" s="1"/>
      <c r="AY184" s="1"/>
      <c r="AZ184" s="1" t="s">
        <v>524</v>
      </c>
      <c r="BA184">
        <v>92</v>
      </c>
      <c r="BB184" s="1" t="s">
        <v>86</v>
      </c>
      <c r="BC184">
        <v>45566.713020000003</v>
      </c>
      <c r="BD184" s="1"/>
      <c r="BE184" s="1" t="s">
        <v>87</v>
      </c>
      <c r="BF184">
        <v>92</v>
      </c>
      <c r="BG184">
        <v>92</v>
      </c>
      <c r="BH184">
        <v>0</v>
      </c>
      <c r="BI184" s="1" t="s">
        <v>525</v>
      </c>
      <c r="BJ184" s="1"/>
      <c r="BK184">
        <v>15.04999924</v>
      </c>
      <c r="BL184">
        <v>110</v>
      </c>
      <c r="BM184" s="1"/>
      <c r="BN184" s="1"/>
      <c r="BO184">
        <v>0</v>
      </c>
      <c r="BP184">
        <v>60</v>
      </c>
      <c r="BQ184">
        <v>2.9458523E-2</v>
      </c>
      <c r="BR184">
        <v>0.13226294499999999</v>
      </c>
      <c r="BS184" s="1" t="s">
        <v>526</v>
      </c>
      <c r="BT184" s="1" t="s">
        <v>524</v>
      </c>
      <c r="BU184">
        <v>40</v>
      </c>
      <c r="BV184">
        <v>20</v>
      </c>
      <c r="BW184">
        <v>45</v>
      </c>
      <c r="BX184">
        <v>823.89099999999996</v>
      </c>
      <c r="BY184">
        <v>1179.819</v>
      </c>
      <c r="BZ184">
        <v>0.41699999999999998</v>
      </c>
      <c r="CA184">
        <v>4.1870000000000003</v>
      </c>
      <c r="CB184">
        <v>92.725999999999999</v>
      </c>
      <c r="CC184">
        <v>2055.2809999999999</v>
      </c>
      <c r="CD184">
        <v>807.18499999999995</v>
      </c>
      <c r="CE184">
        <v>1287.3920000000001</v>
      </c>
      <c r="CF184">
        <v>3.1139999999999999</v>
      </c>
      <c r="CG184">
        <v>99.998999999999995</v>
      </c>
      <c r="CI184">
        <f>COUNTA(filtered_labeled_data_seghesio__2[#This Row])</f>
        <v>79</v>
      </c>
    </row>
    <row r="185" spans="1:87" x14ac:dyDescent="0.35">
      <c r="A185">
        <v>801.22900000000004</v>
      </c>
      <c r="B185">
        <v>119.90900000000001</v>
      </c>
      <c r="C185">
        <v>214.6</v>
      </c>
      <c r="D185">
        <v>214.8</v>
      </c>
      <c r="E185">
        <v>220</v>
      </c>
      <c r="F185">
        <v>225</v>
      </c>
      <c r="G185">
        <v>2206.4189999999999</v>
      </c>
      <c r="H185">
        <v>1852.5250000000001</v>
      </c>
      <c r="I185">
        <v>3.0659999999999998</v>
      </c>
      <c r="J185">
        <v>0.14599999999999999</v>
      </c>
      <c r="K185">
        <v>24.341999999999999</v>
      </c>
      <c r="L185">
        <v>2.0139999999999998</v>
      </c>
      <c r="M185">
        <v>0.45600000000000002</v>
      </c>
      <c r="N185">
        <v>0.65800000000000003</v>
      </c>
      <c r="O185">
        <v>40.200000000000003</v>
      </c>
      <c r="P185">
        <v>25.387</v>
      </c>
      <c r="Q185">
        <v>44.942999999999998</v>
      </c>
      <c r="R185">
        <v>229.8</v>
      </c>
      <c r="S185">
        <v>59.9</v>
      </c>
      <c r="T185">
        <v>59.9</v>
      </c>
      <c r="U185">
        <v>60.9</v>
      </c>
      <c r="V185">
        <v>137.79599999999999</v>
      </c>
      <c r="W185">
        <v>52.5</v>
      </c>
      <c r="X185">
        <v>66.938000000000002</v>
      </c>
      <c r="Y185">
        <v>82.69</v>
      </c>
      <c r="Z185">
        <v>1.58</v>
      </c>
      <c r="AA185">
        <v>534.303</v>
      </c>
      <c r="AB185">
        <v>483.67</v>
      </c>
      <c r="AC185">
        <v>5.0039999999999996</v>
      </c>
      <c r="AD185">
        <v>3.9510000000000001</v>
      </c>
      <c r="AE185">
        <v>7644.6009999999997</v>
      </c>
      <c r="AF185">
        <v>5632.5680000000002</v>
      </c>
      <c r="AG185">
        <v>1765.5309999999999</v>
      </c>
      <c r="AH185">
        <v>1060.8030000000001</v>
      </c>
      <c r="AI185">
        <v>5879.07</v>
      </c>
      <c r="AJ185">
        <v>4571.7650000000003</v>
      </c>
      <c r="AK185">
        <v>24.087</v>
      </c>
      <c r="AL185">
        <v>1.0049999999999999</v>
      </c>
      <c r="AM185">
        <v>424.48099999999999</v>
      </c>
      <c r="AN185">
        <v>2056.3119999999999</v>
      </c>
      <c r="AO185">
        <v>7.0330000000000004</v>
      </c>
      <c r="AP185">
        <v>26.463999999999999</v>
      </c>
      <c r="AQ185">
        <v>1</v>
      </c>
      <c r="AR185">
        <v>1</v>
      </c>
      <c r="AS185">
        <v>1</v>
      </c>
      <c r="AT185" s="1">
        <v>0</v>
      </c>
      <c r="AU185" s="1" t="s">
        <v>83</v>
      </c>
      <c r="AV185" s="1" t="s">
        <v>83</v>
      </c>
      <c r="AW185" s="1" t="s">
        <v>84</v>
      </c>
      <c r="AX185" s="1"/>
      <c r="AY185" s="1"/>
      <c r="AZ185" s="1" t="s">
        <v>527</v>
      </c>
      <c r="BA185">
        <v>92</v>
      </c>
      <c r="BB185" s="1" t="s">
        <v>91</v>
      </c>
      <c r="BC185">
        <v>45566.713020000003</v>
      </c>
      <c r="BD185" s="1"/>
      <c r="BE185" s="1" t="s">
        <v>87</v>
      </c>
      <c r="BF185">
        <v>92</v>
      </c>
      <c r="BG185">
        <v>92</v>
      </c>
      <c r="BH185">
        <v>0</v>
      </c>
      <c r="BI185" s="1" t="s">
        <v>525</v>
      </c>
      <c r="BJ185" s="1"/>
      <c r="BK185">
        <v>15.04999924</v>
      </c>
      <c r="BL185">
        <v>110</v>
      </c>
      <c r="BM185" s="1"/>
      <c r="BN185" s="1"/>
      <c r="BO185">
        <v>0</v>
      </c>
      <c r="BP185">
        <v>60</v>
      </c>
      <c r="BS185" s="1" t="s">
        <v>528</v>
      </c>
      <c r="BT185" s="1" t="s">
        <v>527</v>
      </c>
      <c r="BU185">
        <v>40</v>
      </c>
      <c r="BV185">
        <v>20</v>
      </c>
      <c r="BW185">
        <v>45</v>
      </c>
      <c r="BX185">
        <v>1236.1120000000001</v>
      </c>
      <c r="BY185">
        <v>909.95799999999997</v>
      </c>
      <c r="BZ185">
        <v>-1.847</v>
      </c>
      <c r="CA185">
        <v>4.0270000000000001</v>
      </c>
      <c r="CB185">
        <v>90.462000000000003</v>
      </c>
      <c r="CC185">
        <v>2056.3119999999999</v>
      </c>
      <c r="CD185">
        <v>1230.2529999999999</v>
      </c>
      <c r="CE185">
        <v>1219.423</v>
      </c>
      <c r="CF185">
        <v>-178.321</v>
      </c>
      <c r="CG185">
        <v>99.998999999999995</v>
      </c>
      <c r="CI185">
        <f>COUNTA(filtered_labeled_data_seghesio__2[#This Row])</f>
        <v>77</v>
      </c>
    </row>
    <row r="186" spans="1:87" x14ac:dyDescent="0.35">
      <c r="A186">
        <v>801.22900000000004</v>
      </c>
      <c r="B186">
        <v>119.90900000000001</v>
      </c>
      <c r="C186">
        <v>214.6</v>
      </c>
      <c r="D186">
        <v>214.8</v>
      </c>
      <c r="E186">
        <v>219.8</v>
      </c>
      <c r="F186">
        <v>225</v>
      </c>
      <c r="G186">
        <v>2191.6529999999998</v>
      </c>
      <c r="H186">
        <v>1869.1369999999999</v>
      </c>
      <c r="I186">
        <v>3.036</v>
      </c>
      <c r="J186">
        <v>0.152</v>
      </c>
      <c r="K186">
        <v>24.338000000000001</v>
      </c>
      <c r="L186">
        <v>2.0619999999999998</v>
      </c>
      <c r="M186">
        <v>0.45200000000000001</v>
      </c>
      <c r="N186">
        <v>0.65800000000000003</v>
      </c>
      <c r="O186">
        <v>40.5</v>
      </c>
      <c r="P186">
        <v>25.56</v>
      </c>
      <c r="Q186">
        <v>44.988999999999997</v>
      </c>
      <c r="R186">
        <v>229.8</v>
      </c>
      <c r="S186">
        <v>60</v>
      </c>
      <c r="T186">
        <v>60</v>
      </c>
      <c r="U186">
        <v>60.9</v>
      </c>
      <c r="V186">
        <v>94.585999999999999</v>
      </c>
      <c r="W186">
        <v>52.5</v>
      </c>
      <c r="X186">
        <v>66.263999999999996</v>
      </c>
      <c r="Y186">
        <v>80.024000000000001</v>
      </c>
      <c r="Z186">
        <v>3.9510000000000001</v>
      </c>
      <c r="AA186">
        <v>534.64200000000005</v>
      </c>
      <c r="AB186">
        <v>485.09100000000001</v>
      </c>
      <c r="AC186">
        <v>4.7030000000000003</v>
      </c>
      <c r="AD186">
        <v>3.762</v>
      </c>
      <c r="AE186">
        <v>7535.0609999999997</v>
      </c>
      <c r="AF186">
        <v>5071.8159999999998</v>
      </c>
      <c r="AG186">
        <v>1600.799</v>
      </c>
      <c r="AH186">
        <v>952.82799999999997</v>
      </c>
      <c r="AI186">
        <v>5934.2619999999997</v>
      </c>
      <c r="AJ186">
        <v>4118.9880000000003</v>
      </c>
      <c r="AK186">
        <v>24.986999999999998</v>
      </c>
      <c r="AL186">
        <v>1.004</v>
      </c>
      <c r="AM186">
        <v>423.416</v>
      </c>
      <c r="AN186">
        <v>2038.8340000000001</v>
      </c>
      <c r="AO186">
        <v>266.16199999999998</v>
      </c>
      <c r="AP186">
        <v>487.9</v>
      </c>
      <c r="AQ186">
        <v>0</v>
      </c>
      <c r="AR186">
        <v>0</v>
      </c>
      <c r="AS186">
        <v>1</v>
      </c>
      <c r="AT186" s="1">
        <v>0</v>
      </c>
      <c r="AU186" s="1" t="s">
        <v>83</v>
      </c>
      <c r="AV186" s="1" t="s">
        <v>83</v>
      </c>
      <c r="AW186" s="1" t="s">
        <v>119</v>
      </c>
      <c r="AX186" s="1"/>
      <c r="AY186" s="1"/>
      <c r="AZ186" s="1" t="s">
        <v>529</v>
      </c>
      <c r="BA186">
        <v>93</v>
      </c>
      <c r="BB186" s="1" t="s">
        <v>86</v>
      </c>
      <c r="BC186">
        <v>45566.713309999999</v>
      </c>
      <c r="BD186" s="1"/>
      <c r="BE186" s="1" t="s">
        <v>87</v>
      </c>
      <c r="BF186">
        <v>93</v>
      </c>
      <c r="BG186">
        <v>93</v>
      </c>
      <c r="BH186">
        <v>0</v>
      </c>
      <c r="BI186" s="1" t="s">
        <v>530</v>
      </c>
      <c r="BJ186" s="1"/>
      <c r="BK186">
        <v>15.059999469999999</v>
      </c>
      <c r="BL186">
        <v>110</v>
      </c>
      <c r="BM186" s="1"/>
      <c r="BN186" s="1"/>
      <c r="BO186">
        <v>0</v>
      </c>
      <c r="BP186">
        <v>60</v>
      </c>
      <c r="BQ186">
        <v>2.3190979999999999E-3</v>
      </c>
      <c r="BR186">
        <v>0.15660607800000001</v>
      </c>
      <c r="BS186" s="1" t="s">
        <v>531</v>
      </c>
      <c r="BT186" s="1" t="s">
        <v>529</v>
      </c>
      <c r="BU186">
        <v>40</v>
      </c>
      <c r="BV186">
        <v>20</v>
      </c>
      <c r="BW186">
        <v>45</v>
      </c>
      <c r="BX186">
        <v>890.101</v>
      </c>
      <c r="BY186">
        <v>894.27099999999996</v>
      </c>
      <c r="BZ186">
        <v>3.7349999999999999</v>
      </c>
      <c r="CA186">
        <v>4.274</v>
      </c>
      <c r="CB186">
        <v>96.043999999999997</v>
      </c>
      <c r="CC186">
        <v>2038.8340000000001</v>
      </c>
      <c r="CD186">
        <v>866.23900000000003</v>
      </c>
      <c r="CE186">
        <v>1007.903</v>
      </c>
      <c r="CF186">
        <v>6.3410000000000002</v>
      </c>
      <c r="CG186">
        <v>90.944999999999993</v>
      </c>
      <c r="CI186">
        <f>COUNTA(filtered_labeled_data_seghesio__2[#This Row])</f>
        <v>79</v>
      </c>
    </row>
    <row r="187" spans="1:87" x14ac:dyDescent="0.35">
      <c r="A187">
        <v>801.22900000000004</v>
      </c>
      <c r="B187">
        <v>119.90900000000001</v>
      </c>
      <c r="C187">
        <v>214.6</v>
      </c>
      <c r="D187">
        <v>214.8</v>
      </c>
      <c r="E187">
        <v>219.8</v>
      </c>
      <c r="F187">
        <v>225</v>
      </c>
      <c r="G187">
        <v>2191.6529999999998</v>
      </c>
      <c r="H187">
        <v>1869.1369999999999</v>
      </c>
      <c r="I187">
        <v>3.036</v>
      </c>
      <c r="J187">
        <v>0.152</v>
      </c>
      <c r="K187">
        <v>24.338000000000001</v>
      </c>
      <c r="L187">
        <v>2.0619999999999998</v>
      </c>
      <c r="M187">
        <v>0.45200000000000001</v>
      </c>
      <c r="N187">
        <v>0.65800000000000003</v>
      </c>
      <c r="O187">
        <v>40.5</v>
      </c>
      <c r="P187">
        <v>25.56</v>
      </c>
      <c r="Q187">
        <v>44.988999999999997</v>
      </c>
      <c r="R187">
        <v>229.8</v>
      </c>
      <c r="S187">
        <v>60</v>
      </c>
      <c r="T187">
        <v>60</v>
      </c>
      <c r="U187">
        <v>60.9</v>
      </c>
      <c r="V187">
        <v>137.79599999999999</v>
      </c>
      <c r="W187">
        <v>52.5</v>
      </c>
      <c r="X187">
        <v>66.757999999999996</v>
      </c>
      <c r="Y187">
        <v>82.289000000000001</v>
      </c>
      <c r="Z187">
        <v>2.4460000000000002</v>
      </c>
      <c r="AA187">
        <v>535.08399999999995</v>
      </c>
      <c r="AB187">
        <v>484.51400000000001</v>
      </c>
      <c r="AC187">
        <v>4.9290000000000003</v>
      </c>
      <c r="AD187">
        <v>4.0259999999999998</v>
      </c>
      <c r="AE187">
        <v>7675.8770000000004</v>
      </c>
      <c r="AF187">
        <v>5697.7420000000002</v>
      </c>
      <c r="AG187">
        <v>1736.8920000000001</v>
      </c>
      <c r="AH187">
        <v>1108.55</v>
      </c>
      <c r="AI187">
        <v>5938.9859999999999</v>
      </c>
      <c r="AJ187">
        <v>4589.192</v>
      </c>
      <c r="AK187">
        <v>24.986999999999998</v>
      </c>
      <c r="AL187">
        <v>1.004</v>
      </c>
      <c r="AM187">
        <v>424.33199999999999</v>
      </c>
      <c r="AN187">
        <v>2053.828</v>
      </c>
      <c r="AO187">
        <v>11.162000000000001</v>
      </c>
      <c r="AP187">
        <v>29.558</v>
      </c>
      <c r="AQ187">
        <v>1</v>
      </c>
      <c r="AR187">
        <v>1</v>
      </c>
      <c r="AS187">
        <v>1</v>
      </c>
      <c r="AT187" s="1">
        <v>0</v>
      </c>
      <c r="AU187" s="1" t="s">
        <v>83</v>
      </c>
      <c r="AV187" s="1" t="s">
        <v>83</v>
      </c>
      <c r="AW187" s="1" t="s">
        <v>84</v>
      </c>
      <c r="AX187" s="1"/>
      <c r="AY187" s="1"/>
      <c r="AZ187" s="1" t="s">
        <v>532</v>
      </c>
      <c r="BA187">
        <v>93</v>
      </c>
      <c r="BB187" s="1" t="s">
        <v>91</v>
      </c>
      <c r="BC187">
        <v>45566.713309999999</v>
      </c>
      <c r="BD187" s="1"/>
      <c r="BE187" s="1" t="s">
        <v>87</v>
      </c>
      <c r="BF187">
        <v>93</v>
      </c>
      <c r="BG187">
        <v>93</v>
      </c>
      <c r="BH187">
        <v>0</v>
      </c>
      <c r="BI187" s="1" t="s">
        <v>530</v>
      </c>
      <c r="BJ187" s="1"/>
      <c r="BK187">
        <v>15.059999469999999</v>
      </c>
      <c r="BL187">
        <v>110</v>
      </c>
      <c r="BM187" s="1"/>
      <c r="BN187" s="1"/>
      <c r="BO187">
        <v>0</v>
      </c>
      <c r="BP187">
        <v>60</v>
      </c>
      <c r="BS187" s="1" t="s">
        <v>533</v>
      </c>
      <c r="BT187" s="1" t="s">
        <v>532</v>
      </c>
      <c r="BU187">
        <v>40</v>
      </c>
      <c r="BV187">
        <v>20</v>
      </c>
      <c r="BW187">
        <v>45</v>
      </c>
      <c r="BX187">
        <v>1232.3009999999999</v>
      </c>
      <c r="BY187">
        <v>1114.0229999999999</v>
      </c>
      <c r="BZ187">
        <v>-1.627</v>
      </c>
      <c r="CA187">
        <v>4.1289999999999996</v>
      </c>
      <c r="CB187">
        <v>90.682000000000002</v>
      </c>
      <c r="CC187">
        <v>2053.828</v>
      </c>
      <c r="CD187">
        <v>1225.354</v>
      </c>
      <c r="CE187">
        <v>1419.623</v>
      </c>
      <c r="CF187">
        <v>-178.196</v>
      </c>
      <c r="CG187">
        <v>99.998999999999995</v>
      </c>
      <c r="CI187">
        <f>COUNTA(filtered_labeled_data_seghesio__2[#This Row])</f>
        <v>77</v>
      </c>
    </row>
    <row r="188" spans="1:87" x14ac:dyDescent="0.35">
      <c r="A188">
        <v>801.04399999999998</v>
      </c>
      <c r="B188">
        <v>119.90900000000001</v>
      </c>
      <c r="C188">
        <v>214.8</v>
      </c>
      <c r="D188">
        <v>215</v>
      </c>
      <c r="E188">
        <v>220</v>
      </c>
      <c r="F188">
        <v>225</v>
      </c>
      <c r="G188">
        <v>2204.5729999999999</v>
      </c>
      <c r="H188">
        <v>1861.9480000000001</v>
      </c>
      <c r="I188">
        <v>2.8420000000000001</v>
      </c>
      <c r="J188">
        <v>0.14399999999999999</v>
      </c>
      <c r="K188">
        <v>24.34</v>
      </c>
      <c r="L188">
        <v>2.0459999999999998</v>
      </c>
      <c r="M188">
        <v>0.45400000000000001</v>
      </c>
      <c r="N188">
        <v>0.65600000000000003</v>
      </c>
      <c r="O188">
        <v>40.5</v>
      </c>
      <c r="P188">
        <v>25.504000000000001</v>
      </c>
      <c r="Q188">
        <v>44.969000000000001</v>
      </c>
      <c r="R188">
        <v>229.8</v>
      </c>
      <c r="S188">
        <v>60.1</v>
      </c>
      <c r="T188">
        <v>60.1</v>
      </c>
      <c r="U188">
        <v>60.9</v>
      </c>
      <c r="V188">
        <v>94.585999999999999</v>
      </c>
      <c r="W188">
        <v>52.5</v>
      </c>
      <c r="X188">
        <v>66.228999999999999</v>
      </c>
      <c r="Y188">
        <v>79.831000000000003</v>
      </c>
      <c r="Z188">
        <v>3.3109999999999999</v>
      </c>
      <c r="AA188">
        <v>535.00400000000002</v>
      </c>
      <c r="AB188">
        <v>485.54199999999997</v>
      </c>
      <c r="AC188">
        <v>4.7779999999999996</v>
      </c>
      <c r="AD188">
        <v>3.762</v>
      </c>
      <c r="AE188">
        <v>7533.06</v>
      </c>
      <c r="AF188">
        <v>5100.2139999999999</v>
      </c>
      <c r="AG188">
        <v>1641.5730000000001</v>
      </c>
      <c r="AH188">
        <v>951.34100000000001</v>
      </c>
      <c r="AI188">
        <v>5891.4870000000001</v>
      </c>
      <c r="AJ188">
        <v>4148.8729999999996</v>
      </c>
      <c r="AK188">
        <v>24.015999999999998</v>
      </c>
      <c r="AT188" s="1" t="s">
        <v>83</v>
      </c>
      <c r="AU188" s="1" t="s">
        <v>83</v>
      </c>
      <c r="AV188" s="1" t="s">
        <v>83</v>
      </c>
      <c r="AW188" s="1"/>
      <c r="AX188" s="1"/>
      <c r="AY188" s="1"/>
      <c r="AZ188" s="1" t="s">
        <v>534</v>
      </c>
      <c r="BA188">
        <v>94</v>
      </c>
      <c r="BB188" s="1" t="s">
        <v>86</v>
      </c>
      <c r="BC188">
        <v>45566.713589999999</v>
      </c>
      <c r="BD188" s="1"/>
      <c r="BE188" s="1" t="s">
        <v>87</v>
      </c>
      <c r="BF188">
        <v>94</v>
      </c>
      <c r="BG188">
        <v>94</v>
      </c>
      <c r="BH188">
        <v>0</v>
      </c>
      <c r="BI188" s="1" t="s">
        <v>535</v>
      </c>
      <c r="BJ188" s="1"/>
      <c r="BK188">
        <v>15.059999469999999</v>
      </c>
      <c r="BL188">
        <v>110</v>
      </c>
      <c r="BM188" s="1"/>
      <c r="BN188" s="1"/>
      <c r="BO188">
        <v>0</v>
      </c>
      <c r="BP188">
        <v>60</v>
      </c>
      <c r="BQ188">
        <v>2.4142146E-2</v>
      </c>
      <c r="BR188">
        <v>0.13716769200000001</v>
      </c>
      <c r="BS188" s="1" t="s">
        <v>83</v>
      </c>
      <c r="BT188" s="1" t="s">
        <v>83</v>
      </c>
      <c r="CI188">
        <f>COUNTA(filtered_labeled_data_seghesio__2[#This Row])</f>
        <v>57</v>
      </c>
    </row>
    <row r="189" spans="1:87" x14ac:dyDescent="0.35">
      <c r="A189">
        <v>801.04399999999998</v>
      </c>
      <c r="B189">
        <v>119.90900000000001</v>
      </c>
      <c r="C189">
        <v>214.8</v>
      </c>
      <c r="D189">
        <v>215</v>
      </c>
      <c r="E189">
        <v>220</v>
      </c>
      <c r="F189">
        <v>225</v>
      </c>
      <c r="G189">
        <v>2204.5729999999999</v>
      </c>
      <c r="H189">
        <v>1861.9480000000001</v>
      </c>
      <c r="I189">
        <v>2.8420000000000001</v>
      </c>
      <c r="J189">
        <v>0.14399999999999999</v>
      </c>
      <c r="K189">
        <v>24.34</v>
      </c>
      <c r="L189">
        <v>2.0459999999999998</v>
      </c>
      <c r="M189">
        <v>0.45400000000000001</v>
      </c>
      <c r="N189">
        <v>0.65600000000000003</v>
      </c>
      <c r="O189">
        <v>40.5</v>
      </c>
      <c r="P189">
        <v>25.504000000000001</v>
      </c>
      <c r="Q189">
        <v>44.969000000000001</v>
      </c>
      <c r="R189">
        <v>229.8</v>
      </c>
      <c r="S189">
        <v>60.1</v>
      </c>
      <c r="T189">
        <v>60.1</v>
      </c>
      <c r="U189">
        <v>60.9</v>
      </c>
      <c r="V189">
        <v>137.79599999999999</v>
      </c>
      <c r="W189">
        <v>52.5</v>
      </c>
      <c r="X189">
        <v>66.97</v>
      </c>
      <c r="Y189">
        <v>82.563999999999993</v>
      </c>
      <c r="Z189">
        <v>2.3330000000000002</v>
      </c>
      <c r="AA189">
        <v>534.72799999999995</v>
      </c>
      <c r="AB189">
        <v>484.59399999999999</v>
      </c>
      <c r="AC189">
        <v>4.9660000000000002</v>
      </c>
      <c r="AD189">
        <v>4.0259999999999998</v>
      </c>
      <c r="AE189">
        <v>7645.7280000000001</v>
      </c>
      <c r="AF189">
        <v>5673.57</v>
      </c>
      <c r="AG189">
        <v>1750.0650000000001</v>
      </c>
      <c r="AH189">
        <v>1102.5340000000001</v>
      </c>
      <c r="AI189">
        <v>5895.6620000000003</v>
      </c>
      <c r="AJ189">
        <v>4571.0370000000003</v>
      </c>
      <c r="AK189">
        <v>24.015999999999998</v>
      </c>
      <c r="AL189">
        <v>1.0049999999999999</v>
      </c>
      <c r="AM189">
        <v>424.452</v>
      </c>
      <c r="AN189">
        <v>2055.6379999999999</v>
      </c>
      <c r="AO189">
        <v>6.99</v>
      </c>
      <c r="AP189">
        <v>20.209</v>
      </c>
      <c r="AQ189">
        <v>1</v>
      </c>
      <c r="AR189">
        <v>1</v>
      </c>
      <c r="AS189">
        <v>1</v>
      </c>
      <c r="AT189" s="1">
        <v>0</v>
      </c>
      <c r="AU189" s="1" t="s">
        <v>83</v>
      </c>
      <c r="AV189" s="1" t="s">
        <v>83</v>
      </c>
      <c r="AW189" s="1" t="s">
        <v>84</v>
      </c>
      <c r="AX189" s="1"/>
      <c r="AY189" s="1"/>
      <c r="AZ189" s="1" t="s">
        <v>536</v>
      </c>
      <c r="BA189">
        <v>94</v>
      </c>
      <c r="BB189" s="1" t="s">
        <v>91</v>
      </c>
      <c r="BC189">
        <v>45566.713589999999</v>
      </c>
      <c r="BD189" s="1"/>
      <c r="BE189" s="1" t="s">
        <v>87</v>
      </c>
      <c r="BF189">
        <v>94</v>
      </c>
      <c r="BG189">
        <v>94</v>
      </c>
      <c r="BH189">
        <v>0</v>
      </c>
      <c r="BI189" s="1" t="s">
        <v>535</v>
      </c>
      <c r="BJ189" s="1"/>
      <c r="BK189">
        <v>15.059999469999999</v>
      </c>
      <c r="BL189">
        <v>110</v>
      </c>
      <c r="BM189" s="1"/>
      <c r="BN189" s="1"/>
      <c r="BO189">
        <v>0</v>
      </c>
      <c r="BP189">
        <v>60</v>
      </c>
      <c r="BS189" s="1" t="s">
        <v>537</v>
      </c>
      <c r="BT189" s="1" t="s">
        <v>536</v>
      </c>
      <c r="BU189">
        <v>40</v>
      </c>
      <c r="BV189">
        <v>20</v>
      </c>
      <c r="BW189">
        <v>45</v>
      </c>
      <c r="BX189">
        <v>1236.748</v>
      </c>
      <c r="BY189">
        <v>1007.056</v>
      </c>
      <c r="BZ189">
        <v>-2.3090000000000002</v>
      </c>
      <c r="CA189">
        <v>3.9590000000000001</v>
      </c>
      <c r="CB189">
        <v>90</v>
      </c>
      <c r="CC189">
        <v>2055.6379999999999</v>
      </c>
      <c r="CD189">
        <v>1229.6969999999999</v>
      </c>
      <c r="CE189">
        <v>1314.8320000000001</v>
      </c>
      <c r="CF189">
        <v>-178.209</v>
      </c>
      <c r="CG189">
        <v>98.424999999999997</v>
      </c>
      <c r="CI189">
        <f>COUNTA(filtered_labeled_data_seghesio__2[#This Row])</f>
        <v>77</v>
      </c>
    </row>
    <row r="190" spans="1:87" x14ac:dyDescent="0.35">
      <c r="A190">
        <v>801.59799999999996</v>
      </c>
      <c r="B190">
        <v>119.90900000000001</v>
      </c>
      <c r="C190">
        <v>214.8</v>
      </c>
      <c r="D190">
        <v>215.1</v>
      </c>
      <c r="E190">
        <v>220</v>
      </c>
      <c r="F190">
        <v>225</v>
      </c>
      <c r="G190">
        <v>2183.3960000000002</v>
      </c>
      <c r="H190">
        <v>1859.0340000000001</v>
      </c>
      <c r="I190">
        <v>3.222</v>
      </c>
      <c r="J190">
        <v>0.15</v>
      </c>
      <c r="K190">
        <v>24.338000000000001</v>
      </c>
      <c r="L190">
        <v>2.0419999999999998</v>
      </c>
      <c r="M190">
        <v>0.45200000000000001</v>
      </c>
      <c r="N190">
        <v>0.65400000000000003</v>
      </c>
      <c r="O190">
        <v>40.9</v>
      </c>
      <c r="P190">
        <v>25.57</v>
      </c>
      <c r="Q190">
        <v>44.999000000000002</v>
      </c>
      <c r="R190">
        <v>229.8</v>
      </c>
      <c r="S190">
        <v>59.9</v>
      </c>
      <c r="T190">
        <v>59.9</v>
      </c>
      <c r="U190">
        <v>60.9</v>
      </c>
      <c r="V190">
        <v>94.585999999999999</v>
      </c>
      <c r="W190">
        <v>52.5</v>
      </c>
      <c r="X190">
        <v>66.174999999999997</v>
      </c>
      <c r="Y190">
        <v>79.878</v>
      </c>
      <c r="Z190">
        <v>3.2730000000000001</v>
      </c>
      <c r="AA190">
        <v>534.74900000000002</v>
      </c>
      <c r="AB190">
        <v>485.327</v>
      </c>
      <c r="AC190">
        <v>4.7409999999999997</v>
      </c>
      <c r="AD190">
        <v>3.8380000000000001</v>
      </c>
      <c r="AE190">
        <v>7530.0919999999996</v>
      </c>
      <c r="AF190">
        <v>5085.0209999999997</v>
      </c>
      <c r="AG190">
        <v>1621.3530000000001</v>
      </c>
      <c r="AH190">
        <v>988.38300000000004</v>
      </c>
      <c r="AI190">
        <v>5908.7389999999996</v>
      </c>
      <c r="AJ190">
        <v>4096.6379999999999</v>
      </c>
      <c r="AK190">
        <v>24.867000000000001</v>
      </c>
      <c r="AL190">
        <v>1.0029999999999999</v>
      </c>
      <c r="AM190">
        <v>423.52100000000002</v>
      </c>
      <c r="AN190">
        <v>2053.4960000000001</v>
      </c>
      <c r="AO190">
        <v>10.388</v>
      </c>
      <c r="AP190">
        <v>19.55</v>
      </c>
      <c r="AQ190">
        <v>1</v>
      </c>
      <c r="AR190">
        <v>1</v>
      </c>
      <c r="AS190">
        <v>1</v>
      </c>
      <c r="AT190" s="1">
        <v>0</v>
      </c>
      <c r="AU190" s="1" t="s">
        <v>83</v>
      </c>
      <c r="AV190" s="1" t="s">
        <v>83</v>
      </c>
      <c r="AW190" s="1" t="s">
        <v>84</v>
      </c>
      <c r="AX190" s="1"/>
      <c r="AY190" s="1"/>
      <c r="AZ190" s="1" t="s">
        <v>538</v>
      </c>
      <c r="BA190">
        <v>95</v>
      </c>
      <c r="BB190" s="1" t="s">
        <v>86</v>
      </c>
      <c r="BC190">
        <v>45566.713880000003</v>
      </c>
      <c r="BD190" s="1"/>
      <c r="BE190" s="1" t="s">
        <v>87</v>
      </c>
      <c r="BF190">
        <v>95</v>
      </c>
      <c r="BG190">
        <v>95</v>
      </c>
      <c r="BH190">
        <v>0</v>
      </c>
      <c r="BI190" s="1" t="s">
        <v>539</v>
      </c>
      <c r="BJ190" s="1"/>
      <c r="BK190">
        <v>15.06999969</v>
      </c>
      <c r="BL190">
        <v>110</v>
      </c>
      <c r="BM190" s="1"/>
      <c r="BN190" s="1"/>
      <c r="BO190">
        <v>0</v>
      </c>
      <c r="BP190">
        <v>60</v>
      </c>
      <c r="BQ190">
        <v>2.445221E-3</v>
      </c>
      <c r="BR190">
        <v>0.159777164</v>
      </c>
      <c r="BS190" s="1" t="s">
        <v>540</v>
      </c>
      <c r="BT190" s="1" t="s">
        <v>538</v>
      </c>
      <c r="BU190">
        <v>40</v>
      </c>
      <c r="BV190">
        <v>20</v>
      </c>
      <c r="BW190">
        <v>45</v>
      </c>
      <c r="BX190">
        <v>892.73099999999999</v>
      </c>
      <c r="BY190">
        <v>996.51800000000003</v>
      </c>
      <c r="BZ190">
        <v>3.1960000000000002</v>
      </c>
      <c r="CA190">
        <v>4.1719999999999997</v>
      </c>
      <c r="CB190">
        <v>95.504999999999995</v>
      </c>
      <c r="CC190">
        <v>2053.4960000000001</v>
      </c>
      <c r="CD190">
        <v>868.048</v>
      </c>
      <c r="CE190">
        <v>1107.1120000000001</v>
      </c>
      <c r="CF190">
        <v>6.5709999999999997</v>
      </c>
      <c r="CG190">
        <v>98.424999999999997</v>
      </c>
      <c r="CI190">
        <f>COUNTA(filtered_labeled_data_seghesio__2[#This Row])</f>
        <v>79</v>
      </c>
    </row>
    <row r="191" spans="1:87" x14ac:dyDescent="0.35">
      <c r="A191">
        <v>801.59799999999996</v>
      </c>
      <c r="B191">
        <v>119.90900000000001</v>
      </c>
      <c r="C191">
        <v>214.8</v>
      </c>
      <c r="D191">
        <v>215.1</v>
      </c>
      <c r="E191">
        <v>220</v>
      </c>
      <c r="F191">
        <v>225</v>
      </c>
      <c r="G191">
        <v>2183.3960000000002</v>
      </c>
      <c r="H191">
        <v>1859.0340000000001</v>
      </c>
      <c r="I191">
        <v>3.222</v>
      </c>
      <c r="J191">
        <v>0.15</v>
      </c>
      <c r="K191">
        <v>24.338000000000001</v>
      </c>
      <c r="L191">
        <v>2.0419999999999998</v>
      </c>
      <c r="M191">
        <v>0.45200000000000001</v>
      </c>
      <c r="N191">
        <v>0.65400000000000003</v>
      </c>
      <c r="O191">
        <v>40.9</v>
      </c>
      <c r="P191">
        <v>25.57</v>
      </c>
      <c r="Q191">
        <v>44.999000000000002</v>
      </c>
      <c r="R191">
        <v>229.8</v>
      </c>
      <c r="S191">
        <v>59.9</v>
      </c>
      <c r="T191">
        <v>59.9</v>
      </c>
      <c r="U191">
        <v>60.9</v>
      </c>
      <c r="V191">
        <v>137.79599999999999</v>
      </c>
      <c r="W191">
        <v>52.5</v>
      </c>
      <c r="X191">
        <v>66.954999999999998</v>
      </c>
      <c r="Y191">
        <v>82.727000000000004</v>
      </c>
      <c r="Z191">
        <v>1.5049999999999999</v>
      </c>
      <c r="AA191">
        <v>535.79700000000003</v>
      </c>
      <c r="AB191">
        <v>485.13</v>
      </c>
      <c r="AC191">
        <v>5.0039999999999996</v>
      </c>
      <c r="AD191">
        <v>3.988</v>
      </c>
      <c r="AE191">
        <v>7669.3450000000003</v>
      </c>
      <c r="AF191">
        <v>5703.9719999999998</v>
      </c>
      <c r="AG191">
        <v>1779.614</v>
      </c>
      <c r="AH191">
        <v>1091.6949999999999</v>
      </c>
      <c r="AI191">
        <v>5889.73</v>
      </c>
      <c r="AJ191">
        <v>4612.277</v>
      </c>
      <c r="AK191">
        <v>24.867000000000001</v>
      </c>
      <c r="AL191">
        <v>1.0049999999999999</v>
      </c>
      <c r="AM191">
        <v>424.61700000000002</v>
      </c>
      <c r="AN191">
        <v>2055.4279999999999</v>
      </c>
      <c r="AO191">
        <v>9.0269999999999992</v>
      </c>
      <c r="AP191">
        <v>23.219000000000001</v>
      </c>
      <c r="AQ191">
        <v>1</v>
      </c>
      <c r="AR191">
        <v>1</v>
      </c>
      <c r="AS191">
        <v>1</v>
      </c>
      <c r="AT191" s="1">
        <v>0</v>
      </c>
      <c r="AU191" s="1" t="s">
        <v>83</v>
      </c>
      <c r="AV191" s="1" t="s">
        <v>83</v>
      </c>
      <c r="AW191" s="1" t="s">
        <v>84</v>
      </c>
      <c r="AX191" s="1"/>
      <c r="AY191" s="1"/>
      <c r="AZ191" s="1" t="s">
        <v>541</v>
      </c>
      <c r="BA191">
        <v>95</v>
      </c>
      <c r="BB191" s="1" t="s">
        <v>91</v>
      </c>
      <c r="BC191">
        <v>45566.713880000003</v>
      </c>
      <c r="BD191" s="1"/>
      <c r="BE191" s="1" t="s">
        <v>87</v>
      </c>
      <c r="BF191">
        <v>95</v>
      </c>
      <c r="BG191">
        <v>95</v>
      </c>
      <c r="BH191">
        <v>0</v>
      </c>
      <c r="BI191" s="1" t="s">
        <v>539</v>
      </c>
      <c r="BJ191" s="1"/>
      <c r="BK191">
        <v>15.06999969</v>
      </c>
      <c r="BL191">
        <v>110</v>
      </c>
      <c r="BM191" s="1"/>
      <c r="BN191" s="1"/>
      <c r="BO191">
        <v>0</v>
      </c>
      <c r="BP191">
        <v>60</v>
      </c>
      <c r="BS191" s="1" t="s">
        <v>542</v>
      </c>
      <c r="BT191" s="1" t="s">
        <v>541</v>
      </c>
      <c r="BU191">
        <v>40</v>
      </c>
      <c r="BV191">
        <v>20</v>
      </c>
      <c r="BW191">
        <v>45</v>
      </c>
      <c r="BX191">
        <v>1203.7670000000001</v>
      </c>
      <c r="BY191">
        <v>996.31399999999996</v>
      </c>
      <c r="BZ191">
        <v>-3.2330000000000001</v>
      </c>
      <c r="CA191">
        <v>4.0140000000000002</v>
      </c>
      <c r="CB191">
        <v>89.075999999999993</v>
      </c>
      <c r="CC191">
        <v>2055.4279999999999</v>
      </c>
      <c r="CD191">
        <v>1205.076</v>
      </c>
      <c r="CE191">
        <v>1303.46</v>
      </c>
      <c r="CF191">
        <v>-179.71600000000001</v>
      </c>
      <c r="CG191">
        <v>98.424999999999997</v>
      </c>
      <c r="CI191">
        <f>COUNTA(filtered_labeled_data_seghesio__2[#This Row])</f>
        <v>77</v>
      </c>
    </row>
    <row r="192" spans="1:87" x14ac:dyDescent="0.35">
      <c r="A192">
        <v>801.59799999999996</v>
      </c>
      <c r="B192">
        <v>119.90900000000001</v>
      </c>
      <c r="C192">
        <v>214.6</v>
      </c>
      <c r="D192">
        <v>215</v>
      </c>
      <c r="E192">
        <v>220</v>
      </c>
      <c r="F192">
        <v>225</v>
      </c>
      <c r="G192">
        <v>2201.1729999999998</v>
      </c>
      <c r="H192">
        <v>1849.5139999999999</v>
      </c>
      <c r="I192">
        <v>3.1360000000000001</v>
      </c>
      <c r="J192">
        <v>0.15</v>
      </c>
      <c r="K192">
        <v>24.34</v>
      </c>
      <c r="L192">
        <v>2.04</v>
      </c>
      <c r="M192">
        <v>0.45400000000000001</v>
      </c>
      <c r="N192">
        <v>0.65600000000000003</v>
      </c>
      <c r="O192">
        <v>41.2</v>
      </c>
      <c r="P192">
        <v>25.565000000000001</v>
      </c>
      <c r="Q192">
        <v>44.973999999999997</v>
      </c>
      <c r="R192">
        <v>229.8</v>
      </c>
      <c r="S192">
        <v>60</v>
      </c>
      <c r="T192">
        <v>60</v>
      </c>
      <c r="U192">
        <v>60.9</v>
      </c>
      <c r="V192">
        <v>94.585999999999999</v>
      </c>
      <c r="W192">
        <v>52.5</v>
      </c>
      <c r="X192">
        <v>66.242000000000004</v>
      </c>
      <c r="Y192">
        <v>79.891000000000005</v>
      </c>
      <c r="Z192">
        <v>3.16</v>
      </c>
      <c r="AA192">
        <v>535.40499999999997</v>
      </c>
      <c r="AB192">
        <v>486.26299999999998</v>
      </c>
      <c r="AC192">
        <v>4.665</v>
      </c>
      <c r="AD192">
        <v>3.8</v>
      </c>
      <c r="AE192">
        <v>7545.4110000000001</v>
      </c>
      <c r="AF192">
        <v>5119.1689999999999</v>
      </c>
      <c r="AG192">
        <v>1585.8340000000001</v>
      </c>
      <c r="AH192">
        <v>975.11699999999996</v>
      </c>
      <c r="AI192">
        <v>5959.5770000000002</v>
      </c>
      <c r="AJ192">
        <v>4144.0519999999997</v>
      </c>
      <c r="AK192">
        <v>24.08</v>
      </c>
      <c r="AL192">
        <v>1.0029999999999999</v>
      </c>
      <c r="AM192">
        <v>423.483</v>
      </c>
      <c r="AN192">
        <v>2055.386</v>
      </c>
      <c r="AO192">
        <v>8.734</v>
      </c>
      <c r="AP192">
        <v>24.158000000000001</v>
      </c>
      <c r="AQ192">
        <v>1</v>
      </c>
      <c r="AR192">
        <v>1</v>
      </c>
      <c r="AS192">
        <v>1</v>
      </c>
      <c r="AT192" s="1">
        <v>0</v>
      </c>
      <c r="AU192" s="1" t="s">
        <v>83</v>
      </c>
      <c r="AV192" s="1" t="s">
        <v>83</v>
      </c>
      <c r="AW192" s="1" t="s">
        <v>84</v>
      </c>
      <c r="AX192" s="1"/>
      <c r="AY192" s="1"/>
      <c r="AZ192" s="1" t="s">
        <v>543</v>
      </c>
      <c r="BA192">
        <v>96</v>
      </c>
      <c r="BB192" s="1" t="s">
        <v>86</v>
      </c>
      <c r="BC192">
        <v>45566.71415</v>
      </c>
      <c r="BD192" s="1"/>
      <c r="BE192" s="1" t="s">
        <v>87</v>
      </c>
      <c r="BF192">
        <v>96</v>
      </c>
      <c r="BG192">
        <v>96</v>
      </c>
      <c r="BH192">
        <v>0</v>
      </c>
      <c r="BI192" s="1" t="s">
        <v>544</v>
      </c>
      <c r="BJ192" s="1"/>
      <c r="BK192">
        <v>15.06999969</v>
      </c>
      <c r="BL192">
        <v>110</v>
      </c>
      <c r="BM192" s="1"/>
      <c r="BN192" s="1"/>
      <c r="BO192">
        <v>0</v>
      </c>
      <c r="BP192">
        <v>60</v>
      </c>
      <c r="BQ192">
        <v>2.5548339E-2</v>
      </c>
      <c r="BR192">
        <v>0.13181304899999999</v>
      </c>
      <c r="BS192" s="1" t="s">
        <v>545</v>
      </c>
      <c r="BT192" s="1" t="s">
        <v>543</v>
      </c>
      <c r="BU192">
        <v>40</v>
      </c>
      <c r="BV192">
        <v>20</v>
      </c>
      <c r="BW192">
        <v>45</v>
      </c>
      <c r="BX192">
        <v>864.64200000000005</v>
      </c>
      <c r="BY192">
        <v>1196.8420000000001</v>
      </c>
      <c r="BZ192">
        <v>3.1960000000000002</v>
      </c>
      <c r="CA192">
        <v>4.1710000000000003</v>
      </c>
      <c r="CB192">
        <v>95.504999999999995</v>
      </c>
      <c r="CC192">
        <v>2055.386</v>
      </c>
      <c r="CD192">
        <v>843.26599999999996</v>
      </c>
      <c r="CE192">
        <v>1303.348</v>
      </c>
      <c r="CF192">
        <v>5.4349999999999996</v>
      </c>
      <c r="CG192">
        <v>97.244</v>
      </c>
      <c r="CI192">
        <f>COUNTA(filtered_labeled_data_seghesio__2[#This Row])</f>
        <v>79</v>
      </c>
    </row>
    <row r="193" spans="1:87" x14ac:dyDescent="0.35">
      <c r="A193">
        <v>801.59799999999996</v>
      </c>
      <c r="B193">
        <v>119.90900000000001</v>
      </c>
      <c r="C193">
        <v>214.6</v>
      </c>
      <c r="D193">
        <v>215</v>
      </c>
      <c r="E193">
        <v>220</v>
      </c>
      <c r="F193">
        <v>225</v>
      </c>
      <c r="G193">
        <v>2201.1729999999998</v>
      </c>
      <c r="H193">
        <v>1849.5139999999999</v>
      </c>
      <c r="I193">
        <v>3.1360000000000001</v>
      </c>
      <c r="J193">
        <v>0.15</v>
      </c>
      <c r="K193">
        <v>24.34</v>
      </c>
      <c r="L193">
        <v>2.04</v>
      </c>
      <c r="M193">
        <v>0.45400000000000001</v>
      </c>
      <c r="N193">
        <v>0.65600000000000003</v>
      </c>
      <c r="O193">
        <v>41.2</v>
      </c>
      <c r="P193">
        <v>25.565000000000001</v>
      </c>
      <c r="Q193">
        <v>44.973999999999997</v>
      </c>
      <c r="R193">
        <v>229.8</v>
      </c>
      <c r="S193">
        <v>60</v>
      </c>
      <c r="T193">
        <v>60</v>
      </c>
      <c r="U193">
        <v>60.9</v>
      </c>
      <c r="V193">
        <v>137.79599999999999</v>
      </c>
      <c r="W193">
        <v>52.5</v>
      </c>
      <c r="X193">
        <v>66.914000000000001</v>
      </c>
      <c r="Y193">
        <v>82.427000000000007</v>
      </c>
      <c r="Z193">
        <v>2.4830000000000001</v>
      </c>
      <c r="AA193">
        <v>534.83799999999997</v>
      </c>
      <c r="AB193">
        <v>484.87099999999998</v>
      </c>
      <c r="AC193">
        <v>4.9290000000000003</v>
      </c>
      <c r="AD193">
        <v>3.9510000000000001</v>
      </c>
      <c r="AE193">
        <v>7654.8739999999998</v>
      </c>
      <c r="AF193">
        <v>5680.848</v>
      </c>
      <c r="AG193">
        <v>1733.828</v>
      </c>
      <c r="AH193">
        <v>1070.23</v>
      </c>
      <c r="AI193">
        <v>5921.0460000000003</v>
      </c>
      <c r="AJ193">
        <v>4610.6180000000004</v>
      </c>
      <c r="AK193">
        <v>24.08</v>
      </c>
      <c r="AL193">
        <v>1.0049999999999999</v>
      </c>
      <c r="AM193">
        <v>424.45800000000003</v>
      </c>
      <c r="AN193">
        <v>2056.1669999999999</v>
      </c>
      <c r="AO193">
        <v>8.6690000000000005</v>
      </c>
      <c r="AP193">
        <v>34.713999999999999</v>
      </c>
      <c r="AQ193">
        <v>1</v>
      </c>
      <c r="AR193">
        <v>1</v>
      </c>
      <c r="AS193">
        <v>1</v>
      </c>
      <c r="AT193" s="1">
        <v>0</v>
      </c>
      <c r="AU193" s="1" t="s">
        <v>83</v>
      </c>
      <c r="AV193" s="1" t="s">
        <v>83</v>
      </c>
      <c r="AW193" s="1" t="s">
        <v>84</v>
      </c>
      <c r="AX193" s="1"/>
      <c r="AY193" s="1"/>
      <c r="AZ193" s="1" t="s">
        <v>546</v>
      </c>
      <c r="BA193">
        <v>96</v>
      </c>
      <c r="BB193" s="1" t="s">
        <v>91</v>
      </c>
      <c r="BC193">
        <v>45566.71415</v>
      </c>
      <c r="BD193" s="1"/>
      <c r="BE193" s="1" t="s">
        <v>87</v>
      </c>
      <c r="BF193">
        <v>96</v>
      </c>
      <c r="BG193">
        <v>96</v>
      </c>
      <c r="BH193">
        <v>0</v>
      </c>
      <c r="BI193" s="1" t="s">
        <v>544</v>
      </c>
      <c r="BJ193" s="1"/>
      <c r="BK193">
        <v>15.06999969</v>
      </c>
      <c r="BL193">
        <v>110</v>
      </c>
      <c r="BM193" s="1"/>
      <c r="BN193" s="1"/>
      <c r="BO193">
        <v>0</v>
      </c>
      <c r="BP193">
        <v>60</v>
      </c>
      <c r="BS193" s="1" t="s">
        <v>547</v>
      </c>
      <c r="BT193" s="1" t="s">
        <v>546</v>
      </c>
      <c r="BU193">
        <v>40</v>
      </c>
      <c r="BV193">
        <v>20</v>
      </c>
      <c r="BW193">
        <v>45</v>
      </c>
      <c r="BX193">
        <v>1241.9010000000001</v>
      </c>
      <c r="BY193">
        <v>796.03399999999999</v>
      </c>
      <c r="BZ193">
        <v>-1.3919999999999999</v>
      </c>
      <c r="CA193">
        <v>4.0449999999999999</v>
      </c>
      <c r="CB193">
        <v>90.917000000000002</v>
      </c>
      <c r="CC193">
        <v>2056.1669999999999</v>
      </c>
      <c r="CD193">
        <v>1235.385</v>
      </c>
      <c r="CE193">
        <v>1106.713</v>
      </c>
      <c r="CF193">
        <v>-178.24199999999999</v>
      </c>
      <c r="CG193">
        <v>99.998999999999995</v>
      </c>
      <c r="CI193">
        <f>COUNTA(filtered_labeled_data_seghesio__2[#This Row])</f>
        <v>77</v>
      </c>
    </row>
    <row r="194" spans="1:87" x14ac:dyDescent="0.35">
      <c r="A194">
        <v>801.59799999999996</v>
      </c>
      <c r="B194">
        <v>119.90900000000001</v>
      </c>
      <c r="C194">
        <v>214.5</v>
      </c>
      <c r="D194">
        <v>215</v>
      </c>
      <c r="E194">
        <v>220</v>
      </c>
      <c r="F194">
        <v>225</v>
      </c>
      <c r="G194">
        <v>2207.2930000000001</v>
      </c>
      <c r="H194">
        <v>1858.0630000000001</v>
      </c>
      <c r="I194">
        <v>3.08</v>
      </c>
      <c r="J194">
        <v>0.14799999999999999</v>
      </c>
      <c r="K194">
        <v>24.34</v>
      </c>
      <c r="L194">
        <v>2.0619999999999998</v>
      </c>
      <c r="M194">
        <v>0.45400000000000001</v>
      </c>
      <c r="N194">
        <v>0.65800000000000003</v>
      </c>
      <c r="O194">
        <v>41.4</v>
      </c>
      <c r="P194">
        <v>25.850999999999999</v>
      </c>
      <c r="Q194">
        <v>44.959000000000003</v>
      </c>
      <c r="R194">
        <v>229.8</v>
      </c>
      <c r="S194">
        <v>60</v>
      </c>
      <c r="T194">
        <v>60</v>
      </c>
      <c r="U194">
        <v>60.9</v>
      </c>
      <c r="V194">
        <v>94.585999999999999</v>
      </c>
      <c r="W194">
        <v>52.5</v>
      </c>
      <c r="X194">
        <v>66.209999999999994</v>
      </c>
      <c r="Y194">
        <v>80.040999999999997</v>
      </c>
      <c r="Z194">
        <v>2.6339999999999999</v>
      </c>
      <c r="AA194">
        <v>536.048</v>
      </c>
      <c r="AB194">
        <v>487.42700000000002</v>
      </c>
      <c r="AC194">
        <v>4.7409999999999997</v>
      </c>
      <c r="AD194">
        <v>3.762</v>
      </c>
      <c r="AE194">
        <v>7564.7539999999999</v>
      </c>
      <c r="AF194">
        <v>5147.0749999999998</v>
      </c>
      <c r="AG194">
        <v>1635.653</v>
      </c>
      <c r="AH194">
        <v>967.202</v>
      </c>
      <c r="AI194">
        <v>5929.1009999999997</v>
      </c>
      <c r="AJ194">
        <v>4179.8739999999998</v>
      </c>
      <c r="AK194">
        <v>24.117000000000001</v>
      </c>
      <c r="AT194" s="1" t="s">
        <v>83</v>
      </c>
      <c r="AU194" s="1" t="s">
        <v>83</v>
      </c>
      <c r="AV194" s="1" t="s">
        <v>83</v>
      </c>
      <c r="AW194" s="1"/>
      <c r="AX194" s="1"/>
      <c r="AY194" s="1"/>
      <c r="AZ194" s="1" t="s">
        <v>548</v>
      </c>
      <c r="BA194">
        <v>97</v>
      </c>
      <c r="BB194" s="1" t="s">
        <v>86</v>
      </c>
      <c r="BC194">
        <v>45566.71443</v>
      </c>
      <c r="BD194" s="1"/>
      <c r="BE194" s="1" t="s">
        <v>87</v>
      </c>
      <c r="BF194">
        <v>97</v>
      </c>
      <c r="BG194">
        <v>97</v>
      </c>
      <c r="BH194">
        <v>0</v>
      </c>
      <c r="BI194" s="1" t="s">
        <v>549</v>
      </c>
      <c r="BJ194" s="1"/>
      <c r="BK194">
        <v>15.06999969</v>
      </c>
      <c r="BL194">
        <v>110</v>
      </c>
      <c r="BM194" s="1"/>
      <c r="BN194" s="1"/>
      <c r="BO194">
        <v>0</v>
      </c>
      <c r="BP194">
        <v>60</v>
      </c>
      <c r="BQ194">
        <v>1.1364341E-2</v>
      </c>
      <c r="BR194">
        <v>0.14407324799999999</v>
      </c>
      <c r="BS194" s="1" t="s">
        <v>83</v>
      </c>
      <c r="BT194" s="1" t="s">
        <v>83</v>
      </c>
      <c r="CI194">
        <f>COUNTA(filtered_labeled_data_seghesio__2[#This Row])</f>
        <v>57</v>
      </c>
    </row>
    <row r="195" spans="1:87" x14ac:dyDescent="0.35">
      <c r="A195">
        <v>801.59799999999996</v>
      </c>
      <c r="B195">
        <v>119.90900000000001</v>
      </c>
      <c r="C195">
        <v>214.5</v>
      </c>
      <c r="D195">
        <v>215</v>
      </c>
      <c r="E195">
        <v>220</v>
      </c>
      <c r="F195">
        <v>225</v>
      </c>
      <c r="G195">
        <v>2207.2930000000001</v>
      </c>
      <c r="H195">
        <v>1858.0630000000001</v>
      </c>
      <c r="I195">
        <v>3.08</v>
      </c>
      <c r="J195">
        <v>0.14799999999999999</v>
      </c>
      <c r="K195">
        <v>24.34</v>
      </c>
      <c r="L195">
        <v>2.0619999999999998</v>
      </c>
      <c r="M195">
        <v>0.45400000000000001</v>
      </c>
      <c r="N195">
        <v>0.65800000000000003</v>
      </c>
      <c r="O195">
        <v>41.4</v>
      </c>
      <c r="P195">
        <v>25.850999999999999</v>
      </c>
      <c r="Q195">
        <v>44.959000000000003</v>
      </c>
      <c r="R195">
        <v>229.8</v>
      </c>
      <c r="S195">
        <v>60</v>
      </c>
      <c r="T195">
        <v>60</v>
      </c>
      <c r="U195">
        <v>60.9</v>
      </c>
      <c r="V195">
        <v>137.79599999999999</v>
      </c>
      <c r="W195">
        <v>52.5</v>
      </c>
      <c r="X195">
        <v>66.878</v>
      </c>
      <c r="Y195">
        <v>82.716999999999999</v>
      </c>
      <c r="Z195">
        <v>1.4670000000000001</v>
      </c>
      <c r="AA195">
        <v>537.53</v>
      </c>
      <c r="AB195">
        <v>486.85300000000001</v>
      </c>
      <c r="AC195">
        <v>4.891</v>
      </c>
      <c r="AD195">
        <v>3.988</v>
      </c>
      <c r="AE195">
        <v>7711.9560000000001</v>
      </c>
      <c r="AF195">
        <v>5761.9089999999997</v>
      </c>
      <c r="AG195">
        <v>1732.62</v>
      </c>
      <c r="AH195">
        <v>1103.0630000000001</v>
      </c>
      <c r="AI195">
        <v>5979.3360000000002</v>
      </c>
      <c r="AJ195">
        <v>4658.8459999999995</v>
      </c>
      <c r="AK195">
        <v>24.117000000000001</v>
      </c>
      <c r="AL195">
        <v>1.004</v>
      </c>
      <c r="AM195">
        <v>424.44299999999998</v>
      </c>
      <c r="AN195">
        <v>2054.0889999999999</v>
      </c>
      <c r="AO195">
        <v>6.7110000000000003</v>
      </c>
      <c r="AP195">
        <v>25.765999999999998</v>
      </c>
      <c r="AQ195">
        <v>1</v>
      </c>
      <c r="AR195">
        <v>1</v>
      </c>
      <c r="AS195">
        <v>1</v>
      </c>
      <c r="AT195" s="1">
        <v>0</v>
      </c>
      <c r="AU195" s="1" t="s">
        <v>83</v>
      </c>
      <c r="AV195" s="1" t="s">
        <v>83</v>
      </c>
      <c r="AW195" s="1" t="s">
        <v>84</v>
      </c>
      <c r="AX195" s="1"/>
      <c r="AY195" s="1"/>
      <c r="AZ195" s="1" t="s">
        <v>550</v>
      </c>
      <c r="BA195">
        <v>97</v>
      </c>
      <c r="BB195" s="1" t="s">
        <v>91</v>
      </c>
      <c r="BC195">
        <v>45566.71443</v>
      </c>
      <c r="BD195" s="1"/>
      <c r="BE195" s="1" t="s">
        <v>87</v>
      </c>
      <c r="BF195">
        <v>97</v>
      </c>
      <c r="BG195">
        <v>97</v>
      </c>
      <c r="BH195">
        <v>0</v>
      </c>
      <c r="BI195" s="1" t="s">
        <v>549</v>
      </c>
      <c r="BJ195" s="1"/>
      <c r="BK195">
        <v>15.06999969</v>
      </c>
      <c r="BL195">
        <v>110</v>
      </c>
      <c r="BM195" s="1"/>
      <c r="BN195" s="1"/>
      <c r="BO195">
        <v>0</v>
      </c>
      <c r="BP195">
        <v>60</v>
      </c>
      <c r="BS195" s="1" t="s">
        <v>551</v>
      </c>
      <c r="BT195" s="1" t="s">
        <v>550</v>
      </c>
      <c r="BU195">
        <v>40</v>
      </c>
      <c r="BV195">
        <v>20</v>
      </c>
      <c r="BW195">
        <v>45</v>
      </c>
      <c r="BX195">
        <v>1233.155</v>
      </c>
      <c r="BY195">
        <v>1101.7629999999999</v>
      </c>
      <c r="BZ195">
        <v>-2.3090000000000002</v>
      </c>
      <c r="CA195">
        <v>4.0259999999999998</v>
      </c>
      <c r="CB195">
        <v>90</v>
      </c>
      <c r="CC195">
        <v>2054.0889999999999</v>
      </c>
      <c r="CD195">
        <v>1226.077</v>
      </c>
      <c r="CE195">
        <v>1407.759</v>
      </c>
      <c r="CF195">
        <v>-178.202</v>
      </c>
      <c r="CG195">
        <v>97.244</v>
      </c>
      <c r="CI195">
        <f>COUNTA(filtered_labeled_data_seghesio__2[#This Row])</f>
        <v>77</v>
      </c>
    </row>
    <row r="196" spans="1:87" x14ac:dyDescent="0.35">
      <c r="A196">
        <v>801.59799999999996</v>
      </c>
      <c r="B196">
        <v>119.90900000000001</v>
      </c>
      <c r="C196">
        <v>214.8</v>
      </c>
      <c r="D196">
        <v>214.8</v>
      </c>
      <c r="E196">
        <v>219.8</v>
      </c>
      <c r="F196">
        <v>224.8</v>
      </c>
      <c r="G196">
        <v>2195.5390000000002</v>
      </c>
      <c r="H196">
        <v>1845.92</v>
      </c>
      <c r="I196">
        <v>3.3940000000000001</v>
      </c>
      <c r="J196">
        <v>0.14599999999999999</v>
      </c>
      <c r="K196">
        <v>24.34</v>
      </c>
      <c r="L196">
        <v>2.052</v>
      </c>
      <c r="M196">
        <v>0.45400000000000001</v>
      </c>
      <c r="N196">
        <v>0.65400000000000003</v>
      </c>
      <c r="O196">
        <v>41.5</v>
      </c>
      <c r="P196">
        <v>26.157</v>
      </c>
      <c r="Q196">
        <v>44.959000000000003</v>
      </c>
      <c r="R196">
        <v>230</v>
      </c>
      <c r="S196">
        <v>59.9</v>
      </c>
      <c r="T196">
        <v>59.9</v>
      </c>
      <c r="U196">
        <v>60.9</v>
      </c>
      <c r="V196">
        <v>94.585999999999999</v>
      </c>
      <c r="W196">
        <v>52.5</v>
      </c>
      <c r="X196">
        <v>66.182000000000002</v>
      </c>
      <c r="Y196">
        <v>79.905000000000001</v>
      </c>
      <c r="Z196">
        <v>3.4990000000000001</v>
      </c>
      <c r="AA196">
        <v>539.17600000000004</v>
      </c>
      <c r="AB196">
        <v>491.87200000000001</v>
      </c>
      <c r="AC196">
        <v>4.7030000000000003</v>
      </c>
      <c r="AD196">
        <v>3.7250000000000001</v>
      </c>
      <c r="AE196">
        <v>7619.1139999999996</v>
      </c>
      <c r="AF196">
        <v>5252.8440000000001</v>
      </c>
      <c r="AG196">
        <v>1644.0440000000001</v>
      </c>
      <c r="AH196">
        <v>977.26199999999994</v>
      </c>
      <c r="AI196">
        <v>5975.0690000000004</v>
      </c>
      <c r="AJ196">
        <v>4275.5820000000003</v>
      </c>
      <c r="AK196">
        <v>23.977</v>
      </c>
      <c r="AL196">
        <v>1.0029999999999999</v>
      </c>
      <c r="AM196">
        <v>423.73500000000001</v>
      </c>
      <c r="AN196">
        <v>2055.7849999999999</v>
      </c>
      <c r="AO196">
        <v>7.9530000000000003</v>
      </c>
      <c r="AP196">
        <v>21.225000000000001</v>
      </c>
      <c r="AQ196">
        <v>1</v>
      </c>
      <c r="AR196">
        <v>1</v>
      </c>
      <c r="AS196">
        <v>1</v>
      </c>
      <c r="AT196" s="1">
        <v>0</v>
      </c>
      <c r="AU196" s="1" t="s">
        <v>83</v>
      </c>
      <c r="AV196" s="1" t="s">
        <v>83</v>
      </c>
      <c r="AW196" s="1" t="s">
        <v>84</v>
      </c>
      <c r="AX196" s="1"/>
      <c r="AY196" s="1"/>
      <c r="AZ196" s="1" t="s">
        <v>552</v>
      </c>
      <c r="BA196">
        <v>98</v>
      </c>
      <c r="BB196" s="1" t="s">
        <v>86</v>
      </c>
      <c r="BC196">
        <v>45566.71471</v>
      </c>
      <c r="BD196" s="1"/>
      <c r="BE196" s="1" t="s">
        <v>87</v>
      </c>
      <c r="BF196">
        <v>98</v>
      </c>
      <c r="BG196">
        <v>98</v>
      </c>
      <c r="BH196">
        <v>0</v>
      </c>
      <c r="BI196" s="1" t="s">
        <v>553</v>
      </c>
      <c r="BJ196" s="1"/>
      <c r="BK196">
        <v>15.079999920000001</v>
      </c>
      <c r="BL196">
        <v>110</v>
      </c>
      <c r="BM196" s="1"/>
      <c r="BN196" s="1"/>
      <c r="BO196">
        <v>0</v>
      </c>
      <c r="BP196">
        <v>60</v>
      </c>
      <c r="BQ196">
        <v>3.6038636999999998E-2</v>
      </c>
      <c r="BR196">
        <v>0.112768412</v>
      </c>
      <c r="BS196" s="1" t="s">
        <v>554</v>
      </c>
      <c r="BT196" s="1" t="s">
        <v>552</v>
      </c>
      <c r="BU196">
        <v>40</v>
      </c>
      <c r="BV196">
        <v>20</v>
      </c>
      <c r="BW196">
        <v>45</v>
      </c>
      <c r="BX196">
        <v>862.471</v>
      </c>
      <c r="BY196">
        <v>1206.444</v>
      </c>
      <c r="BZ196">
        <v>2.399</v>
      </c>
      <c r="CA196">
        <v>4.1639999999999997</v>
      </c>
      <c r="CB196">
        <v>94.707999999999998</v>
      </c>
      <c r="CC196">
        <v>2055.7849999999999</v>
      </c>
      <c r="CD196">
        <v>841.43200000000002</v>
      </c>
      <c r="CE196">
        <v>1313.39</v>
      </c>
      <c r="CF196">
        <v>5.3479999999999999</v>
      </c>
      <c r="CG196">
        <v>98.424999999999997</v>
      </c>
      <c r="CI196">
        <f>COUNTA(filtered_labeled_data_seghesio__2[#This Row])</f>
        <v>79</v>
      </c>
    </row>
    <row r="197" spans="1:87" x14ac:dyDescent="0.35">
      <c r="A197">
        <v>801.59799999999996</v>
      </c>
      <c r="B197">
        <v>119.90900000000001</v>
      </c>
      <c r="C197">
        <v>214.8</v>
      </c>
      <c r="D197">
        <v>214.8</v>
      </c>
      <c r="E197">
        <v>219.8</v>
      </c>
      <c r="F197">
        <v>224.8</v>
      </c>
      <c r="G197">
        <v>2195.5390000000002</v>
      </c>
      <c r="H197">
        <v>1845.92</v>
      </c>
      <c r="I197">
        <v>3.3940000000000001</v>
      </c>
      <c r="J197">
        <v>0.14599999999999999</v>
      </c>
      <c r="K197">
        <v>24.34</v>
      </c>
      <c r="L197">
        <v>2.052</v>
      </c>
      <c r="M197">
        <v>0.45400000000000001</v>
      </c>
      <c r="N197">
        <v>0.65400000000000003</v>
      </c>
      <c r="O197">
        <v>41.5</v>
      </c>
      <c r="P197">
        <v>26.157</v>
      </c>
      <c r="Q197">
        <v>44.959000000000003</v>
      </c>
      <c r="R197">
        <v>230</v>
      </c>
      <c r="S197">
        <v>59.9</v>
      </c>
      <c r="T197">
        <v>59.9</v>
      </c>
      <c r="U197">
        <v>60.9</v>
      </c>
      <c r="V197">
        <v>137.79599999999999</v>
      </c>
      <c r="W197">
        <v>52.5</v>
      </c>
      <c r="X197">
        <v>66.869</v>
      </c>
      <c r="Y197">
        <v>82.688000000000002</v>
      </c>
      <c r="Z197">
        <v>1.4670000000000001</v>
      </c>
      <c r="AA197">
        <v>537.67399999999998</v>
      </c>
      <c r="AB197">
        <v>488.18200000000002</v>
      </c>
      <c r="AC197">
        <v>4.9660000000000002</v>
      </c>
      <c r="AD197">
        <v>3.9510000000000001</v>
      </c>
      <c r="AE197">
        <v>7722.56</v>
      </c>
      <c r="AF197">
        <v>5764.348</v>
      </c>
      <c r="AG197">
        <v>1785.2429999999999</v>
      </c>
      <c r="AH197">
        <v>1099.3810000000001</v>
      </c>
      <c r="AI197">
        <v>5937.317</v>
      </c>
      <c r="AJ197">
        <v>4664.9669999999996</v>
      </c>
      <c r="AK197">
        <v>23.977</v>
      </c>
      <c r="AL197">
        <v>1.0049999999999999</v>
      </c>
      <c r="AM197">
        <v>424.48899999999998</v>
      </c>
      <c r="AN197">
        <v>2055.75</v>
      </c>
      <c r="AO197">
        <v>5.3789999999999996</v>
      </c>
      <c r="AP197">
        <v>28.213000000000001</v>
      </c>
      <c r="AQ197">
        <v>1</v>
      </c>
      <c r="AR197">
        <v>1</v>
      </c>
      <c r="AS197">
        <v>1</v>
      </c>
      <c r="AT197" s="1">
        <v>0</v>
      </c>
      <c r="AU197" s="1" t="s">
        <v>83</v>
      </c>
      <c r="AV197" s="1" t="s">
        <v>83</v>
      </c>
      <c r="AW197" s="1" t="s">
        <v>84</v>
      </c>
      <c r="AX197" s="1"/>
      <c r="AY197" s="1"/>
      <c r="AZ197" s="1" t="s">
        <v>555</v>
      </c>
      <c r="BA197">
        <v>98</v>
      </c>
      <c r="BB197" s="1" t="s">
        <v>91</v>
      </c>
      <c r="BC197">
        <v>45566.71471</v>
      </c>
      <c r="BD197" s="1"/>
      <c r="BE197" s="1" t="s">
        <v>87</v>
      </c>
      <c r="BF197">
        <v>98</v>
      </c>
      <c r="BG197">
        <v>98</v>
      </c>
      <c r="BH197">
        <v>0</v>
      </c>
      <c r="BI197" s="1" t="s">
        <v>553</v>
      </c>
      <c r="BJ197" s="1"/>
      <c r="BK197">
        <v>15.079999920000001</v>
      </c>
      <c r="BL197">
        <v>110</v>
      </c>
      <c r="BM197" s="1"/>
      <c r="BN197" s="1"/>
      <c r="BO197">
        <v>0</v>
      </c>
      <c r="BP197">
        <v>60</v>
      </c>
      <c r="BS197" s="1" t="s">
        <v>556</v>
      </c>
      <c r="BT197" s="1" t="s">
        <v>555</v>
      </c>
      <c r="BU197">
        <v>40</v>
      </c>
      <c r="BV197">
        <v>20</v>
      </c>
      <c r="BW197">
        <v>45</v>
      </c>
      <c r="BX197">
        <v>1235.83</v>
      </c>
      <c r="BY197">
        <v>966.08299999999997</v>
      </c>
      <c r="BZ197">
        <v>-1.619</v>
      </c>
      <c r="CA197">
        <v>4.0289999999999999</v>
      </c>
      <c r="CB197">
        <v>90.69</v>
      </c>
      <c r="CC197">
        <v>2055.75</v>
      </c>
      <c r="CD197">
        <v>1229.3989999999999</v>
      </c>
      <c r="CE197">
        <v>1274.1780000000001</v>
      </c>
      <c r="CF197">
        <v>-178.291</v>
      </c>
      <c r="CG197">
        <v>99.998999999999995</v>
      </c>
      <c r="CI197">
        <f>COUNTA(filtered_labeled_data_seghesio__2[#This Row])</f>
        <v>77</v>
      </c>
    </row>
    <row r="198" spans="1:87" x14ac:dyDescent="0.35">
      <c r="A198">
        <v>801.41300000000001</v>
      </c>
      <c r="B198">
        <v>119.90900000000001</v>
      </c>
      <c r="C198">
        <v>214.6</v>
      </c>
      <c r="D198">
        <v>215.1</v>
      </c>
      <c r="E198">
        <v>219.8</v>
      </c>
      <c r="F198">
        <v>224.8</v>
      </c>
      <c r="G198">
        <v>2210.402</v>
      </c>
      <c r="H198">
        <v>1835.6220000000001</v>
      </c>
      <c r="I198">
        <v>3.1560000000000001</v>
      </c>
      <c r="J198">
        <v>0.14399999999999999</v>
      </c>
      <c r="K198">
        <v>24.34</v>
      </c>
      <c r="L198">
        <v>2.06</v>
      </c>
      <c r="M198">
        <v>0.45400000000000001</v>
      </c>
      <c r="N198">
        <v>0.65600000000000003</v>
      </c>
      <c r="O198">
        <v>41.7</v>
      </c>
      <c r="P198">
        <v>26.36</v>
      </c>
      <c r="Q198">
        <v>44.994</v>
      </c>
      <c r="R198">
        <v>229.8</v>
      </c>
      <c r="S198">
        <v>60.1</v>
      </c>
      <c r="T198">
        <v>60.1</v>
      </c>
      <c r="U198">
        <v>60.9</v>
      </c>
      <c r="V198">
        <v>94.585999999999999</v>
      </c>
      <c r="W198">
        <v>52.5</v>
      </c>
      <c r="X198">
        <v>66.227000000000004</v>
      </c>
      <c r="Y198">
        <v>79.906999999999996</v>
      </c>
      <c r="Z198">
        <v>3.8</v>
      </c>
      <c r="AA198">
        <v>538.92999999999995</v>
      </c>
      <c r="AB198">
        <v>491.09500000000003</v>
      </c>
      <c r="AC198">
        <v>4.59</v>
      </c>
      <c r="AD198">
        <v>3.762</v>
      </c>
      <c r="AE198">
        <v>7627.3209999999999</v>
      </c>
      <c r="AF198">
        <v>5241.6030000000001</v>
      </c>
      <c r="AG198">
        <v>1584.2809999999999</v>
      </c>
      <c r="AH198">
        <v>995.89499999999998</v>
      </c>
      <c r="AI198">
        <v>6043.0410000000002</v>
      </c>
      <c r="AJ198">
        <v>4245.7079999999996</v>
      </c>
      <c r="AK198">
        <v>24.962</v>
      </c>
      <c r="AL198">
        <v>1.0029999999999999</v>
      </c>
      <c r="AM198">
        <v>423.721</v>
      </c>
      <c r="AN198">
        <v>2054.1080000000002</v>
      </c>
      <c r="AO198">
        <v>8.3379999999999992</v>
      </c>
      <c r="AP198">
        <v>25.064</v>
      </c>
      <c r="AQ198">
        <v>1</v>
      </c>
      <c r="AR198">
        <v>1</v>
      </c>
      <c r="AS198">
        <v>1</v>
      </c>
      <c r="AT198" s="1">
        <v>0</v>
      </c>
      <c r="AU198" s="1" t="s">
        <v>83</v>
      </c>
      <c r="AV198" s="1" t="s">
        <v>83</v>
      </c>
      <c r="AW198" s="1" t="s">
        <v>84</v>
      </c>
      <c r="AX198" s="1"/>
      <c r="AY198" s="1"/>
      <c r="AZ198" s="1" t="s">
        <v>557</v>
      </c>
      <c r="BA198">
        <v>99</v>
      </c>
      <c r="BB198" s="1" t="s">
        <v>86</v>
      </c>
      <c r="BC198">
        <v>45566.714999999997</v>
      </c>
      <c r="BD198" s="1"/>
      <c r="BE198" s="1" t="s">
        <v>87</v>
      </c>
      <c r="BF198">
        <v>99</v>
      </c>
      <c r="BG198">
        <v>99</v>
      </c>
      <c r="BH198">
        <v>0</v>
      </c>
      <c r="BI198" s="1" t="s">
        <v>558</v>
      </c>
      <c r="BJ198" s="1"/>
      <c r="BK198">
        <v>15.079999920000001</v>
      </c>
      <c r="BL198">
        <v>110</v>
      </c>
      <c r="BM198" s="1"/>
      <c r="BN198" s="1"/>
      <c r="BO198">
        <v>0</v>
      </c>
      <c r="BP198">
        <v>60</v>
      </c>
      <c r="BQ198">
        <v>2.074492E-2</v>
      </c>
      <c r="BR198">
        <v>0.13744687999999999</v>
      </c>
      <c r="BS198" s="1" t="s">
        <v>559</v>
      </c>
      <c r="BT198" s="1" t="s">
        <v>557</v>
      </c>
      <c r="BU198">
        <v>40</v>
      </c>
      <c r="BV198">
        <v>20</v>
      </c>
      <c r="BW198">
        <v>45</v>
      </c>
      <c r="BX198">
        <v>891.70500000000004</v>
      </c>
      <c r="BY198">
        <v>1011.619</v>
      </c>
      <c r="BZ198">
        <v>3.88</v>
      </c>
      <c r="CA198">
        <v>4.2539999999999996</v>
      </c>
      <c r="CB198">
        <v>96.188999999999993</v>
      </c>
      <c r="CC198">
        <v>2054.1080000000002</v>
      </c>
      <c r="CD198">
        <v>867.24300000000005</v>
      </c>
      <c r="CE198">
        <v>1121.7860000000001</v>
      </c>
      <c r="CF198">
        <v>6.5490000000000004</v>
      </c>
      <c r="CG198">
        <v>98.424999999999997</v>
      </c>
      <c r="CI198">
        <f>COUNTA(filtered_labeled_data_seghesio__2[#This Row])</f>
        <v>79</v>
      </c>
    </row>
    <row r="199" spans="1:87" x14ac:dyDescent="0.35">
      <c r="A199">
        <v>801.41300000000001</v>
      </c>
      <c r="B199">
        <v>119.90900000000001</v>
      </c>
      <c r="C199">
        <v>214.6</v>
      </c>
      <c r="D199">
        <v>215.1</v>
      </c>
      <c r="E199">
        <v>219.8</v>
      </c>
      <c r="F199">
        <v>224.8</v>
      </c>
      <c r="G199">
        <v>2210.402</v>
      </c>
      <c r="H199">
        <v>1835.6220000000001</v>
      </c>
      <c r="I199">
        <v>3.1560000000000001</v>
      </c>
      <c r="J199">
        <v>0.14399999999999999</v>
      </c>
      <c r="K199">
        <v>24.34</v>
      </c>
      <c r="L199">
        <v>2.06</v>
      </c>
      <c r="M199">
        <v>0.45400000000000001</v>
      </c>
      <c r="N199">
        <v>0.65600000000000003</v>
      </c>
      <c r="O199">
        <v>41.7</v>
      </c>
      <c r="P199">
        <v>26.36</v>
      </c>
      <c r="Q199">
        <v>44.994</v>
      </c>
      <c r="R199">
        <v>229.8</v>
      </c>
      <c r="S199">
        <v>60.1</v>
      </c>
      <c r="T199">
        <v>60.1</v>
      </c>
      <c r="U199">
        <v>60.9</v>
      </c>
      <c r="V199">
        <v>137.79599999999999</v>
      </c>
      <c r="W199">
        <v>52.5</v>
      </c>
      <c r="X199">
        <v>66.875</v>
      </c>
      <c r="Y199">
        <v>82.671999999999997</v>
      </c>
      <c r="Z199">
        <v>1.43</v>
      </c>
      <c r="AA199">
        <v>539.428</v>
      </c>
      <c r="AB199">
        <v>490.10199999999998</v>
      </c>
      <c r="AC199">
        <v>4.9290000000000003</v>
      </c>
      <c r="AD199">
        <v>3.9510000000000001</v>
      </c>
      <c r="AE199">
        <v>7754.9840000000004</v>
      </c>
      <c r="AF199">
        <v>5823.9470000000001</v>
      </c>
      <c r="AG199">
        <v>1777.6969999999999</v>
      </c>
      <c r="AH199">
        <v>1111.895</v>
      </c>
      <c r="AI199">
        <v>5977.2870000000003</v>
      </c>
      <c r="AJ199">
        <v>4712.0519999999997</v>
      </c>
      <c r="AK199">
        <v>24.962</v>
      </c>
      <c r="AL199">
        <v>1.0049999999999999</v>
      </c>
      <c r="AM199">
        <v>424.53100000000001</v>
      </c>
      <c r="AN199">
        <v>2056.1320000000001</v>
      </c>
      <c r="AO199">
        <v>6.7190000000000003</v>
      </c>
      <c r="AP199">
        <v>28.530999999999999</v>
      </c>
      <c r="AQ199">
        <v>1</v>
      </c>
      <c r="AR199">
        <v>1</v>
      </c>
      <c r="AS199">
        <v>1</v>
      </c>
      <c r="AT199" s="1">
        <v>0</v>
      </c>
      <c r="AU199" s="1" t="s">
        <v>83</v>
      </c>
      <c r="AV199" s="1" t="s">
        <v>83</v>
      </c>
      <c r="AW199" s="1" t="s">
        <v>84</v>
      </c>
      <c r="AX199" s="1"/>
      <c r="AY199" s="1"/>
      <c r="AZ199" s="1" t="s">
        <v>560</v>
      </c>
      <c r="BA199">
        <v>99</v>
      </c>
      <c r="BB199" s="1" t="s">
        <v>91</v>
      </c>
      <c r="BC199">
        <v>45566.714999999997</v>
      </c>
      <c r="BD199" s="1"/>
      <c r="BE199" s="1" t="s">
        <v>87</v>
      </c>
      <c r="BF199">
        <v>99</v>
      </c>
      <c r="BG199">
        <v>99</v>
      </c>
      <c r="BH199">
        <v>0</v>
      </c>
      <c r="BI199" s="1" t="s">
        <v>558</v>
      </c>
      <c r="BJ199" s="1"/>
      <c r="BK199">
        <v>15.079999920000001</v>
      </c>
      <c r="BL199">
        <v>110</v>
      </c>
      <c r="BM199" s="1"/>
      <c r="BN199" s="1"/>
      <c r="BO199">
        <v>0</v>
      </c>
      <c r="BP199">
        <v>60</v>
      </c>
      <c r="BS199" s="1" t="s">
        <v>561</v>
      </c>
      <c r="BT199" s="1" t="s">
        <v>560</v>
      </c>
      <c r="BU199">
        <v>40</v>
      </c>
      <c r="BV199">
        <v>20</v>
      </c>
      <c r="BW199">
        <v>45</v>
      </c>
      <c r="BX199">
        <v>1236.3030000000001</v>
      </c>
      <c r="BY199">
        <v>964.94500000000005</v>
      </c>
      <c r="BZ199">
        <v>-1.619</v>
      </c>
      <c r="CA199">
        <v>4.1040000000000001</v>
      </c>
      <c r="CB199">
        <v>90.69</v>
      </c>
      <c r="CC199">
        <v>2056.1320000000001</v>
      </c>
      <c r="CD199">
        <v>1229.6289999999999</v>
      </c>
      <c r="CE199">
        <v>1271.2809999999999</v>
      </c>
      <c r="CF199">
        <v>-178.25</v>
      </c>
      <c r="CG199">
        <v>98.424999999999997</v>
      </c>
      <c r="CI199">
        <f>COUNTA(filtered_labeled_data_seghesio__2[#This Row])</f>
        <v>77</v>
      </c>
    </row>
    <row r="200" spans="1:87" x14ac:dyDescent="0.35">
      <c r="A200">
        <v>801.78200000000004</v>
      </c>
      <c r="B200">
        <v>119.90900000000001</v>
      </c>
      <c r="C200">
        <v>214.8</v>
      </c>
      <c r="D200">
        <v>215.1</v>
      </c>
      <c r="E200">
        <v>220</v>
      </c>
      <c r="F200">
        <v>225</v>
      </c>
      <c r="G200">
        <v>2197.87</v>
      </c>
      <c r="H200">
        <v>1813.9590000000001</v>
      </c>
      <c r="I200">
        <v>2.8460000000000001</v>
      </c>
      <c r="J200">
        <v>0.152</v>
      </c>
      <c r="K200">
        <v>24.34</v>
      </c>
      <c r="L200">
        <v>2.0499999999999998</v>
      </c>
      <c r="M200">
        <v>0.45400000000000001</v>
      </c>
      <c r="N200">
        <v>0.65600000000000003</v>
      </c>
      <c r="O200">
        <v>42</v>
      </c>
      <c r="P200">
        <v>26.548999999999999</v>
      </c>
      <c r="Q200">
        <v>44.999000000000002</v>
      </c>
      <c r="R200">
        <v>229.8</v>
      </c>
      <c r="S200">
        <v>60</v>
      </c>
      <c r="T200">
        <v>60</v>
      </c>
      <c r="U200">
        <v>60.9</v>
      </c>
      <c r="V200">
        <v>94.585999999999999</v>
      </c>
      <c r="W200">
        <v>52.5</v>
      </c>
      <c r="X200">
        <v>66.346000000000004</v>
      </c>
      <c r="Y200">
        <v>79.941999999999993</v>
      </c>
      <c r="Z200">
        <v>2.8969999999999998</v>
      </c>
      <c r="AA200">
        <v>538.63800000000003</v>
      </c>
      <c r="AB200">
        <v>490.51400000000001</v>
      </c>
      <c r="AC200">
        <v>4.6280000000000001</v>
      </c>
      <c r="AD200">
        <v>3.7250000000000001</v>
      </c>
      <c r="AE200">
        <v>7621.48</v>
      </c>
      <c r="AF200">
        <v>5233.6059999999998</v>
      </c>
      <c r="AG200">
        <v>1606.326</v>
      </c>
      <c r="AH200">
        <v>979.08699999999999</v>
      </c>
      <c r="AI200">
        <v>6015.1549999999997</v>
      </c>
      <c r="AJ200">
        <v>4254.5200000000004</v>
      </c>
      <c r="AK200">
        <v>23.998000000000001</v>
      </c>
      <c r="AL200">
        <v>1.0029999999999999</v>
      </c>
      <c r="AM200">
        <v>423.49799999999999</v>
      </c>
      <c r="AN200">
        <v>2055.491</v>
      </c>
      <c r="AO200">
        <v>7.23</v>
      </c>
      <c r="AP200">
        <v>19.798999999999999</v>
      </c>
      <c r="AQ200">
        <v>1</v>
      </c>
      <c r="AR200">
        <v>1</v>
      </c>
      <c r="AS200">
        <v>1</v>
      </c>
      <c r="AT200" s="1">
        <v>0</v>
      </c>
      <c r="AU200" s="1" t="s">
        <v>83</v>
      </c>
      <c r="AV200" s="1" t="s">
        <v>83</v>
      </c>
      <c r="AW200" s="1" t="s">
        <v>84</v>
      </c>
      <c r="AX200" s="1"/>
      <c r="AY200" s="1"/>
      <c r="AZ200" s="1" t="s">
        <v>562</v>
      </c>
      <c r="BA200">
        <v>100</v>
      </c>
      <c r="BB200" s="1" t="s">
        <v>86</v>
      </c>
      <c r="BC200">
        <v>45566.715279999997</v>
      </c>
      <c r="BD200" s="1"/>
      <c r="BE200" s="1" t="s">
        <v>87</v>
      </c>
      <c r="BF200">
        <v>100</v>
      </c>
      <c r="BG200">
        <v>100</v>
      </c>
      <c r="BH200">
        <v>0</v>
      </c>
      <c r="BI200" s="1" t="s">
        <v>563</v>
      </c>
      <c r="BJ200" s="1"/>
      <c r="BK200">
        <v>15.089999199999999</v>
      </c>
      <c r="BL200">
        <v>110</v>
      </c>
      <c r="BM200" s="1"/>
      <c r="BN200" s="1"/>
      <c r="BO200">
        <v>0</v>
      </c>
      <c r="BP200">
        <v>60</v>
      </c>
      <c r="BQ200">
        <v>2.0802021E-2</v>
      </c>
      <c r="BR200">
        <v>0.13417744600000001</v>
      </c>
      <c r="BS200" s="1" t="s">
        <v>564</v>
      </c>
      <c r="BT200" s="1" t="s">
        <v>562</v>
      </c>
      <c r="BU200">
        <v>40</v>
      </c>
      <c r="BV200">
        <v>20</v>
      </c>
      <c r="BW200">
        <v>45</v>
      </c>
      <c r="BX200">
        <v>866.83399999999995</v>
      </c>
      <c r="BY200">
        <v>1185.6959999999999</v>
      </c>
      <c r="BZ200">
        <v>2.399</v>
      </c>
      <c r="CA200">
        <v>4.1859999999999999</v>
      </c>
      <c r="CB200">
        <v>94.707999999999998</v>
      </c>
      <c r="CC200">
        <v>2055.491</v>
      </c>
      <c r="CD200">
        <v>845.101</v>
      </c>
      <c r="CE200">
        <v>1293.048</v>
      </c>
      <c r="CF200">
        <v>5.548</v>
      </c>
      <c r="CG200">
        <v>99.998999999999995</v>
      </c>
      <c r="CI200">
        <f>COUNTA(filtered_labeled_data_seghesio__2[#This Row])</f>
        <v>79</v>
      </c>
    </row>
    <row r="201" spans="1:87" x14ac:dyDescent="0.35">
      <c r="A201">
        <v>801.78200000000004</v>
      </c>
      <c r="B201">
        <v>119.90900000000001</v>
      </c>
      <c r="C201">
        <v>214.8</v>
      </c>
      <c r="D201">
        <v>215.1</v>
      </c>
      <c r="E201">
        <v>220</v>
      </c>
      <c r="F201">
        <v>225</v>
      </c>
      <c r="G201">
        <v>2197.87</v>
      </c>
      <c r="H201">
        <v>1813.9590000000001</v>
      </c>
      <c r="I201">
        <v>2.8460000000000001</v>
      </c>
      <c r="J201">
        <v>0.152</v>
      </c>
      <c r="K201">
        <v>24.34</v>
      </c>
      <c r="L201">
        <v>2.0499999999999998</v>
      </c>
      <c r="M201">
        <v>0.45400000000000001</v>
      </c>
      <c r="N201">
        <v>0.65600000000000003</v>
      </c>
      <c r="O201">
        <v>42</v>
      </c>
      <c r="P201">
        <v>26.548999999999999</v>
      </c>
      <c r="Q201">
        <v>44.999000000000002</v>
      </c>
      <c r="R201">
        <v>229.8</v>
      </c>
      <c r="S201">
        <v>60</v>
      </c>
      <c r="T201">
        <v>60</v>
      </c>
      <c r="U201">
        <v>60.9</v>
      </c>
      <c r="V201">
        <v>137.79599999999999</v>
      </c>
      <c r="W201">
        <v>52.5</v>
      </c>
      <c r="X201">
        <v>66.921000000000006</v>
      </c>
      <c r="Y201">
        <v>82.512</v>
      </c>
      <c r="Z201">
        <v>2.5960000000000001</v>
      </c>
      <c r="AA201">
        <v>539.60900000000004</v>
      </c>
      <c r="AB201">
        <v>490.31099999999998</v>
      </c>
      <c r="AC201">
        <v>4.8540000000000001</v>
      </c>
      <c r="AD201">
        <v>3.9129999999999998</v>
      </c>
      <c r="AE201">
        <v>7752.259</v>
      </c>
      <c r="AF201">
        <v>5841.482</v>
      </c>
      <c r="AG201">
        <v>1741.5229999999999</v>
      </c>
      <c r="AH201">
        <v>1096.6859999999999</v>
      </c>
      <c r="AI201">
        <v>6010.7359999999999</v>
      </c>
      <c r="AJ201">
        <v>4744.7960000000003</v>
      </c>
      <c r="AK201">
        <v>23.998000000000001</v>
      </c>
      <c r="AL201">
        <v>1.0049999999999999</v>
      </c>
      <c r="AM201">
        <v>424.64100000000002</v>
      </c>
      <c r="AN201">
        <v>2056.6460000000002</v>
      </c>
      <c r="AO201">
        <v>6.7889999999999997</v>
      </c>
      <c r="AP201">
        <v>30.585999999999999</v>
      </c>
      <c r="AQ201">
        <v>1</v>
      </c>
      <c r="AR201">
        <v>1</v>
      </c>
      <c r="AS201">
        <v>1</v>
      </c>
      <c r="AT201" s="1">
        <v>0</v>
      </c>
      <c r="AU201" s="1" t="s">
        <v>83</v>
      </c>
      <c r="AV201" s="1" t="s">
        <v>83</v>
      </c>
      <c r="AW201" s="1" t="s">
        <v>84</v>
      </c>
      <c r="AX201" s="1"/>
      <c r="AY201" s="1"/>
      <c r="AZ201" s="1" t="s">
        <v>565</v>
      </c>
      <c r="BA201">
        <v>100</v>
      </c>
      <c r="BB201" s="1" t="s">
        <v>91</v>
      </c>
      <c r="BC201">
        <v>45566.715279999997</v>
      </c>
      <c r="BD201" s="1"/>
      <c r="BE201" s="1" t="s">
        <v>87</v>
      </c>
      <c r="BF201">
        <v>100</v>
      </c>
      <c r="BG201">
        <v>100</v>
      </c>
      <c r="BH201">
        <v>0</v>
      </c>
      <c r="BI201" s="1" t="s">
        <v>563</v>
      </c>
      <c r="BJ201" s="1"/>
      <c r="BK201">
        <v>15.089999199999999</v>
      </c>
      <c r="BL201">
        <v>110</v>
      </c>
      <c r="BM201" s="1"/>
      <c r="BN201" s="1"/>
      <c r="BO201">
        <v>0</v>
      </c>
      <c r="BP201">
        <v>60</v>
      </c>
      <c r="BS201" s="1" t="s">
        <v>566</v>
      </c>
      <c r="BT201" s="1" t="s">
        <v>565</v>
      </c>
      <c r="BU201">
        <v>40</v>
      </c>
      <c r="BV201">
        <v>20</v>
      </c>
      <c r="BW201">
        <v>45</v>
      </c>
      <c r="BX201">
        <v>1203.9580000000001</v>
      </c>
      <c r="BY201">
        <v>849.81899999999996</v>
      </c>
      <c r="BZ201">
        <v>-3.673</v>
      </c>
      <c r="CA201">
        <v>4.03</v>
      </c>
      <c r="CB201">
        <v>88.635999999999996</v>
      </c>
      <c r="CC201">
        <v>2056.6460000000002</v>
      </c>
      <c r="CD201">
        <v>1206.771</v>
      </c>
      <c r="CE201">
        <v>1160.1600000000001</v>
      </c>
      <c r="CF201">
        <v>-179.91300000000001</v>
      </c>
      <c r="CG201">
        <v>99.998999999999995</v>
      </c>
      <c r="CI201">
        <f>COUNTA(filtered_labeled_data_seghesio__2[#This Row])</f>
        <v>77</v>
      </c>
    </row>
    <row r="202" spans="1:87" x14ac:dyDescent="0.35">
      <c r="A202">
        <v>801.78200000000004</v>
      </c>
      <c r="B202">
        <v>119.90900000000001</v>
      </c>
      <c r="C202">
        <v>215.1</v>
      </c>
      <c r="D202">
        <v>215.1</v>
      </c>
      <c r="E202">
        <v>220</v>
      </c>
      <c r="F202">
        <v>225</v>
      </c>
      <c r="G202">
        <v>2209.2359999999999</v>
      </c>
      <c r="H202">
        <v>1810.6569999999999</v>
      </c>
      <c r="I202">
        <v>3.3959999999999999</v>
      </c>
      <c r="J202">
        <v>0.15</v>
      </c>
      <c r="K202">
        <v>24.34</v>
      </c>
      <c r="L202">
        <v>2.056</v>
      </c>
      <c r="M202">
        <v>0.45400000000000001</v>
      </c>
      <c r="N202">
        <v>0.65800000000000003</v>
      </c>
      <c r="O202">
        <v>42.2</v>
      </c>
      <c r="P202">
        <v>26.84</v>
      </c>
      <c r="Q202">
        <v>44.969000000000001</v>
      </c>
      <c r="R202">
        <v>229.8</v>
      </c>
      <c r="S202">
        <v>60</v>
      </c>
      <c r="T202">
        <v>60</v>
      </c>
      <c r="U202">
        <v>60.9</v>
      </c>
      <c r="V202">
        <v>94.585999999999999</v>
      </c>
      <c r="W202">
        <v>52.5</v>
      </c>
      <c r="X202">
        <v>66.331999999999994</v>
      </c>
      <c r="Y202">
        <v>80.016999999999996</v>
      </c>
      <c r="Z202">
        <v>3.048</v>
      </c>
      <c r="AA202">
        <v>539.73199999999997</v>
      </c>
      <c r="AB202">
        <v>492.82499999999999</v>
      </c>
      <c r="AC202">
        <v>4.665</v>
      </c>
      <c r="AD202">
        <v>3.7250000000000001</v>
      </c>
      <c r="AE202">
        <v>7637.6450000000004</v>
      </c>
      <c r="AF202">
        <v>5291.7470000000003</v>
      </c>
      <c r="AG202">
        <v>1645.52</v>
      </c>
      <c r="AH202">
        <v>1001.3150000000001</v>
      </c>
      <c r="AI202">
        <v>5992.125</v>
      </c>
      <c r="AJ202">
        <v>4290.4319999999998</v>
      </c>
      <c r="AK202">
        <v>24.855</v>
      </c>
      <c r="AT202" s="1" t="s">
        <v>83</v>
      </c>
      <c r="AU202" s="1" t="s">
        <v>83</v>
      </c>
      <c r="AV202" s="1" t="s">
        <v>83</v>
      </c>
      <c r="AW202" s="1"/>
      <c r="AX202" s="1"/>
      <c r="AY202" s="1"/>
      <c r="AZ202" s="1" t="s">
        <v>567</v>
      </c>
      <c r="BA202">
        <v>101</v>
      </c>
      <c r="BB202" s="1" t="s">
        <v>86</v>
      </c>
      <c r="BC202">
        <v>45566.71557</v>
      </c>
      <c r="BD202" s="1"/>
      <c r="BE202" s="1" t="s">
        <v>87</v>
      </c>
      <c r="BF202">
        <v>101</v>
      </c>
      <c r="BG202">
        <v>101</v>
      </c>
      <c r="BH202">
        <v>0</v>
      </c>
      <c r="BI202" s="1" t="s">
        <v>568</v>
      </c>
      <c r="BJ202" s="1"/>
      <c r="BK202">
        <v>15.089999199999999</v>
      </c>
      <c r="BL202">
        <v>110</v>
      </c>
      <c r="BM202" s="1"/>
      <c r="BN202" s="1"/>
      <c r="BO202">
        <v>0</v>
      </c>
      <c r="BP202">
        <v>60</v>
      </c>
      <c r="BQ202">
        <v>3.0824065000000001E-2</v>
      </c>
      <c r="BR202">
        <v>0.111365438</v>
      </c>
      <c r="BS202" s="1" t="s">
        <v>83</v>
      </c>
      <c r="BT202" s="1" t="s">
        <v>83</v>
      </c>
      <c r="CI202">
        <f>COUNTA(filtered_labeled_data_seghesio__2[#This Row])</f>
        <v>57</v>
      </c>
    </row>
    <row r="203" spans="1:87" x14ac:dyDescent="0.35">
      <c r="A203">
        <v>801.78200000000004</v>
      </c>
      <c r="B203">
        <v>119.90900000000001</v>
      </c>
      <c r="C203">
        <v>215.1</v>
      </c>
      <c r="D203">
        <v>215.1</v>
      </c>
      <c r="E203">
        <v>220</v>
      </c>
      <c r="F203">
        <v>225</v>
      </c>
      <c r="G203">
        <v>2209.2359999999999</v>
      </c>
      <c r="H203">
        <v>1810.6569999999999</v>
      </c>
      <c r="I203">
        <v>3.3959999999999999</v>
      </c>
      <c r="J203">
        <v>0.15</v>
      </c>
      <c r="K203">
        <v>24.34</v>
      </c>
      <c r="L203">
        <v>2.056</v>
      </c>
      <c r="M203">
        <v>0.45400000000000001</v>
      </c>
      <c r="N203">
        <v>0.65800000000000003</v>
      </c>
      <c r="O203">
        <v>42.2</v>
      </c>
      <c r="P203">
        <v>26.84</v>
      </c>
      <c r="Q203">
        <v>44.969000000000001</v>
      </c>
      <c r="R203">
        <v>229.8</v>
      </c>
      <c r="S203">
        <v>60</v>
      </c>
      <c r="T203">
        <v>60</v>
      </c>
      <c r="U203">
        <v>60.9</v>
      </c>
      <c r="V203">
        <v>137.79599999999999</v>
      </c>
      <c r="W203">
        <v>52.5</v>
      </c>
      <c r="X203">
        <v>66.816000000000003</v>
      </c>
      <c r="Y203">
        <v>82.762</v>
      </c>
      <c r="Z203">
        <v>1.4670000000000001</v>
      </c>
      <c r="AA203">
        <v>539.68700000000001</v>
      </c>
      <c r="AB203">
        <v>490.661</v>
      </c>
      <c r="AC203">
        <v>4.9290000000000003</v>
      </c>
      <c r="AD203">
        <v>3.875</v>
      </c>
      <c r="AE203">
        <v>7777.598</v>
      </c>
      <c r="AF203">
        <v>5853.6019999999999</v>
      </c>
      <c r="AG203">
        <v>1791.375</v>
      </c>
      <c r="AH203">
        <v>1088.731</v>
      </c>
      <c r="AI203">
        <v>5986.223</v>
      </c>
      <c r="AJ203">
        <v>4764.87</v>
      </c>
      <c r="AK203">
        <v>24.855</v>
      </c>
      <c r="AL203">
        <v>1.0049999999999999</v>
      </c>
      <c r="AM203">
        <v>424.58100000000002</v>
      </c>
      <c r="AN203">
        <v>2054.4349999999999</v>
      </c>
      <c r="AO203">
        <v>8.0630000000000006</v>
      </c>
      <c r="AP203">
        <v>14.178000000000001</v>
      </c>
      <c r="AQ203">
        <v>1</v>
      </c>
      <c r="AR203">
        <v>1</v>
      </c>
      <c r="AS203">
        <v>1</v>
      </c>
      <c r="AT203" s="1">
        <v>0</v>
      </c>
      <c r="AU203" s="1" t="s">
        <v>83</v>
      </c>
      <c r="AV203" s="1" t="s">
        <v>83</v>
      </c>
      <c r="AW203" s="1" t="s">
        <v>84</v>
      </c>
      <c r="AX203" s="1"/>
      <c r="AY203" s="1"/>
      <c r="AZ203" s="1" t="s">
        <v>569</v>
      </c>
      <c r="BA203">
        <v>101</v>
      </c>
      <c r="BB203" s="1" t="s">
        <v>91</v>
      </c>
      <c r="BC203">
        <v>45566.71557</v>
      </c>
      <c r="BD203" s="1"/>
      <c r="BE203" s="1" t="s">
        <v>87</v>
      </c>
      <c r="BF203">
        <v>101</v>
      </c>
      <c r="BG203">
        <v>101</v>
      </c>
      <c r="BH203">
        <v>0</v>
      </c>
      <c r="BI203" s="1" t="s">
        <v>568</v>
      </c>
      <c r="BJ203" s="1"/>
      <c r="BK203">
        <v>15.089999199999999</v>
      </c>
      <c r="BL203">
        <v>110</v>
      </c>
      <c r="BM203" s="1"/>
      <c r="BN203" s="1"/>
      <c r="BO203">
        <v>0</v>
      </c>
      <c r="BP203">
        <v>60</v>
      </c>
      <c r="BS203" s="1" t="s">
        <v>570</v>
      </c>
      <c r="BT203" s="1" t="s">
        <v>569</v>
      </c>
      <c r="BU203">
        <v>40</v>
      </c>
      <c r="BV203">
        <v>20</v>
      </c>
      <c r="BW203">
        <v>45</v>
      </c>
      <c r="BX203">
        <v>1227.431</v>
      </c>
      <c r="BY203">
        <v>1071.1120000000001</v>
      </c>
      <c r="BZ203">
        <v>-1.8540000000000001</v>
      </c>
      <c r="CA203">
        <v>4.13</v>
      </c>
      <c r="CB203">
        <v>90.454999999999998</v>
      </c>
      <c r="CC203">
        <v>2054.4349999999999</v>
      </c>
      <c r="CD203">
        <v>1221.7449999999999</v>
      </c>
      <c r="CE203">
        <v>1377.16</v>
      </c>
      <c r="CF203">
        <v>-178.535</v>
      </c>
      <c r="CG203">
        <v>98.424999999999997</v>
      </c>
      <c r="CI203">
        <f>COUNTA(filtered_labeled_data_seghesio__2[#This Row])</f>
        <v>77</v>
      </c>
    </row>
    <row r="204" spans="1:87" x14ac:dyDescent="0.35">
      <c r="A204">
        <v>801.78200000000004</v>
      </c>
      <c r="B204">
        <v>119.90900000000001</v>
      </c>
      <c r="C204">
        <v>215.3</v>
      </c>
      <c r="D204">
        <v>215.5</v>
      </c>
      <c r="E204">
        <v>220.1</v>
      </c>
      <c r="F204">
        <v>225</v>
      </c>
      <c r="G204">
        <v>2195.248</v>
      </c>
      <c r="H204">
        <v>1831.251</v>
      </c>
      <c r="I204">
        <v>2.8959999999999999</v>
      </c>
      <c r="J204">
        <v>0.14799999999999999</v>
      </c>
      <c r="K204">
        <v>24.34</v>
      </c>
      <c r="L204">
        <v>2.044</v>
      </c>
      <c r="M204">
        <v>0.45400000000000001</v>
      </c>
      <c r="N204">
        <v>0.65400000000000003</v>
      </c>
      <c r="O204">
        <v>42.4</v>
      </c>
      <c r="P204">
        <v>26.742999999999999</v>
      </c>
      <c r="Q204">
        <v>44.969000000000001</v>
      </c>
      <c r="R204">
        <v>229.8</v>
      </c>
      <c r="S204">
        <v>60.1</v>
      </c>
      <c r="T204">
        <v>60.1</v>
      </c>
      <c r="U204">
        <v>60.9</v>
      </c>
      <c r="V204">
        <v>94.585999999999999</v>
      </c>
      <c r="W204">
        <v>52.5</v>
      </c>
      <c r="X204">
        <v>66.22</v>
      </c>
      <c r="Y204">
        <v>79.989999999999995</v>
      </c>
      <c r="Z204">
        <v>2.9350000000000001</v>
      </c>
      <c r="AA204">
        <v>540.22799999999995</v>
      </c>
      <c r="AB204">
        <v>493.95800000000003</v>
      </c>
      <c r="AC204">
        <v>4.59</v>
      </c>
      <c r="AD204">
        <v>3.7250000000000001</v>
      </c>
      <c r="AE204">
        <v>7638.9989999999998</v>
      </c>
      <c r="AF204">
        <v>5313.3549999999996</v>
      </c>
      <c r="AG204">
        <v>1603.0619999999999</v>
      </c>
      <c r="AH204">
        <v>999.56500000000005</v>
      </c>
      <c r="AI204">
        <v>6035.9380000000001</v>
      </c>
      <c r="AJ204">
        <v>4313.79</v>
      </c>
      <c r="AK204">
        <v>24.152000000000001</v>
      </c>
      <c r="AL204">
        <v>1.0029999999999999</v>
      </c>
      <c r="AM204">
        <v>423.42399999999998</v>
      </c>
      <c r="AN204">
        <v>2055.8519999999999</v>
      </c>
      <c r="AO204">
        <v>8.1419999999999995</v>
      </c>
      <c r="AP204">
        <v>39.710999999999999</v>
      </c>
      <c r="AQ204">
        <v>1</v>
      </c>
      <c r="AR204">
        <v>1</v>
      </c>
      <c r="AS204">
        <v>0</v>
      </c>
      <c r="AT204" s="1" t="s">
        <v>82</v>
      </c>
      <c r="AU204" s="1" t="s">
        <v>83</v>
      </c>
      <c r="AV204" s="1" t="s">
        <v>83</v>
      </c>
      <c r="AW204" s="1" t="s">
        <v>84</v>
      </c>
      <c r="AX204" s="1"/>
      <c r="AY204" s="1"/>
      <c r="AZ204" s="1" t="s">
        <v>571</v>
      </c>
      <c r="BA204">
        <v>102</v>
      </c>
      <c r="BB204" s="1" t="s">
        <v>86</v>
      </c>
      <c r="BC204">
        <v>45566.715839999997</v>
      </c>
      <c r="BD204" s="1"/>
      <c r="BE204" s="1" t="s">
        <v>87</v>
      </c>
      <c r="BF204">
        <v>102</v>
      </c>
      <c r="BG204">
        <v>102</v>
      </c>
      <c r="BH204">
        <v>0</v>
      </c>
      <c r="BI204" s="1" t="s">
        <v>572</v>
      </c>
      <c r="BJ204" s="1"/>
      <c r="BK204">
        <v>15.089999199999999</v>
      </c>
      <c r="BL204">
        <v>110</v>
      </c>
      <c r="BM204" s="1"/>
      <c r="BN204" s="1"/>
      <c r="BO204">
        <v>0</v>
      </c>
      <c r="BP204">
        <v>60</v>
      </c>
      <c r="BQ204">
        <v>2.9945016000000001E-2</v>
      </c>
      <c r="BR204">
        <v>0.11330282699999999</v>
      </c>
      <c r="BS204" s="1" t="s">
        <v>573</v>
      </c>
      <c r="BT204" s="1" t="s">
        <v>571</v>
      </c>
      <c r="BU204">
        <v>40</v>
      </c>
      <c r="BV204">
        <v>20</v>
      </c>
      <c r="BW204">
        <v>45</v>
      </c>
      <c r="BX204">
        <v>861.09299999999996</v>
      </c>
      <c r="BY204">
        <v>1303.2639999999999</v>
      </c>
      <c r="BZ204">
        <v>2.399</v>
      </c>
      <c r="CA204">
        <v>4.2119999999999997</v>
      </c>
      <c r="CB204">
        <v>94.707999999999998</v>
      </c>
      <c r="CC204">
        <v>2055.8519999999999</v>
      </c>
      <c r="CD204">
        <v>839.42600000000004</v>
      </c>
      <c r="CE204">
        <v>1409.097</v>
      </c>
      <c r="CF204">
        <v>5.4080000000000004</v>
      </c>
      <c r="CG204">
        <v>90.944999999999993</v>
      </c>
      <c r="CI204">
        <f>COUNTA(filtered_labeled_data_seghesio__2[#This Row])</f>
        <v>79</v>
      </c>
    </row>
    <row r="205" spans="1:87" x14ac:dyDescent="0.35">
      <c r="A205">
        <v>801.78200000000004</v>
      </c>
      <c r="B205">
        <v>119.90900000000001</v>
      </c>
      <c r="C205">
        <v>215.3</v>
      </c>
      <c r="D205">
        <v>215.5</v>
      </c>
      <c r="E205">
        <v>220.1</v>
      </c>
      <c r="F205">
        <v>225</v>
      </c>
      <c r="G205">
        <v>2195.248</v>
      </c>
      <c r="H205">
        <v>1831.251</v>
      </c>
      <c r="I205">
        <v>2.8959999999999999</v>
      </c>
      <c r="J205">
        <v>0.14799999999999999</v>
      </c>
      <c r="K205">
        <v>24.34</v>
      </c>
      <c r="L205">
        <v>2.044</v>
      </c>
      <c r="M205">
        <v>0.45400000000000001</v>
      </c>
      <c r="N205">
        <v>0.65400000000000003</v>
      </c>
      <c r="O205">
        <v>42.4</v>
      </c>
      <c r="P205">
        <v>26.742999999999999</v>
      </c>
      <c r="Q205">
        <v>44.969000000000001</v>
      </c>
      <c r="R205">
        <v>229.8</v>
      </c>
      <c r="S205">
        <v>60.1</v>
      </c>
      <c r="T205">
        <v>60.1</v>
      </c>
      <c r="U205">
        <v>60.9</v>
      </c>
      <c r="V205">
        <v>137.79599999999999</v>
      </c>
      <c r="W205">
        <v>52.5</v>
      </c>
      <c r="X205">
        <v>66.772000000000006</v>
      </c>
      <c r="Y205">
        <v>82.754999999999995</v>
      </c>
      <c r="Z205">
        <v>1.43</v>
      </c>
      <c r="AA205">
        <v>538.94000000000005</v>
      </c>
      <c r="AB205">
        <v>490.65699999999998</v>
      </c>
      <c r="AC205">
        <v>4.9290000000000003</v>
      </c>
      <c r="AD205">
        <v>3.9129999999999998</v>
      </c>
      <c r="AE205">
        <v>7748.2709999999997</v>
      </c>
      <c r="AF205">
        <v>5846.1109999999999</v>
      </c>
      <c r="AG205">
        <v>1787.2380000000001</v>
      </c>
      <c r="AH205">
        <v>1104.644</v>
      </c>
      <c r="AI205">
        <v>5961.0320000000002</v>
      </c>
      <c r="AJ205">
        <v>4741.4679999999998</v>
      </c>
      <c r="AK205">
        <v>24.152000000000001</v>
      </c>
      <c r="AL205">
        <v>1.004</v>
      </c>
      <c r="AM205">
        <v>424.44099999999997</v>
      </c>
      <c r="AN205">
        <v>2052.8789999999999</v>
      </c>
      <c r="AO205">
        <v>6.9560000000000004</v>
      </c>
      <c r="AP205">
        <v>33.773000000000003</v>
      </c>
      <c r="AQ205">
        <v>1</v>
      </c>
      <c r="AR205">
        <v>1</v>
      </c>
      <c r="AS205">
        <v>1</v>
      </c>
      <c r="AT205" s="1">
        <v>0</v>
      </c>
      <c r="AU205" s="1" t="s">
        <v>83</v>
      </c>
      <c r="AV205" s="1" t="s">
        <v>83</v>
      </c>
      <c r="AW205" s="1" t="s">
        <v>84</v>
      </c>
      <c r="AX205" s="1"/>
      <c r="AY205" s="1"/>
      <c r="AZ205" s="1" t="s">
        <v>574</v>
      </c>
      <c r="BA205">
        <v>102</v>
      </c>
      <c r="BB205" s="1" t="s">
        <v>91</v>
      </c>
      <c r="BC205">
        <v>45566.715839999997</v>
      </c>
      <c r="BD205" s="1"/>
      <c r="BE205" s="1" t="s">
        <v>87</v>
      </c>
      <c r="BF205">
        <v>102</v>
      </c>
      <c r="BG205">
        <v>102</v>
      </c>
      <c r="BH205">
        <v>0</v>
      </c>
      <c r="BI205" s="1" t="s">
        <v>572</v>
      </c>
      <c r="BJ205" s="1"/>
      <c r="BK205">
        <v>15.089999199999999</v>
      </c>
      <c r="BL205">
        <v>110</v>
      </c>
      <c r="BM205" s="1"/>
      <c r="BN205" s="1"/>
      <c r="BO205">
        <v>0</v>
      </c>
      <c r="BP205">
        <v>60</v>
      </c>
      <c r="BS205" s="1" t="s">
        <v>575</v>
      </c>
      <c r="BT205" s="1" t="s">
        <v>574</v>
      </c>
      <c r="BU205">
        <v>40</v>
      </c>
      <c r="BV205">
        <v>20</v>
      </c>
      <c r="BW205">
        <v>45</v>
      </c>
      <c r="BX205">
        <v>1229.954</v>
      </c>
      <c r="BY205">
        <v>1151.105</v>
      </c>
      <c r="BZ205">
        <v>-1.627</v>
      </c>
      <c r="CA205">
        <v>4.077</v>
      </c>
      <c r="CB205">
        <v>90.682000000000002</v>
      </c>
      <c r="CC205">
        <v>2052.8789999999999</v>
      </c>
      <c r="CD205">
        <v>1223.557</v>
      </c>
      <c r="CE205">
        <v>1456.498</v>
      </c>
      <c r="CF205">
        <v>-178.25200000000001</v>
      </c>
      <c r="CG205">
        <v>98.424999999999997</v>
      </c>
      <c r="CI205">
        <f>COUNTA(filtered_labeled_data_seghesio__2[#This Row])</f>
        <v>77</v>
      </c>
    </row>
    <row r="206" spans="1:87" x14ac:dyDescent="0.35">
      <c r="A206">
        <v>801.96600000000001</v>
      </c>
      <c r="B206">
        <v>119.90900000000001</v>
      </c>
      <c r="C206">
        <v>215.1</v>
      </c>
      <c r="D206">
        <v>215.5</v>
      </c>
      <c r="E206">
        <v>220.1</v>
      </c>
      <c r="F206">
        <v>225</v>
      </c>
      <c r="G206">
        <v>2197.0929999999998</v>
      </c>
      <c r="H206">
        <v>1794.1420000000001</v>
      </c>
      <c r="I206">
        <v>2.9940000000000002</v>
      </c>
      <c r="J206">
        <v>0.14599999999999999</v>
      </c>
      <c r="K206">
        <v>24.34</v>
      </c>
      <c r="L206">
        <v>2.0819999999999999</v>
      </c>
      <c r="M206">
        <v>0.45400000000000001</v>
      </c>
      <c r="N206">
        <v>0.65800000000000003</v>
      </c>
      <c r="O206">
        <v>42.5</v>
      </c>
      <c r="P206">
        <v>27.242000000000001</v>
      </c>
      <c r="Q206">
        <v>44.953000000000003</v>
      </c>
      <c r="R206">
        <v>229.8</v>
      </c>
      <c r="S206">
        <v>59.9</v>
      </c>
      <c r="T206">
        <v>59.9</v>
      </c>
      <c r="U206">
        <v>60.9</v>
      </c>
      <c r="V206">
        <v>94.585999999999999</v>
      </c>
      <c r="W206">
        <v>52.5</v>
      </c>
      <c r="X206">
        <v>66.366</v>
      </c>
      <c r="Y206">
        <v>79.995999999999995</v>
      </c>
      <c r="Z206">
        <v>3.3860000000000001</v>
      </c>
      <c r="AA206">
        <v>541.803</v>
      </c>
      <c r="AB206">
        <v>495.94600000000003</v>
      </c>
      <c r="AC206">
        <v>4.5529999999999999</v>
      </c>
      <c r="AD206">
        <v>3.6869999999999998</v>
      </c>
      <c r="AE206">
        <v>7680.8140000000003</v>
      </c>
      <c r="AF206">
        <v>5362.8450000000003</v>
      </c>
      <c r="AG206">
        <v>1607.8579999999999</v>
      </c>
      <c r="AH206">
        <v>1006.205</v>
      </c>
      <c r="AI206">
        <v>6072.9560000000001</v>
      </c>
      <c r="AJ206">
        <v>4356.6400000000003</v>
      </c>
      <c r="AK206">
        <v>24.033000000000001</v>
      </c>
      <c r="AL206">
        <v>1.0029999999999999</v>
      </c>
      <c r="AM206">
        <v>423.72</v>
      </c>
      <c r="AN206">
        <v>2054.346</v>
      </c>
      <c r="AO206">
        <v>14.481</v>
      </c>
      <c r="AP206">
        <v>20.463000000000001</v>
      </c>
      <c r="AQ206">
        <v>1</v>
      </c>
      <c r="AR206">
        <v>1</v>
      </c>
      <c r="AS206">
        <v>1</v>
      </c>
      <c r="AT206" s="1">
        <v>0</v>
      </c>
      <c r="AU206" s="1" t="s">
        <v>83</v>
      </c>
      <c r="AV206" s="1" t="s">
        <v>83</v>
      </c>
      <c r="AW206" s="1" t="s">
        <v>84</v>
      </c>
      <c r="AX206" s="1"/>
      <c r="AY206" s="1"/>
      <c r="AZ206" s="1" t="s">
        <v>576</v>
      </c>
      <c r="BA206">
        <v>103</v>
      </c>
      <c r="BB206" s="1" t="s">
        <v>86</v>
      </c>
      <c r="BC206">
        <v>45566.716119999997</v>
      </c>
      <c r="BD206" s="1"/>
      <c r="BE206" s="1" t="s">
        <v>87</v>
      </c>
      <c r="BF206">
        <v>103</v>
      </c>
      <c r="BG206">
        <v>103</v>
      </c>
      <c r="BH206">
        <v>0</v>
      </c>
      <c r="BI206" s="1" t="s">
        <v>577</v>
      </c>
      <c r="BJ206" s="1"/>
      <c r="BK206">
        <v>15.09999943</v>
      </c>
      <c r="BL206">
        <v>110</v>
      </c>
      <c r="BM206" s="1"/>
      <c r="BN206" s="1"/>
      <c r="BO206">
        <v>0</v>
      </c>
      <c r="BP206">
        <v>60</v>
      </c>
      <c r="BQ206">
        <v>3.2048463999999999E-2</v>
      </c>
      <c r="BR206">
        <v>0.106972337</v>
      </c>
      <c r="BS206" s="1" t="s">
        <v>578</v>
      </c>
      <c r="BT206" s="1" t="s">
        <v>576</v>
      </c>
      <c r="BU206">
        <v>40</v>
      </c>
      <c r="BV206">
        <v>20</v>
      </c>
      <c r="BW206">
        <v>45</v>
      </c>
      <c r="BX206">
        <v>890.14200000000005</v>
      </c>
      <c r="BY206">
        <v>1034.4079999999999</v>
      </c>
      <c r="BZ206">
        <v>3.218</v>
      </c>
      <c r="CA206">
        <v>4.125</v>
      </c>
      <c r="CB206">
        <v>95.528000000000006</v>
      </c>
      <c r="CC206">
        <v>2054.346</v>
      </c>
      <c r="CD206">
        <v>866.72900000000004</v>
      </c>
      <c r="CE206">
        <v>1143.854</v>
      </c>
      <c r="CF206">
        <v>6.5709999999999997</v>
      </c>
      <c r="CG206">
        <v>98.424999999999997</v>
      </c>
      <c r="CI206">
        <f>COUNTA(filtered_labeled_data_seghesio__2[#This Row])</f>
        <v>79</v>
      </c>
    </row>
    <row r="207" spans="1:87" x14ac:dyDescent="0.35">
      <c r="A207">
        <v>801.96600000000001</v>
      </c>
      <c r="B207">
        <v>119.90900000000001</v>
      </c>
      <c r="C207">
        <v>215.1</v>
      </c>
      <c r="D207">
        <v>215.5</v>
      </c>
      <c r="E207">
        <v>220.1</v>
      </c>
      <c r="F207">
        <v>225</v>
      </c>
      <c r="G207">
        <v>2197.0929999999998</v>
      </c>
      <c r="H207">
        <v>1794.1420000000001</v>
      </c>
      <c r="I207">
        <v>2.9940000000000002</v>
      </c>
      <c r="J207">
        <v>0.14599999999999999</v>
      </c>
      <c r="K207">
        <v>24.34</v>
      </c>
      <c r="L207">
        <v>2.0819999999999999</v>
      </c>
      <c r="M207">
        <v>0.45400000000000001</v>
      </c>
      <c r="N207">
        <v>0.65800000000000003</v>
      </c>
      <c r="O207">
        <v>42.5</v>
      </c>
      <c r="P207">
        <v>27.242000000000001</v>
      </c>
      <c r="Q207">
        <v>44.953000000000003</v>
      </c>
      <c r="R207">
        <v>229.8</v>
      </c>
      <c r="S207">
        <v>59.9</v>
      </c>
      <c r="T207">
        <v>59.9</v>
      </c>
      <c r="U207">
        <v>60.9</v>
      </c>
      <c r="V207">
        <v>137.79599999999999</v>
      </c>
      <c r="W207">
        <v>52.5</v>
      </c>
      <c r="X207">
        <v>66.885000000000005</v>
      </c>
      <c r="Y207">
        <v>82.546000000000006</v>
      </c>
      <c r="Z207">
        <v>2.1819999999999999</v>
      </c>
      <c r="AA207">
        <v>540.173</v>
      </c>
      <c r="AB207">
        <v>491.74299999999999</v>
      </c>
      <c r="AC207">
        <v>4.8540000000000001</v>
      </c>
      <c r="AD207">
        <v>3.875</v>
      </c>
      <c r="AE207">
        <v>7787.3029999999999</v>
      </c>
      <c r="AF207">
        <v>5878.6040000000003</v>
      </c>
      <c r="AG207">
        <v>1768.566</v>
      </c>
      <c r="AH207">
        <v>1107.3520000000001</v>
      </c>
      <c r="AI207">
        <v>6018.7359999999999</v>
      </c>
      <c r="AJ207">
        <v>4771.2520000000004</v>
      </c>
      <c r="AK207">
        <v>24.033000000000001</v>
      </c>
      <c r="AL207">
        <v>1.0049999999999999</v>
      </c>
      <c r="AM207">
        <v>424.64499999999998</v>
      </c>
      <c r="AN207">
        <v>2056.4009999999998</v>
      </c>
      <c r="AO207">
        <v>12.071999999999999</v>
      </c>
      <c r="AP207">
        <v>17.074000000000002</v>
      </c>
      <c r="AQ207">
        <v>1</v>
      </c>
      <c r="AR207">
        <v>1</v>
      </c>
      <c r="AS207">
        <v>1</v>
      </c>
      <c r="AT207" s="1">
        <v>0</v>
      </c>
      <c r="AU207" s="1" t="s">
        <v>83</v>
      </c>
      <c r="AV207" s="1" t="s">
        <v>83</v>
      </c>
      <c r="AW207" s="1" t="s">
        <v>84</v>
      </c>
      <c r="AX207" s="1"/>
      <c r="AY207" s="1"/>
      <c r="AZ207" s="1" t="s">
        <v>579</v>
      </c>
      <c r="BA207">
        <v>103</v>
      </c>
      <c r="BB207" s="1" t="s">
        <v>91</v>
      </c>
      <c r="BC207">
        <v>45566.716119999997</v>
      </c>
      <c r="BD207" s="1"/>
      <c r="BE207" s="1" t="s">
        <v>87</v>
      </c>
      <c r="BF207">
        <v>103</v>
      </c>
      <c r="BG207">
        <v>103</v>
      </c>
      <c r="BH207">
        <v>0</v>
      </c>
      <c r="BI207" s="1" t="s">
        <v>577</v>
      </c>
      <c r="BJ207" s="1"/>
      <c r="BK207">
        <v>15.09999943</v>
      </c>
      <c r="BL207">
        <v>110</v>
      </c>
      <c r="BM207" s="1"/>
      <c r="BN207" s="1"/>
      <c r="BO207">
        <v>0</v>
      </c>
      <c r="BP207">
        <v>60</v>
      </c>
      <c r="BS207" s="1" t="s">
        <v>580</v>
      </c>
      <c r="BT207" s="1" t="s">
        <v>579</v>
      </c>
      <c r="BU207">
        <v>40</v>
      </c>
      <c r="BV207">
        <v>20</v>
      </c>
      <c r="BW207">
        <v>45</v>
      </c>
      <c r="BX207">
        <v>1238.925</v>
      </c>
      <c r="BY207">
        <v>868.22799999999995</v>
      </c>
      <c r="BZ207">
        <v>-2.3090000000000002</v>
      </c>
      <c r="CA207">
        <v>4.0780000000000003</v>
      </c>
      <c r="CB207">
        <v>90</v>
      </c>
      <c r="CC207">
        <v>2056.4009999999998</v>
      </c>
      <c r="CD207">
        <v>1232.1949999999999</v>
      </c>
      <c r="CE207">
        <v>1179.2950000000001</v>
      </c>
      <c r="CF207">
        <v>-178.30500000000001</v>
      </c>
      <c r="CG207">
        <v>99.998999999999995</v>
      </c>
      <c r="CI207">
        <f>COUNTA(filtered_labeled_data_seghesio__2[#This Row])</f>
        <v>77</v>
      </c>
    </row>
    <row r="208" spans="1:87" x14ac:dyDescent="0.35">
      <c r="A208">
        <v>801.59799999999996</v>
      </c>
      <c r="B208">
        <v>119.90900000000001</v>
      </c>
      <c r="C208">
        <v>214.6</v>
      </c>
      <c r="D208">
        <v>215.3</v>
      </c>
      <c r="E208">
        <v>220.1</v>
      </c>
      <c r="F208">
        <v>225</v>
      </c>
      <c r="G208">
        <v>2201.6590000000001</v>
      </c>
      <c r="H208">
        <v>1800.2619999999999</v>
      </c>
      <c r="I208">
        <v>2.798</v>
      </c>
      <c r="J208">
        <v>0.154</v>
      </c>
      <c r="K208">
        <v>24.34</v>
      </c>
      <c r="L208">
        <v>2.048</v>
      </c>
      <c r="M208">
        <v>0.45400000000000001</v>
      </c>
      <c r="N208">
        <v>0.65800000000000003</v>
      </c>
      <c r="O208">
        <v>42.7</v>
      </c>
      <c r="P208">
        <v>27.15</v>
      </c>
      <c r="Q208">
        <v>44.963999999999999</v>
      </c>
      <c r="R208">
        <v>229.8</v>
      </c>
      <c r="S208">
        <v>60</v>
      </c>
      <c r="T208">
        <v>60</v>
      </c>
      <c r="U208">
        <v>60.9</v>
      </c>
      <c r="V208">
        <v>94.585999999999999</v>
      </c>
      <c r="W208">
        <v>52.5</v>
      </c>
      <c r="X208">
        <v>66.129000000000005</v>
      </c>
      <c r="Y208">
        <v>79.962000000000003</v>
      </c>
      <c r="Z208">
        <v>3.085</v>
      </c>
      <c r="AA208">
        <v>539.46100000000001</v>
      </c>
      <c r="AB208">
        <v>493.74400000000003</v>
      </c>
      <c r="AC208">
        <v>4.7030000000000003</v>
      </c>
      <c r="AD208">
        <v>3.6869999999999998</v>
      </c>
      <c r="AE208">
        <v>7642.9669999999996</v>
      </c>
      <c r="AF208">
        <v>5321.8670000000002</v>
      </c>
      <c r="AG208">
        <v>1676.624</v>
      </c>
      <c r="AH208">
        <v>996.32500000000005</v>
      </c>
      <c r="AI208">
        <v>5966.3429999999998</v>
      </c>
      <c r="AJ208">
        <v>4325.5420000000004</v>
      </c>
      <c r="AK208">
        <v>24.855</v>
      </c>
      <c r="AT208" s="1" t="s">
        <v>83</v>
      </c>
      <c r="AU208" s="1" t="s">
        <v>83</v>
      </c>
      <c r="AV208" s="1" t="s">
        <v>83</v>
      </c>
      <c r="AW208" s="1"/>
      <c r="AX208" s="1"/>
      <c r="AY208" s="1"/>
      <c r="AZ208" s="1" t="s">
        <v>581</v>
      </c>
      <c r="BA208">
        <v>104</v>
      </c>
      <c r="BB208" s="1" t="s">
        <v>86</v>
      </c>
      <c r="BC208">
        <v>45566.716410000001</v>
      </c>
      <c r="BD208" s="1"/>
      <c r="BE208" s="1" t="s">
        <v>87</v>
      </c>
      <c r="BF208">
        <v>104</v>
      </c>
      <c r="BG208">
        <v>104</v>
      </c>
      <c r="BH208">
        <v>0</v>
      </c>
      <c r="BI208" s="1" t="s">
        <v>582</v>
      </c>
      <c r="BJ208" s="1"/>
      <c r="BK208">
        <v>15.09999943</v>
      </c>
      <c r="BL208">
        <v>110</v>
      </c>
      <c r="BM208" s="1"/>
      <c r="BN208" s="1"/>
      <c r="BO208">
        <v>0</v>
      </c>
      <c r="BP208">
        <v>60</v>
      </c>
      <c r="BQ208">
        <v>3.0118822999999999E-2</v>
      </c>
      <c r="BR208">
        <v>0.108969808</v>
      </c>
      <c r="BS208" s="1" t="s">
        <v>83</v>
      </c>
      <c r="BT208" s="1" t="s">
        <v>83</v>
      </c>
      <c r="CI208">
        <f>COUNTA(filtered_labeled_data_seghesio__2[#This Row])</f>
        <v>57</v>
      </c>
    </row>
    <row r="209" spans="1:87" x14ac:dyDescent="0.35">
      <c r="A209">
        <v>801.59799999999996</v>
      </c>
      <c r="B209">
        <v>119.90900000000001</v>
      </c>
      <c r="C209">
        <v>214.6</v>
      </c>
      <c r="D209">
        <v>215.3</v>
      </c>
      <c r="E209">
        <v>220.1</v>
      </c>
      <c r="F209">
        <v>225</v>
      </c>
      <c r="G209">
        <v>2201.6590000000001</v>
      </c>
      <c r="H209">
        <v>1800.2619999999999</v>
      </c>
      <c r="I209">
        <v>2.798</v>
      </c>
      <c r="J209">
        <v>0.154</v>
      </c>
      <c r="K209">
        <v>24.34</v>
      </c>
      <c r="L209">
        <v>2.048</v>
      </c>
      <c r="M209">
        <v>0.45400000000000001</v>
      </c>
      <c r="N209">
        <v>0.65800000000000003</v>
      </c>
      <c r="O209">
        <v>42.7</v>
      </c>
      <c r="P209">
        <v>27.15</v>
      </c>
      <c r="Q209">
        <v>44.963999999999999</v>
      </c>
      <c r="R209">
        <v>229.8</v>
      </c>
      <c r="S209">
        <v>60</v>
      </c>
      <c r="T209">
        <v>60</v>
      </c>
      <c r="U209">
        <v>60.9</v>
      </c>
      <c r="V209">
        <v>137.79599999999999</v>
      </c>
      <c r="W209">
        <v>52.5</v>
      </c>
      <c r="X209">
        <v>66.948999999999998</v>
      </c>
      <c r="Y209">
        <v>82.87</v>
      </c>
      <c r="Z209">
        <v>1.4670000000000001</v>
      </c>
      <c r="AA209">
        <v>539.52700000000004</v>
      </c>
      <c r="AB209">
        <v>490.98500000000001</v>
      </c>
      <c r="AC209">
        <v>4.9290000000000003</v>
      </c>
      <c r="AD209">
        <v>3.9129999999999998</v>
      </c>
      <c r="AE209">
        <v>7773.7079999999996</v>
      </c>
      <c r="AF209">
        <v>5869.1710000000003</v>
      </c>
      <c r="AG209">
        <v>1802.5840000000001</v>
      </c>
      <c r="AH209">
        <v>1120.223</v>
      </c>
      <c r="AI209">
        <v>5971.1239999999998</v>
      </c>
      <c r="AJ209">
        <v>4748.9480000000003</v>
      </c>
      <c r="AK209">
        <v>24.855</v>
      </c>
      <c r="AL209">
        <v>1.0049999999999999</v>
      </c>
      <c r="AM209">
        <v>424.57799999999997</v>
      </c>
      <c r="AN209">
        <v>2056.3939999999998</v>
      </c>
      <c r="AO209">
        <v>19.640999999999998</v>
      </c>
      <c r="AP209">
        <v>24.423999999999999</v>
      </c>
      <c r="AQ209">
        <v>1</v>
      </c>
      <c r="AR209">
        <v>1</v>
      </c>
      <c r="AS209">
        <v>0</v>
      </c>
      <c r="AT209" s="1" t="s">
        <v>214</v>
      </c>
      <c r="AU209" s="1" t="s">
        <v>83</v>
      </c>
      <c r="AV209" s="1" t="s">
        <v>83</v>
      </c>
      <c r="AW209" s="1" t="s">
        <v>84</v>
      </c>
      <c r="AX209" s="1"/>
      <c r="AY209" s="1"/>
      <c r="AZ209" s="1" t="s">
        <v>583</v>
      </c>
      <c r="BA209">
        <v>104</v>
      </c>
      <c r="BB209" s="1" t="s">
        <v>91</v>
      </c>
      <c r="BC209">
        <v>45566.716410000001</v>
      </c>
      <c r="BD209" s="1"/>
      <c r="BE209" s="1" t="s">
        <v>87</v>
      </c>
      <c r="BF209">
        <v>104</v>
      </c>
      <c r="BG209">
        <v>104</v>
      </c>
      <c r="BH209">
        <v>0</v>
      </c>
      <c r="BI209" s="1" t="s">
        <v>582</v>
      </c>
      <c r="BJ209" s="1"/>
      <c r="BK209">
        <v>15.09999943</v>
      </c>
      <c r="BL209">
        <v>110</v>
      </c>
      <c r="BM209" s="1"/>
      <c r="BN209" s="1"/>
      <c r="BO209">
        <v>0</v>
      </c>
      <c r="BP209">
        <v>60</v>
      </c>
      <c r="BS209" s="1" t="s">
        <v>584</v>
      </c>
      <c r="BT209" s="1" t="s">
        <v>583</v>
      </c>
      <c r="BU209">
        <v>40</v>
      </c>
      <c r="BV209">
        <v>20</v>
      </c>
      <c r="BW209">
        <v>45</v>
      </c>
      <c r="BX209">
        <v>1241.576</v>
      </c>
      <c r="BY209">
        <v>820.64599999999996</v>
      </c>
      <c r="BZ209">
        <v>-1.3919999999999999</v>
      </c>
      <c r="CA209">
        <v>4.133</v>
      </c>
      <c r="CB209">
        <v>90.917000000000002</v>
      </c>
      <c r="CC209">
        <v>2056.3939999999998</v>
      </c>
      <c r="CD209">
        <v>1235.1110000000001</v>
      </c>
      <c r="CE209">
        <v>1131.117</v>
      </c>
      <c r="CF209">
        <v>-178.22499999999999</v>
      </c>
      <c r="CG209">
        <v>99.998999999999995</v>
      </c>
      <c r="CI209">
        <f>COUNTA(filtered_labeled_data_seghesio__2[#This Row])</f>
        <v>77</v>
      </c>
    </row>
    <row r="210" spans="1:87" x14ac:dyDescent="0.35">
      <c r="A210">
        <v>801.96600000000001</v>
      </c>
      <c r="B210">
        <v>119.90900000000001</v>
      </c>
      <c r="C210">
        <v>214.8</v>
      </c>
      <c r="D210">
        <v>215.1</v>
      </c>
      <c r="E210">
        <v>220.1</v>
      </c>
      <c r="F210">
        <v>225</v>
      </c>
      <c r="G210">
        <v>2204.5729999999999</v>
      </c>
      <c r="H210">
        <v>1784.7190000000001</v>
      </c>
      <c r="I210">
        <v>2.9119999999999999</v>
      </c>
      <c r="J210">
        <v>0.152</v>
      </c>
      <c r="K210">
        <v>24.34</v>
      </c>
      <c r="L210">
        <v>2.0779999999999998</v>
      </c>
      <c r="M210">
        <v>0.45400000000000001</v>
      </c>
      <c r="N210">
        <v>0.65600000000000003</v>
      </c>
      <c r="O210">
        <v>42.9</v>
      </c>
      <c r="P210">
        <v>27.446000000000002</v>
      </c>
      <c r="Q210">
        <v>44.984000000000002</v>
      </c>
      <c r="R210">
        <v>229.8</v>
      </c>
      <c r="S210">
        <v>60.1</v>
      </c>
      <c r="T210">
        <v>60.1</v>
      </c>
      <c r="U210">
        <v>60.9</v>
      </c>
      <c r="V210">
        <v>94.585999999999999</v>
      </c>
      <c r="W210">
        <v>52.5</v>
      </c>
      <c r="X210">
        <v>66.340999999999994</v>
      </c>
      <c r="Y210">
        <v>80.054000000000002</v>
      </c>
      <c r="Z210">
        <v>2.7090000000000001</v>
      </c>
      <c r="AA210">
        <v>541.14400000000001</v>
      </c>
      <c r="AB210">
        <v>495.065</v>
      </c>
      <c r="AC210">
        <v>4.6280000000000001</v>
      </c>
      <c r="AD210">
        <v>3.65</v>
      </c>
      <c r="AE210">
        <v>7679.1869999999999</v>
      </c>
      <c r="AF210">
        <v>5365.268</v>
      </c>
      <c r="AG210">
        <v>1647.299</v>
      </c>
      <c r="AH210">
        <v>987.471</v>
      </c>
      <c r="AI210">
        <v>6031.8879999999999</v>
      </c>
      <c r="AJ210">
        <v>4377.7969999999996</v>
      </c>
      <c r="AK210">
        <v>24.228999999999999</v>
      </c>
      <c r="AL210">
        <v>1.004</v>
      </c>
      <c r="AM210">
        <v>423.92</v>
      </c>
      <c r="AN210">
        <v>2055.2579999999998</v>
      </c>
      <c r="AO210">
        <v>6.758</v>
      </c>
      <c r="AP210">
        <v>25.155000000000001</v>
      </c>
      <c r="AQ210">
        <v>1</v>
      </c>
      <c r="AR210">
        <v>1</v>
      </c>
      <c r="AS210">
        <v>1</v>
      </c>
      <c r="AT210" s="1">
        <v>0</v>
      </c>
      <c r="AU210" s="1" t="s">
        <v>83</v>
      </c>
      <c r="AV210" s="1" t="s">
        <v>83</v>
      </c>
      <c r="AW210" s="1" t="s">
        <v>84</v>
      </c>
      <c r="AX210" s="1"/>
      <c r="AY210" s="1"/>
      <c r="AZ210" s="1" t="s">
        <v>585</v>
      </c>
      <c r="BA210">
        <v>105</v>
      </c>
      <c r="BB210" s="1" t="s">
        <v>86</v>
      </c>
      <c r="BC210">
        <v>45566.716690000001</v>
      </c>
      <c r="BD210" s="1"/>
      <c r="BE210" s="1" t="s">
        <v>87</v>
      </c>
      <c r="BF210">
        <v>105</v>
      </c>
      <c r="BG210">
        <v>105</v>
      </c>
      <c r="BH210">
        <v>0</v>
      </c>
      <c r="BI210" s="1" t="s">
        <v>586</v>
      </c>
      <c r="BJ210" s="1"/>
      <c r="BK210">
        <v>15.10999966</v>
      </c>
      <c r="BL210">
        <v>110</v>
      </c>
      <c r="BM210" s="1"/>
      <c r="BN210" s="1"/>
      <c r="BO210">
        <v>0</v>
      </c>
      <c r="BP210">
        <v>60</v>
      </c>
      <c r="BQ210">
        <v>2.0155310999999999E-2</v>
      </c>
      <c r="BR210">
        <v>0.123300433</v>
      </c>
      <c r="BS210" s="1" t="s">
        <v>587</v>
      </c>
      <c r="BT210" s="1" t="s">
        <v>585</v>
      </c>
      <c r="BU210">
        <v>40</v>
      </c>
      <c r="BV210">
        <v>20</v>
      </c>
      <c r="BW210">
        <v>45</v>
      </c>
      <c r="BX210">
        <v>888.32500000000005</v>
      </c>
      <c r="BY210">
        <v>1099.316</v>
      </c>
      <c r="BZ210">
        <v>3.1309999999999998</v>
      </c>
      <c r="CA210">
        <v>4.1920000000000002</v>
      </c>
      <c r="CB210">
        <v>95.44</v>
      </c>
      <c r="CC210">
        <v>2055.2579999999998</v>
      </c>
      <c r="CD210">
        <v>864.20600000000002</v>
      </c>
      <c r="CE210">
        <v>1208.221</v>
      </c>
      <c r="CF210">
        <v>6.5640000000000001</v>
      </c>
      <c r="CG210">
        <v>99.998999999999995</v>
      </c>
      <c r="CI210">
        <f>COUNTA(filtered_labeled_data_seghesio__2[#This Row])</f>
        <v>79</v>
      </c>
    </row>
    <row r="211" spans="1:87" x14ac:dyDescent="0.35">
      <c r="A211">
        <v>801.96600000000001</v>
      </c>
      <c r="B211">
        <v>119.90900000000001</v>
      </c>
      <c r="C211">
        <v>214.8</v>
      </c>
      <c r="D211">
        <v>215.1</v>
      </c>
      <c r="E211">
        <v>220.1</v>
      </c>
      <c r="F211">
        <v>225</v>
      </c>
      <c r="G211">
        <v>2204.5729999999999</v>
      </c>
      <c r="H211">
        <v>1784.7190000000001</v>
      </c>
      <c r="I211">
        <v>2.9119999999999999</v>
      </c>
      <c r="J211">
        <v>0.152</v>
      </c>
      <c r="K211">
        <v>24.34</v>
      </c>
      <c r="L211">
        <v>2.0779999999999998</v>
      </c>
      <c r="M211">
        <v>0.45400000000000001</v>
      </c>
      <c r="N211">
        <v>0.65600000000000003</v>
      </c>
      <c r="O211">
        <v>42.9</v>
      </c>
      <c r="P211">
        <v>27.446000000000002</v>
      </c>
      <c r="Q211">
        <v>44.984000000000002</v>
      </c>
      <c r="R211">
        <v>229.8</v>
      </c>
      <c r="S211">
        <v>60.1</v>
      </c>
      <c r="T211">
        <v>60.1</v>
      </c>
      <c r="U211">
        <v>60.9</v>
      </c>
      <c r="V211">
        <v>137.79599999999999</v>
      </c>
      <c r="W211">
        <v>52.5</v>
      </c>
      <c r="X211">
        <v>66.739000000000004</v>
      </c>
      <c r="Y211">
        <v>82.843999999999994</v>
      </c>
      <c r="Z211">
        <v>1.3919999999999999</v>
      </c>
      <c r="AA211">
        <v>541.83799999999997</v>
      </c>
      <c r="AB211">
        <v>493.44099999999997</v>
      </c>
      <c r="AC211">
        <v>4.8540000000000001</v>
      </c>
      <c r="AD211">
        <v>3.8380000000000001</v>
      </c>
      <c r="AE211">
        <v>7826.1930000000002</v>
      </c>
      <c r="AF211">
        <v>5939.8819999999996</v>
      </c>
      <c r="AG211">
        <v>1780.088</v>
      </c>
      <c r="AH211">
        <v>1099.7270000000001</v>
      </c>
      <c r="AI211">
        <v>6046.1049999999996</v>
      </c>
      <c r="AJ211">
        <v>4840.1559999999999</v>
      </c>
      <c r="AK211">
        <v>24.228999999999999</v>
      </c>
      <c r="AL211">
        <v>1.004</v>
      </c>
      <c r="AM211">
        <v>424.54899999999998</v>
      </c>
      <c r="AN211">
        <v>2056.2559999999999</v>
      </c>
      <c r="AO211">
        <v>14.954000000000001</v>
      </c>
      <c r="AP211">
        <v>187.12200000000001</v>
      </c>
      <c r="AQ211">
        <v>1</v>
      </c>
      <c r="AR211">
        <v>0</v>
      </c>
      <c r="AS211">
        <v>1</v>
      </c>
      <c r="AT211" s="1">
        <v>0</v>
      </c>
      <c r="AU211" s="1" t="s">
        <v>83</v>
      </c>
      <c r="AV211" s="1" t="s">
        <v>83</v>
      </c>
      <c r="AW211" s="1" t="s">
        <v>119</v>
      </c>
      <c r="AX211" s="1"/>
      <c r="AY211" s="1"/>
      <c r="AZ211" s="1" t="s">
        <v>588</v>
      </c>
      <c r="BA211">
        <v>105</v>
      </c>
      <c r="BB211" s="1" t="s">
        <v>91</v>
      </c>
      <c r="BC211">
        <v>45566.716690000001</v>
      </c>
      <c r="BD211" s="1"/>
      <c r="BE211" s="1" t="s">
        <v>87</v>
      </c>
      <c r="BF211">
        <v>105</v>
      </c>
      <c r="BG211">
        <v>105</v>
      </c>
      <c r="BH211">
        <v>0</v>
      </c>
      <c r="BI211" s="1" t="s">
        <v>586</v>
      </c>
      <c r="BJ211" s="1"/>
      <c r="BK211">
        <v>15.10999966</v>
      </c>
      <c r="BL211">
        <v>110</v>
      </c>
      <c r="BM211" s="1"/>
      <c r="BN211" s="1"/>
      <c r="BO211">
        <v>0</v>
      </c>
      <c r="BP211">
        <v>60</v>
      </c>
      <c r="BS211" s="1" t="s">
        <v>589</v>
      </c>
      <c r="BT211" s="1" t="s">
        <v>588</v>
      </c>
      <c r="BU211">
        <v>40</v>
      </c>
      <c r="BV211">
        <v>20</v>
      </c>
      <c r="BW211">
        <v>45</v>
      </c>
      <c r="BX211">
        <v>1241.5820000000001</v>
      </c>
      <c r="BY211">
        <v>742.45299999999997</v>
      </c>
      <c r="BZ211">
        <v>-1.851</v>
      </c>
      <c r="CA211">
        <v>4.077</v>
      </c>
      <c r="CB211">
        <v>90.457999999999998</v>
      </c>
      <c r="CC211">
        <v>2056.2559999999999</v>
      </c>
      <c r="CD211">
        <v>1235.423</v>
      </c>
      <c r="CE211">
        <v>1054.7139999999999</v>
      </c>
      <c r="CF211">
        <v>-178.33099999999999</v>
      </c>
      <c r="CG211">
        <v>97.244</v>
      </c>
      <c r="CI211">
        <f>COUNTA(filtered_labeled_data_seghesio__2[#This Row])</f>
        <v>77</v>
      </c>
    </row>
    <row r="212" spans="1:87" x14ac:dyDescent="0.35">
      <c r="A212">
        <v>802.15099999999995</v>
      </c>
      <c r="B212">
        <v>119.90900000000001</v>
      </c>
      <c r="C212">
        <v>215.3</v>
      </c>
      <c r="D212">
        <v>215.1</v>
      </c>
      <c r="E212">
        <v>220.1</v>
      </c>
      <c r="F212">
        <v>225</v>
      </c>
      <c r="G212">
        <v>2201.7559999999999</v>
      </c>
      <c r="H212">
        <v>1782.3879999999999</v>
      </c>
      <c r="I212">
        <v>3.3780000000000001</v>
      </c>
      <c r="J212">
        <v>0.15</v>
      </c>
      <c r="K212">
        <v>24.34</v>
      </c>
      <c r="L212">
        <v>2.0539999999999998</v>
      </c>
      <c r="M212">
        <v>0.45400000000000001</v>
      </c>
      <c r="N212">
        <v>0.65400000000000003</v>
      </c>
      <c r="O212">
        <v>43</v>
      </c>
      <c r="P212">
        <v>27.456</v>
      </c>
      <c r="Q212">
        <v>44.963999999999999</v>
      </c>
      <c r="R212">
        <v>229.8</v>
      </c>
      <c r="S212">
        <v>59.9</v>
      </c>
      <c r="T212">
        <v>59.9</v>
      </c>
      <c r="U212">
        <v>60.9</v>
      </c>
      <c r="V212">
        <v>94.585999999999999</v>
      </c>
      <c r="W212">
        <v>52.5</v>
      </c>
      <c r="X212">
        <v>66.268000000000001</v>
      </c>
      <c r="Y212">
        <v>80.097999999999999</v>
      </c>
      <c r="Z212">
        <v>3.16</v>
      </c>
      <c r="AA212">
        <v>541.83600000000001</v>
      </c>
      <c r="AB212">
        <v>495.483</v>
      </c>
      <c r="AC212">
        <v>4.6280000000000001</v>
      </c>
      <c r="AD212">
        <v>3.6869999999999998</v>
      </c>
      <c r="AE212">
        <v>7686.7420000000002</v>
      </c>
      <c r="AF212">
        <v>5344.616</v>
      </c>
      <c r="AG212">
        <v>1650.2760000000001</v>
      </c>
      <c r="AH212">
        <v>1005.98</v>
      </c>
      <c r="AI212">
        <v>6036.4660000000003</v>
      </c>
      <c r="AJ212">
        <v>4338.6360000000004</v>
      </c>
      <c r="AK212">
        <v>24.023</v>
      </c>
      <c r="AL212">
        <v>1.0029999999999999</v>
      </c>
      <c r="AM212">
        <v>423.38900000000001</v>
      </c>
      <c r="AN212">
        <v>2027.6959999999999</v>
      </c>
      <c r="AO212">
        <v>421.09800000000001</v>
      </c>
      <c r="AP212">
        <v>322.86</v>
      </c>
      <c r="AQ212">
        <v>0</v>
      </c>
      <c r="AR212">
        <v>0</v>
      </c>
      <c r="AS212">
        <v>1</v>
      </c>
      <c r="AT212" s="1">
        <v>0</v>
      </c>
      <c r="AU212" s="1" t="s">
        <v>83</v>
      </c>
      <c r="AV212" s="1" t="s">
        <v>83</v>
      </c>
      <c r="AW212" s="1" t="s">
        <v>119</v>
      </c>
      <c r="AX212" s="1"/>
      <c r="AY212" s="1"/>
      <c r="AZ212" s="1" t="s">
        <v>590</v>
      </c>
      <c r="BA212">
        <v>106</v>
      </c>
      <c r="BB212" s="1" t="s">
        <v>86</v>
      </c>
      <c r="BC212">
        <v>45566.716970000001</v>
      </c>
      <c r="BD212" s="1"/>
      <c r="BE212" s="1" t="s">
        <v>87</v>
      </c>
      <c r="BF212">
        <v>106</v>
      </c>
      <c r="BG212">
        <v>106</v>
      </c>
      <c r="BH212">
        <v>0</v>
      </c>
      <c r="BI212" s="1" t="s">
        <v>591</v>
      </c>
      <c r="BJ212" s="1"/>
      <c r="BK212">
        <v>15.10999966</v>
      </c>
      <c r="BL212">
        <v>110</v>
      </c>
      <c r="BM212" s="1"/>
      <c r="BN212" s="1"/>
      <c r="BO212">
        <v>0</v>
      </c>
      <c r="BP212">
        <v>60</v>
      </c>
      <c r="BQ212">
        <v>5.9859750000000001E-3</v>
      </c>
      <c r="BR212">
        <v>0.144831181</v>
      </c>
      <c r="BS212" s="1" t="s">
        <v>592</v>
      </c>
      <c r="BT212" s="1" t="s">
        <v>590</v>
      </c>
      <c r="BU212">
        <v>40</v>
      </c>
      <c r="BV212">
        <v>20</v>
      </c>
      <c r="BW212">
        <v>45</v>
      </c>
      <c r="BX212">
        <v>875.27099999999996</v>
      </c>
      <c r="BY212">
        <v>883.553</v>
      </c>
      <c r="BZ212">
        <v>2.4550000000000001</v>
      </c>
      <c r="CA212">
        <v>4.1669999999999998</v>
      </c>
      <c r="CB212">
        <v>94.763999999999996</v>
      </c>
      <c r="CC212">
        <v>2027.6959999999999</v>
      </c>
      <c r="CD212">
        <v>853.30200000000002</v>
      </c>
      <c r="CE212">
        <v>995.42899999999997</v>
      </c>
      <c r="CF212">
        <v>5.476</v>
      </c>
      <c r="CG212">
        <v>87.007999999999996</v>
      </c>
      <c r="CI212">
        <f>COUNTA(filtered_labeled_data_seghesio__2[#This Row])</f>
        <v>79</v>
      </c>
    </row>
    <row r="213" spans="1:87" x14ac:dyDescent="0.35">
      <c r="A213">
        <v>802.15099999999995</v>
      </c>
      <c r="B213">
        <v>119.90900000000001</v>
      </c>
      <c r="C213">
        <v>215.3</v>
      </c>
      <c r="D213">
        <v>215.1</v>
      </c>
      <c r="E213">
        <v>220.1</v>
      </c>
      <c r="F213">
        <v>225</v>
      </c>
      <c r="G213">
        <v>2201.7559999999999</v>
      </c>
      <c r="H213">
        <v>1782.3879999999999</v>
      </c>
      <c r="I213">
        <v>3.3780000000000001</v>
      </c>
      <c r="J213">
        <v>0.15</v>
      </c>
      <c r="K213">
        <v>24.34</v>
      </c>
      <c r="L213">
        <v>2.0539999999999998</v>
      </c>
      <c r="M213">
        <v>0.45400000000000001</v>
      </c>
      <c r="N213">
        <v>0.65400000000000003</v>
      </c>
      <c r="O213">
        <v>43</v>
      </c>
      <c r="P213">
        <v>27.456</v>
      </c>
      <c r="Q213">
        <v>44.963999999999999</v>
      </c>
      <c r="R213">
        <v>229.8</v>
      </c>
      <c r="S213">
        <v>59.9</v>
      </c>
      <c r="T213">
        <v>59.9</v>
      </c>
      <c r="U213">
        <v>60.9</v>
      </c>
      <c r="V213">
        <v>137.79599999999999</v>
      </c>
      <c r="W213">
        <v>52.5</v>
      </c>
      <c r="X213">
        <v>67.040000000000006</v>
      </c>
      <c r="Y213">
        <v>82.712999999999994</v>
      </c>
      <c r="Z213">
        <v>2.4830000000000001</v>
      </c>
      <c r="AA213">
        <v>542.05899999999997</v>
      </c>
      <c r="AB213">
        <v>494.56</v>
      </c>
      <c r="AC213">
        <v>4.7779999999999996</v>
      </c>
      <c r="AD213">
        <v>3.8380000000000001</v>
      </c>
      <c r="AE213">
        <v>7829.4979999999996</v>
      </c>
      <c r="AF213">
        <v>5956.9179999999997</v>
      </c>
      <c r="AG213">
        <v>1745.546</v>
      </c>
      <c r="AH213">
        <v>1106.5609999999999</v>
      </c>
      <c r="AI213">
        <v>6083.9520000000002</v>
      </c>
      <c r="AJ213">
        <v>4850.357</v>
      </c>
      <c r="AK213">
        <v>24.023</v>
      </c>
      <c r="AL213">
        <v>1.004</v>
      </c>
      <c r="AM213">
        <v>424.65899999999999</v>
      </c>
      <c r="AN213">
        <v>2056.7330000000002</v>
      </c>
      <c r="AO213">
        <v>11.019</v>
      </c>
      <c r="AP213">
        <v>32.241</v>
      </c>
      <c r="AQ213">
        <v>1</v>
      </c>
      <c r="AR213">
        <v>1</v>
      </c>
      <c r="AS213">
        <v>1</v>
      </c>
      <c r="AT213" s="1">
        <v>0</v>
      </c>
      <c r="AU213" s="1" t="s">
        <v>83</v>
      </c>
      <c r="AV213" s="1" t="s">
        <v>83</v>
      </c>
      <c r="AW213" s="1" t="s">
        <v>84</v>
      </c>
      <c r="AX213" s="1"/>
      <c r="AY213" s="1"/>
      <c r="AZ213" s="1" t="s">
        <v>593</v>
      </c>
      <c r="BA213">
        <v>106</v>
      </c>
      <c r="BB213" s="1" t="s">
        <v>91</v>
      </c>
      <c r="BC213">
        <v>45566.716970000001</v>
      </c>
      <c r="BD213" s="1"/>
      <c r="BE213" s="1" t="s">
        <v>87</v>
      </c>
      <c r="BF213">
        <v>106</v>
      </c>
      <c r="BG213">
        <v>106</v>
      </c>
      <c r="BH213">
        <v>0</v>
      </c>
      <c r="BI213" s="1" t="s">
        <v>591</v>
      </c>
      <c r="BJ213" s="1"/>
      <c r="BK213">
        <v>15.10999966</v>
      </c>
      <c r="BL213">
        <v>110</v>
      </c>
      <c r="BM213" s="1"/>
      <c r="BN213" s="1"/>
      <c r="BO213">
        <v>0</v>
      </c>
      <c r="BP213">
        <v>60</v>
      </c>
      <c r="BS213" s="1" t="s">
        <v>594</v>
      </c>
      <c r="BT213" s="1" t="s">
        <v>593</v>
      </c>
      <c r="BU213">
        <v>40</v>
      </c>
      <c r="BV213">
        <v>20</v>
      </c>
      <c r="BW213">
        <v>45</v>
      </c>
      <c r="BX213">
        <v>1240.904</v>
      </c>
      <c r="BY213">
        <v>835.53399999999999</v>
      </c>
      <c r="BZ213">
        <v>-2.3090000000000002</v>
      </c>
      <c r="CA213">
        <v>4.0519999999999996</v>
      </c>
      <c r="CB213">
        <v>90</v>
      </c>
      <c r="CC213">
        <v>2056.7330000000002</v>
      </c>
      <c r="CD213">
        <v>1233.9880000000001</v>
      </c>
      <c r="CE213">
        <v>1147.425</v>
      </c>
      <c r="CF213">
        <v>-178.23699999999999</v>
      </c>
      <c r="CG213">
        <v>99.998999999999995</v>
      </c>
      <c r="CI213">
        <f>COUNTA(filtered_labeled_data_seghesio__2[#This Row])</f>
        <v>77</v>
      </c>
    </row>
    <row r="214" spans="1:87" x14ac:dyDescent="0.35">
      <c r="A214">
        <v>801.96600000000001</v>
      </c>
      <c r="B214">
        <v>119.90900000000001</v>
      </c>
      <c r="C214">
        <v>215.3</v>
      </c>
      <c r="D214">
        <v>215.3</v>
      </c>
      <c r="E214">
        <v>220.1</v>
      </c>
      <c r="F214">
        <v>225</v>
      </c>
      <c r="G214">
        <v>2205.4479999999999</v>
      </c>
      <c r="H214">
        <v>1776.7539999999999</v>
      </c>
      <c r="I214">
        <v>3.4380000000000002</v>
      </c>
      <c r="J214">
        <v>0.14799999999999999</v>
      </c>
      <c r="K214">
        <v>24.34</v>
      </c>
      <c r="L214">
        <v>2.0720000000000001</v>
      </c>
      <c r="M214">
        <v>0.45400000000000001</v>
      </c>
      <c r="N214">
        <v>0.65400000000000003</v>
      </c>
      <c r="O214">
        <v>43.2</v>
      </c>
      <c r="P214">
        <v>27.736999999999998</v>
      </c>
      <c r="Q214">
        <v>44.948</v>
      </c>
      <c r="R214">
        <v>229.8</v>
      </c>
      <c r="S214">
        <v>60</v>
      </c>
      <c r="T214">
        <v>60</v>
      </c>
      <c r="U214">
        <v>60.9</v>
      </c>
      <c r="V214">
        <v>94.585999999999999</v>
      </c>
      <c r="W214">
        <v>52.5</v>
      </c>
      <c r="X214">
        <v>66.349000000000004</v>
      </c>
      <c r="Y214">
        <v>79.944000000000003</v>
      </c>
      <c r="Z214">
        <v>2.6709999999999998</v>
      </c>
      <c r="AA214">
        <v>542.83000000000004</v>
      </c>
      <c r="AB214">
        <v>497.51299999999998</v>
      </c>
      <c r="AC214">
        <v>4.6280000000000001</v>
      </c>
      <c r="AD214">
        <v>3.65</v>
      </c>
      <c r="AE214">
        <v>7720.6790000000001</v>
      </c>
      <c r="AF214">
        <v>5438.2</v>
      </c>
      <c r="AG214">
        <v>1664.2439999999999</v>
      </c>
      <c r="AH214">
        <v>1004.25</v>
      </c>
      <c r="AI214">
        <v>6056.4350000000004</v>
      </c>
      <c r="AJ214">
        <v>4433.95</v>
      </c>
      <c r="AK214">
        <v>23.977</v>
      </c>
      <c r="AT214" s="1" t="s">
        <v>83</v>
      </c>
      <c r="AU214" s="1" t="s">
        <v>83</v>
      </c>
      <c r="AV214" s="1" t="s">
        <v>83</v>
      </c>
      <c r="AW214" s="1"/>
      <c r="AX214" s="1"/>
      <c r="AY214" s="1"/>
      <c r="AZ214" s="1" t="s">
        <v>595</v>
      </c>
      <c r="BA214">
        <v>107</v>
      </c>
      <c r="BB214" s="1" t="s">
        <v>86</v>
      </c>
      <c r="BC214">
        <v>45566.717250000002</v>
      </c>
      <c r="BD214" s="1"/>
      <c r="BE214" s="1" t="s">
        <v>87</v>
      </c>
      <c r="BF214">
        <v>107</v>
      </c>
      <c r="BG214">
        <v>107</v>
      </c>
      <c r="BH214">
        <v>0</v>
      </c>
      <c r="BI214" s="1" t="s">
        <v>596</v>
      </c>
      <c r="BJ214" s="1"/>
      <c r="BK214">
        <v>15.10999966</v>
      </c>
      <c r="BL214">
        <v>110</v>
      </c>
      <c r="BM214" s="1"/>
      <c r="BN214" s="1"/>
      <c r="BO214">
        <v>0</v>
      </c>
      <c r="BP214">
        <v>60</v>
      </c>
      <c r="BQ214">
        <v>3.3017396999999997E-2</v>
      </c>
      <c r="BR214">
        <v>0.106881738</v>
      </c>
      <c r="BS214" s="1" t="s">
        <v>83</v>
      </c>
      <c r="BT214" s="1" t="s">
        <v>83</v>
      </c>
      <c r="CI214">
        <f>COUNTA(filtered_labeled_data_seghesio__2[#This Row])</f>
        <v>57</v>
      </c>
    </row>
    <row r="215" spans="1:87" x14ac:dyDescent="0.35">
      <c r="A215">
        <v>801.96600000000001</v>
      </c>
      <c r="B215">
        <v>119.90900000000001</v>
      </c>
      <c r="C215">
        <v>215.3</v>
      </c>
      <c r="D215">
        <v>215.3</v>
      </c>
      <c r="E215">
        <v>220.1</v>
      </c>
      <c r="F215">
        <v>225</v>
      </c>
      <c r="G215">
        <v>2205.4479999999999</v>
      </c>
      <c r="H215">
        <v>1776.7539999999999</v>
      </c>
      <c r="I215">
        <v>3.4380000000000002</v>
      </c>
      <c r="J215">
        <v>0.14799999999999999</v>
      </c>
      <c r="K215">
        <v>24.34</v>
      </c>
      <c r="L215">
        <v>2.0720000000000001</v>
      </c>
      <c r="M215">
        <v>0.45400000000000001</v>
      </c>
      <c r="N215">
        <v>0.65400000000000003</v>
      </c>
      <c r="O215">
        <v>43.2</v>
      </c>
      <c r="P215">
        <v>27.736999999999998</v>
      </c>
      <c r="Q215">
        <v>44.948</v>
      </c>
      <c r="R215">
        <v>229.8</v>
      </c>
      <c r="S215">
        <v>60</v>
      </c>
      <c r="T215">
        <v>60</v>
      </c>
      <c r="U215">
        <v>60.9</v>
      </c>
      <c r="V215">
        <v>137.79599999999999</v>
      </c>
      <c r="W215">
        <v>52.5</v>
      </c>
      <c r="X215">
        <v>67.015000000000001</v>
      </c>
      <c r="Y215">
        <v>82.741</v>
      </c>
      <c r="Z215">
        <v>1.3919999999999999</v>
      </c>
      <c r="AA215">
        <v>542.16399999999999</v>
      </c>
      <c r="AB215">
        <v>494.197</v>
      </c>
      <c r="AC215">
        <v>4.8159999999999998</v>
      </c>
      <c r="AD215">
        <v>3.8380000000000001</v>
      </c>
      <c r="AE215">
        <v>7829.4949999999999</v>
      </c>
      <c r="AF215">
        <v>5948.915</v>
      </c>
      <c r="AG215">
        <v>1767.94</v>
      </c>
      <c r="AH215">
        <v>1108.489</v>
      </c>
      <c r="AI215">
        <v>6061.5550000000003</v>
      </c>
      <c r="AJ215">
        <v>4840.4260000000004</v>
      </c>
      <c r="AK215">
        <v>23.977</v>
      </c>
      <c r="AL215">
        <v>1.0049999999999999</v>
      </c>
      <c r="AM215">
        <v>424.67399999999998</v>
      </c>
      <c r="AN215">
        <v>2053.8850000000002</v>
      </c>
      <c r="AO215">
        <v>8.2910000000000004</v>
      </c>
      <c r="AP215">
        <v>35.567999999999998</v>
      </c>
      <c r="AQ215">
        <v>1</v>
      </c>
      <c r="AR215">
        <v>1</v>
      </c>
      <c r="AS215">
        <v>1</v>
      </c>
      <c r="AT215" s="1">
        <v>0</v>
      </c>
      <c r="AU215" s="1" t="s">
        <v>83</v>
      </c>
      <c r="AV215" s="1" t="s">
        <v>83</v>
      </c>
      <c r="AW215" s="1" t="s">
        <v>84</v>
      </c>
      <c r="AX215" s="1"/>
      <c r="AY215" s="1"/>
      <c r="AZ215" s="1" t="s">
        <v>597</v>
      </c>
      <c r="BA215">
        <v>107</v>
      </c>
      <c r="BB215" s="1" t="s">
        <v>91</v>
      </c>
      <c r="BC215">
        <v>45566.717250000002</v>
      </c>
      <c r="BD215" s="1"/>
      <c r="BE215" s="1" t="s">
        <v>87</v>
      </c>
      <c r="BF215">
        <v>107</v>
      </c>
      <c r="BG215">
        <v>107</v>
      </c>
      <c r="BH215">
        <v>0</v>
      </c>
      <c r="BI215" s="1" t="s">
        <v>596</v>
      </c>
      <c r="BJ215" s="1"/>
      <c r="BK215">
        <v>15.10999966</v>
      </c>
      <c r="BL215">
        <v>110</v>
      </c>
      <c r="BM215" s="1"/>
      <c r="BN215" s="1"/>
      <c r="BO215">
        <v>0</v>
      </c>
      <c r="BP215">
        <v>60</v>
      </c>
      <c r="BS215" s="1" t="s">
        <v>598</v>
      </c>
      <c r="BT215" s="1" t="s">
        <v>597</v>
      </c>
      <c r="BU215">
        <v>40</v>
      </c>
      <c r="BV215">
        <v>20</v>
      </c>
      <c r="BW215">
        <v>45</v>
      </c>
      <c r="BX215">
        <v>1197.1010000000001</v>
      </c>
      <c r="BY215">
        <v>1108.1010000000001</v>
      </c>
      <c r="BZ215">
        <v>-2.9990000000000001</v>
      </c>
      <c r="CA215">
        <v>4.08</v>
      </c>
      <c r="CB215">
        <v>89.31</v>
      </c>
      <c r="CC215">
        <v>2053.8850000000002</v>
      </c>
      <c r="CD215">
        <v>1199.549</v>
      </c>
      <c r="CE215">
        <v>1413.155</v>
      </c>
      <c r="CF215">
        <v>-179.78700000000001</v>
      </c>
      <c r="CG215">
        <v>98.424999999999997</v>
      </c>
      <c r="CI215">
        <f>COUNTA(filtered_labeled_data_seghesio__2[#This Row])</f>
        <v>77</v>
      </c>
    </row>
    <row r="216" spans="1:87" x14ac:dyDescent="0.35">
      <c r="A216">
        <v>802.52</v>
      </c>
      <c r="B216">
        <v>119.90900000000001</v>
      </c>
      <c r="C216">
        <v>215.1</v>
      </c>
      <c r="D216">
        <v>215.3</v>
      </c>
      <c r="E216">
        <v>220.1</v>
      </c>
      <c r="F216">
        <v>225</v>
      </c>
      <c r="G216">
        <v>2198.3560000000002</v>
      </c>
      <c r="H216">
        <v>1768.788</v>
      </c>
      <c r="I216">
        <v>3.18</v>
      </c>
      <c r="J216">
        <v>0.14599999999999999</v>
      </c>
      <c r="K216">
        <v>24.347999999999999</v>
      </c>
      <c r="L216">
        <v>2.0739999999999998</v>
      </c>
      <c r="M216">
        <v>0.45400000000000001</v>
      </c>
      <c r="N216">
        <v>0.65400000000000003</v>
      </c>
      <c r="O216">
        <v>43.5</v>
      </c>
      <c r="P216">
        <v>28.027000000000001</v>
      </c>
      <c r="Q216">
        <v>44.994</v>
      </c>
      <c r="R216">
        <v>229.8</v>
      </c>
      <c r="S216">
        <v>60</v>
      </c>
      <c r="T216">
        <v>60</v>
      </c>
      <c r="U216">
        <v>60.9</v>
      </c>
      <c r="V216">
        <v>94.585999999999999</v>
      </c>
      <c r="W216">
        <v>52.5</v>
      </c>
      <c r="X216">
        <v>66.397000000000006</v>
      </c>
      <c r="Y216">
        <v>79.938999999999993</v>
      </c>
      <c r="Z216">
        <v>3.2730000000000001</v>
      </c>
      <c r="AA216">
        <v>540.58299999999997</v>
      </c>
      <c r="AB216">
        <v>495.90100000000001</v>
      </c>
      <c r="AC216">
        <v>4.665</v>
      </c>
      <c r="AD216">
        <v>3.65</v>
      </c>
      <c r="AE216">
        <v>7682.6139999999996</v>
      </c>
      <c r="AF216">
        <v>5412.66</v>
      </c>
      <c r="AG216">
        <v>1686.9449999999999</v>
      </c>
      <c r="AH216">
        <v>1010.649</v>
      </c>
      <c r="AI216">
        <v>5995.6679999999997</v>
      </c>
      <c r="AJ216">
        <v>4402.01</v>
      </c>
      <c r="AK216">
        <v>25.039000000000001</v>
      </c>
      <c r="AL216">
        <v>1.0029999999999999</v>
      </c>
      <c r="AM216">
        <v>423.58800000000002</v>
      </c>
      <c r="AN216">
        <v>2056.0230000000001</v>
      </c>
      <c r="AO216">
        <v>7.5060000000000002</v>
      </c>
      <c r="AP216">
        <v>39.247</v>
      </c>
      <c r="AQ216">
        <v>1</v>
      </c>
      <c r="AR216">
        <v>1</v>
      </c>
      <c r="AS216">
        <v>0</v>
      </c>
      <c r="AT216" s="1" t="s">
        <v>82</v>
      </c>
      <c r="AU216" s="1" t="s">
        <v>83</v>
      </c>
      <c r="AV216" s="1" t="s">
        <v>83</v>
      </c>
      <c r="AW216" s="1" t="s">
        <v>84</v>
      </c>
      <c r="AX216" s="1"/>
      <c r="AY216" s="1"/>
      <c r="AZ216" s="1" t="s">
        <v>599</v>
      </c>
      <c r="BA216">
        <v>108</v>
      </c>
      <c r="BB216" s="1" t="s">
        <v>86</v>
      </c>
      <c r="BC216">
        <v>45566.717539999998</v>
      </c>
      <c r="BD216" s="1"/>
      <c r="BE216" s="1" t="s">
        <v>87</v>
      </c>
      <c r="BF216">
        <v>108</v>
      </c>
      <c r="BG216">
        <v>108</v>
      </c>
      <c r="BH216">
        <v>0</v>
      </c>
      <c r="BI216" s="1" t="s">
        <v>600</v>
      </c>
      <c r="BJ216" s="1"/>
      <c r="BK216">
        <v>15.119999890000001</v>
      </c>
      <c r="BL216">
        <v>110</v>
      </c>
      <c r="BM216" s="1"/>
      <c r="BN216" s="1"/>
      <c r="BO216">
        <v>0</v>
      </c>
      <c r="BP216">
        <v>60</v>
      </c>
      <c r="BQ216">
        <v>2.8008341999999999E-2</v>
      </c>
      <c r="BR216">
        <v>0.112721443</v>
      </c>
      <c r="BS216" s="1" t="s">
        <v>601</v>
      </c>
      <c r="BT216" s="1" t="s">
        <v>599</v>
      </c>
      <c r="BU216">
        <v>40</v>
      </c>
      <c r="BV216">
        <v>20</v>
      </c>
      <c r="BW216">
        <v>45</v>
      </c>
      <c r="BX216">
        <v>861.40300000000002</v>
      </c>
      <c r="BY216">
        <v>1267.665</v>
      </c>
      <c r="BZ216">
        <v>2.399</v>
      </c>
      <c r="CA216">
        <v>4.2640000000000002</v>
      </c>
      <c r="CB216">
        <v>94.707999999999998</v>
      </c>
      <c r="CC216">
        <v>2056.0230000000001</v>
      </c>
      <c r="CD216">
        <v>840.24900000000002</v>
      </c>
      <c r="CE216">
        <v>1374.1859999999999</v>
      </c>
      <c r="CF216">
        <v>5.3330000000000002</v>
      </c>
      <c r="CG216">
        <v>94.882000000000005</v>
      </c>
      <c r="CI216">
        <f>COUNTA(filtered_labeled_data_seghesio__2[#This Row])</f>
        <v>79</v>
      </c>
    </row>
    <row r="217" spans="1:87" x14ac:dyDescent="0.35">
      <c r="A217">
        <v>802.52</v>
      </c>
      <c r="B217">
        <v>119.90900000000001</v>
      </c>
      <c r="C217">
        <v>215.1</v>
      </c>
      <c r="D217">
        <v>215.3</v>
      </c>
      <c r="E217">
        <v>220.1</v>
      </c>
      <c r="F217">
        <v>225</v>
      </c>
      <c r="G217">
        <v>2198.3560000000002</v>
      </c>
      <c r="H217">
        <v>1768.788</v>
      </c>
      <c r="I217">
        <v>3.18</v>
      </c>
      <c r="J217">
        <v>0.14599999999999999</v>
      </c>
      <c r="K217">
        <v>24.347999999999999</v>
      </c>
      <c r="L217">
        <v>2.0739999999999998</v>
      </c>
      <c r="M217">
        <v>0.45400000000000001</v>
      </c>
      <c r="N217">
        <v>0.65400000000000003</v>
      </c>
      <c r="O217">
        <v>43.5</v>
      </c>
      <c r="P217">
        <v>28.027000000000001</v>
      </c>
      <c r="Q217">
        <v>44.994</v>
      </c>
      <c r="R217">
        <v>229.8</v>
      </c>
      <c r="S217">
        <v>60</v>
      </c>
      <c r="T217">
        <v>60</v>
      </c>
      <c r="U217">
        <v>60.9</v>
      </c>
      <c r="V217">
        <v>137.79599999999999</v>
      </c>
      <c r="W217">
        <v>52.5</v>
      </c>
      <c r="X217">
        <v>67.049000000000007</v>
      </c>
      <c r="Y217">
        <v>82.902000000000001</v>
      </c>
      <c r="Z217">
        <v>2.069</v>
      </c>
      <c r="AA217">
        <v>543.59299999999996</v>
      </c>
      <c r="AB217">
        <v>496.536</v>
      </c>
      <c r="AC217">
        <v>4.8159999999999998</v>
      </c>
      <c r="AD217">
        <v>3.8380000000000001</v>
      </c>
      <c r="AE217">
        <v>7857.1480000000001</v>
      </c>
      <c r="AF217">
        <v>6017.8310000000001</v>
      </c>
      <c r="AG217">
        <v>1782.008</v>
      </c>
      <c r="AH217">
        <v>1124.0340000000001</v>
      </c>
      <c r="AI217">
        <v>6075.14</v>
      </c>
      <c r="AJ217">
        <v>4893.7969999999996</v>
      </c>
      <c r="AK217">
        <v>25.039000000000001</v>
      </c>
      <c r="AL217">
        <v>1.0049999999999999</v>
      </c>
      <c r="AM217">
        <v>424.72699999999998</v>
      </c>
      <c r="AN217">
        <v>2054.7150000000001</v>
      </c>
      <c r="AO217">
        <v>8.7270000000000003</v>
      </c>
      <c r="AP217">
        <v>24.045999999999999</v>
      </c>
      <c r="AQ217">
        <v>1</v>
      </c>
      <c r="AR217">
        <v>1</v>
      </c>
      <c r="AS217">
        <v>1</v>
      </c>
      <c r="AT217" s="1">
        <v>0</v>
      </c>
      <c r="AU217" s="1" t="s">
        <v>83</v>
      </c>
      <c r="AV217" s="1" t="s">
        <v>83</v>
      </c>
      <c r="AW217" s="1" t="s">
        <v>84</v>
      </c>
      <c r="AX217" s="1"/>
      <c r="AY217" s="1"/>
      <c r="AZ217" s="1" t="s">
        <v>602</v>
      </c>
      <c r="BA217">
        <v>108</v>
      </c>
      <c r="BB217" s="1" t="s">
        <v>91</v>
      </c>
      <c r="BC217">
        <v>45566.717539999998</v>
      </c>
      <c r="BD217" s="1"/>
      <c r="BE217" s="1" t="s">
        <v>87</v>
      </c>
      <c r="BF217">
        <v>108</v>
      </c>
      <c r="BG217">
        <v>108</v>
      </c>
      <c r="BH217">
        <v>0</v>
      </c>
      <c r="BI217" s="1" t="s">
        <v>600</v>
      </c>
      <c r="BJ217" s="1"/>
      <c r="BK217">
        <v>15.119999890000001</v>
      </c>
      <c r="BL217">
        <v>110</v>
      </c>
      <c r="BM217" s="1"/>
      <c r="BN217" s="1"/>
      <c r="BO217">
        <v>0</v>
      </c>
      <c r="BP217">
        <v>60</v>
      </c>
      <c r="BS217" s="1" t="s">
        <v>603</v>
      </c>
      <c r="BT217" s="1" t="s">
        <v>602</v>
      </c>
      <c r="BU217">
        <v>40</v>
      </c>
      <c r="BV217">
        <v>20</v>
      </c>
      <c r="BW217">
        <v>45</v>
      </c>
      <c r="BX217">
        <v>1221.454</v>
      </c>
      <c r="BY217">
        <v>1078.308</v>
      </c>
      <c r="BZ217">
        <v>-1.627</v>
      </c>
      <c r="CA217">
        <v>4.1559999999999997</v>
      </c>
      <c r="CB217">
        <v>90.682000000000002</v>
      </c>
      <c r="CC217">
        <v>2054.7150000000001</v>
      </c>
      <c r="CD217">
        <v>1217.934</v>
      </c>
      <c r="CE217">
        <v>1384.049</v>
      </c>
      <c r="CF217">
        <v>-178.756</v>
      </c>
      <c r="CG217">
        <v>98.424999999999997</v>
      </c>
      <c r="CI217">
        <f>COUNTA(filtered_labeled_data_seghesio__2[#This Row])</f>
        <v>77</v>
      </c>
    </row>
    <row r="218" spans="1:87" x14ac:dyDescent="0.35">
      <c r="A218">
        <v>801.96600000000001</v>
      </c>
      <c r="B218">
        <v>119.90900000000001</v>
      </c>
      <c r="C218">
        <v>215.1</v>
      </c>
      <c r="D218">
        <v>215.3</v>
      </c>
      <c r="E218">
        <v>220.1</v>
      </c>
      <c r="F218">
        <v>225</v>
      </c>
      <c r="G218">
        <v>2203.31</v>
      </c>
      <c r="H218">
        <v>1777.0450000000001</v>
      </c>
      <c r="I218">
        <v>3.5019999999999998</v>
      </c>
      <c r="J218">
        <v>0.14599999999999999</v>
      </c>
      <c r="K218">
        <v>24.34</v>
      </c>
      <c r="L218">
        <v>2.0259999999999998</v>
      </c>
      <c r="M218">
        <v>0.45400000000000001</v>
      </c>
      <c r="N218">
        <v>0.65600000000000003</v>
      </c>
      <c r="O218">
        <v>43.7</v>
      </c>
      <c r="P218">
        <v>27.501999999999999</v>
      </c>
      <c r="Q218">
        <v>44.988999999999997</v>
      </c>
      <c r="R218">
        <v>229.8</v>
      </c>
      <c r="S218">
        <v>59.9</v>
      </c>
      <c r="T218">
        <v>59.9</v>
      </c>
      <c r="U218">
        <v>60.9</v>
      </c>
      <c r="V218">
        <v>94.585999999999999</v>
      </c>
      <c r="W218">
        <v>52.5</v>
      </c>
      <c r="X218">
        <v>66.245000000000005</v>
      </c>
      <c r="Y218">
        <v>80.003</v>
      </c>
      <c r="Z218">
        <v>3.1230000000000002</v>
      </c>
      <c r="AA218">
        <v>540.28700000000003</v>
      </c>
      <c r="AB218">
        <v>495.40499999999997</v>
      </c>
      <c r="AC218">
        <v>4.6280000000000001</v>
      </c>
      <c r="AD218">
        <v>3.6869999999999998</v>
      </c>
      <c r="AE218">
        <v>7658.3059999999996</v>
      </c>
      <c r="AF218">
        <v>5383.8519999999999</v>
      </c>
      <c r="AG218">
        <v>1647.2370000000001</v>
      </c>
      <c r="AH218">
        <v>1008.873</v>
      </c>
      <c r="AI218">
        <v>6011.0680000000002</v>
      </c>
      <c r="AJ218">
        <v>4374.9790000000003</v>
      </c>
      <c r="AK218">
        <v>24.722999999999999</v>
      </c>
      <c r="AL218">
        <v>1.0029999999999999</v>
      </c>
      <c r="AM218">
        <v>423.47500000000002</v>
      </c>
      <c r="AN218">
        <v>2055.2559999999999</v>
      </c>
      <c r="AO218">
        <v>7.718</v>
      </c>
      <c r="AP218">
        <v>24.722000000000001</v>
      </c>
      <c r="AQ218">
        <v>1</v>
      </c>
      <c r="AR218">
        <v>1</v>
      </c>
      <c r="AS218">
        <v>1</v>
      </c>
      <c r="AT218" s="1">
        <v>0</v>
      </c>
      <c r="AU218" s="1" t="s">
        <v>83</v>
      </c>
      <c r="AV218" s="1" t="s">
        <v>83</v>
      </c>
      <c r="AW218" s="1" t="s">
        <v>84</v>
      </c>
      <c r="AX218" s="1"/>
      <c r="AY218" s="1"/>
      <c r="AZ218" s="1" t="s">
        <v>604</v>
      </c>
      <c r="BA218">
        <v>109</v>
      </c>
      <c r="BB218" s="1" t="s">
        <v>86</v>
      </c>
      <c r="BC218">
        <v>45566.717819999998</v>
      </c>
      <c r="BD218" s="1"/>
      <c r="BE218" s="1" t="s">
        <v>87</v>
      </c>
      <c r="BF218">
        <v>109</v>
      </c>
      <c r="BG218">
        <v>109</v>
      </c>
      <c r="BH218">
        <v>0</v>
      </c>
      <c r="BI218" s="1" t="s">
        <v>605</v>
      </c>
      <c r="BJ218" s="1"/>
      <c r="BK218">
        <v>15.119999890000001</v>
      </c>
      <c r="BL218">
        <v>110</v>
      </c>
      <c r="BM218" s="1"/>
      <c r="BN218" s="1"/>
      <c r="BO218">
        <v>0</v>
      </c>
      <c r="BP218">
        <v>60</v>
      </c>
      <c r="BQ218">
        <v>2.7166247000000001E-2</v>
      </c>
      <c r="BR218">
        <v>0.11473739099999999</v>
      </c>
      <c r="BS218" s="1" t="s">
        <v>606</v>
      </c>
      <c r="BT218" s="1" t="s">
        <v>604</v>
      </c>
      <c r="BU218">
        <v>40</v>
      </c>
      <c r="BV218">
        <v>20</v>
      </c>
      <c r="BW218">
        <v>45</v>
      </c>
      <c r="BX218">
        <v>851.02</v>
      </c>
      <c r="BY218">
        <v>1201.4190000000001</v>
      </c>
      <c r="BZ218">
        <v>-1.643</v>
      </c>
      <c r="CA218">
        <v>4.34</v>
      </c>
      <c r="CB218">
        <v>90.665999999999997</v>
      </c>
      <c r="CC218">
        <v>2055.2559999999999</v>
      </c>
      <c r="CD218">
        <v>837.68299999999999</v>
      </c>
      <c r="CE218">
        <v>1310.4079999999999</v>
      </c>
      <c r="CF218">
        <v>1.0409999999999999</v>
      </c>
      <c r="CG218">
        <v>99.998999999999995</v>
      </c>
      <c r="CI218">
        <f>COUNTA(filtered_labeled_data_seghesio__2[#This Row])</f>
        <v>79</v>
      </c>
    </row>
    <row r="219" spans="1:87" x14ac:dyDescent="0.35">
      <c r="A219">
        <v>801.96600000000001</v>
      </c>
      <c r="B219">
        <v>119.90900000000001</v>
      </c>
      <c r="C219">
        <v>215.1</v>
      </c>
      <c r="D219">
        <v>215.3</v>
      </c>
      <c r="E219">
        <v>220.1</v>
      </c>
      <c r="F219">
        <v>225</v>
      </c>
      <c r="G219">
        <v>2203.31</v>
      </c>
      <c r="H219">
        <v>1777.0450000000001</v>
      </c>
      <c r="I219">
        <v>3.5019999999999998</v>
      </c>
      <c r="J219">
        <v>0.14599999999999999</v>
      </c>
      <c r="K219">
        <v>24.34</v>
      </c>
      <c r="L219">
        <v>2.0259999999999998</v>
      </c>
      <c r="M219">
        <v>0.45400000000000001</v>
      </c>
      <c r="N219">
        <v>0.65600000000000003</v>
      </c>
      <c r="O219">
        <v>43.7</v>
      </c>
      <c r="P219">
        <v>27.501999999999999</v>
      </c>
      <c r="Q219">
        <v>44.988999999999997</v>
      </c>
      <c r="R219">
        <v>229.8</v>
      </c>
      <c r="S219">
        <v>59.9</v>
      </c>
      <c r="T219">
        <v>59.9</v>
      </c>
      <c r="U219">
        <v>60.9</v>
      </c>
      <c r="V219">
        <v>137.79599999999999</v>
      </c>
      <c r="W219">
        <v>52.5</v>
      </c>
      <c r="X219">
        <v>66.983000000000004</v>
      </c>
      <c r="Y219">
        <v>82.855999999999995</v>
      </c>
      <c r="Z219">
        <v>1.43</v>
      </c>
      <c r="AA219">
        <v>540.87800000000004</v>
      </c>
      <c r="AB219">
        <v>492.50599999999997</v>
      </c>
      <c r="AC219">
        <v>4.8540000000000001</v>
      </c>
      <c r="AD219">
        <v>3.875</v>
      </c>
      <c r="AE219">
        <v>7803.1989999999996</v>
      </c>
      <c r="AF219">
        <v>5916.17</v>
      </c>
      <c r="AG219">
        <v>1775.9780000000001</v>
      </c>
      <c r="AH219">
        <v>1115.2</v>
      </c>
      <c r="AI219">
        <v>6027.2209999999995</v>
      </c>
      <c r="AJ219">
        <v>4800.97</v>
      </c>
      <c r="AK219">
        <v>24.722999999999999</v>
      </c>
      <c r="AL219">
        <v>1.004</v>
      </c>
      <c r="AM219">
        <v>424.65800000000002</v>
      </c>
      <c r="AN219">
        <v>2055.9920000000002</v>
      </c>
      <c r="AO219">
        <v>23.962</v>
      </c>
      <c r="AP219">
        <v>20.992000000000001</v>
      </c>
      <c r="AQ219">
        <v>0</v>
      </c>
      <c r="AR219">
        <v>1</v>
      </c>
      <c r="AS219">
        <v>0</v>
      </c>
      <c r="AT219" s="1" t="s">
        <v>214</v>
      </c>
      <c r="AU219" s="1" t="s">
        <v>83</v>
      </c>
      <c r="AV219" s="1" t="s">
        <v>83</v>
      </c>
      <c r="AW219" s="1" t="s">
        <v>84</v>
      </c>
      <c r="AX219" s="1"/>
      <c r="AY219" s="1"/>
      <c r="AZ219" s="1" t="s">
        <v>607</v>
      </c>
      <c r="BA219">
        <v>109</v>
      </c>
      <c r="BB219" s="1" t="s">
        <v>91</v>
      </c>
      <c r="BC219">
        <v>45566.717819999998</v>
      </c>
      <c r="BD219" s="1"/>
      <c r="BE219" s="1" t="s">
        <v>87</v>
      </c>
      <c r="BF219">
        <v>109</v>
      </c>
      <c r="BG219">
        <v>109</v>
      </c>
      <c r="BH219">
        <v>0</v>
      </c>
      <c r="BI219" s="1" t="s">
        <v>605</v>
      </c>
      <c r="BJ219" s="1"/>
      <c r="BK219">
        <v>15.119999890000001</v>
      </c>
      <c r="BL219">
        <v>110</v>
      </c>
      <c r="BM219" s="1"/>
      <c r="BN219" s="1"/>
      <c r="BO219">
        <v>0</v>
      </c>
      <c r="BP219">
        <v>60</v>
      </c>
      <c r="BS219" s="1" t="s">
        <v>608</v>
      </c>
      <c r="BT219" s="1" t="s">
        <v>607</v>
      </c>
      <c r="BU219">
        <v>40</v>
      </c>
      <c r="BV219">
        <v>20</v>
      </c>
      <c r="BW219">
        <v>45</v>
      </c>
      <c r="BX219">
        <v>1235.22</v>
      </c>
      <c r="BY219">
        <v>950.76700000000005</v>
      </c>
      <c r="BZ219">
        <v>-2.3090000000000002</v>
      </c>
      <c r="CA219">
        <v>4.13</v>
      </c>
      <c r="CB219">
        <v>90</v>
      </c>
      <c r="CC219">
        <v>2055.9920000000002</v>
      </c>
      <c r="CD219">
        <v>1229.0139999999999</v>
      </c>
      <c r="CE219">
        <v>1259.5650000000001</v>
      </c>
      <c r="CF219">
        <v>-178.29400000000001</v>
      </c>
      <c r="CG219">
        <v>99.998999999999995</v>
      </c>
      <c r="CI219">
        <f>COUNTA(filtered_labeled_data_seghesio__2[#This Row])</f>
        <v>77</v>
      </c>
    </row>
    <row r="220" spans="1:87" x14ac:dyDescent="0.35">
      <c r="A220">
        <v>802.15099999999995</v>
      </c>
      <c r="B220">
        <v>119.90900000000001</v>
      </c>
      <c r="C220">
        <v>215.1</v>
      </c>
      <c r="D220">
        <v>215.3</v>
      </c>
      <c r="E220">
        <v>220.3</v>
      </c>
      <c r="F220">
        <v>225</v>
      </c>
      <c r="G220">
        <v>2197.3850000000002</v>
      </c>
      <c r="H220">
        <v>1789.1880000000001</v>
      </c>
      <c r="I220">
        <v>3.3660000000000001</v>
      </c>
      <c r="J220">
        <v>0.14399999999999999</v>
      </c>
      <c r="K220">
        <v>24.34</v>
      </c>
      <c r="L220">
        <v>2.0539999999999998</v>
      </c>
      <c r="M220">
        <v>0.45400000000000001</v>
      </c>
      <c r="N220">
        <v>0.65800000000000003</v>
      </c>
      <c r="O220">
        <v>43.7</v>
      </c>
      <c r="P220">
        <v>27.562999999999999</v>
      </c>
      <c r="Q220">
        <v>44.999000000000002</v>
      </c>
      <c r="R220">
        <v>229.8</v>
      </c>
      <c r="S220">
        <v>60.1</v>
      </c>
      <c r="T220">
        <v>60.1</v>
      </c>
      <c r="U220">
        <v>60.9</v>
      </c>
      <c r="V220">
        <v>94.585999999999999</v>
      </c>
      <c r="W220">
        <v>52.5</v>
      </c>
      <c r="X220">
        <v>66.308000000000007</v>
      </c>
      <c r="Y220">
        <v>80.116</v>
      </c>
      <c r="Z220">
        <v>2.972</v>
      </c>
      <c r="AA220">
        <v>539.90300000000002</v>
      </c>
      <c r="AB220">
        <v>494.76299999999998</v>
      </c>
      <c r="AC220">
        <v>4.7030000000000003</v>
      </c>
      <c r="AD220">
        <v>3.6869999999999998</v>
      </c>
      <c r="AE220">
        <v>7649.6270000000004</v>
      </c>
      <c r="AF220">
        <v>5363.9309999999996</v>
      </c>
      <c r="AG220">
        <v>1687.05</v>
      </c>
      <c r="AH220">
        <v>1008.005</v>
      </c>
      <c r="AI220">
        <v>5962.5770000000002</v>
      </c>
      <c r="AJ220">
        <v>4355.9260000000004</v>
      </c>
      <c r="AK220">
        <v>23.978000000000002</v>
      </c>
      <c r="AL220">
        <v>1.0049999999999999</v>
      </c>
      <c r="AM220">
        <v>423.40600000000001</v>
      </c>
      <c r="AN220">
        <v>1944.15</v>
      </c>
      <c r="AO220">
        <v>235.238</v>
      </c>
      <c r="AP220">
        <v>368.733</v>
      </c>
      <c r="AQ220">
        <v>0</v>
      </c>
      <c r="AR220">
        <v>0</v>
      </c>
      <c r="AS220">
        <v>1</v>
      </c>
      <c r="AT220" s="1">
        <v>0</v>
      </c>
      <c r="AU220" s="1" t="s">
        <v>83</v>
      </c>
      <c r="AV220" s="1" t="s">
        <v>83</v>
      </c>
      <c r="AW220" s="1" t="s">
        <v>119</v>
      </c>
      <c r="AX220" s="1"/>
      <c r="AY220" s="1"/>
      <c r="AZ220" s="1" t="s">
        <v>609</v>
      </c>
      <c r="BA220">
        <v>110</v>
      </c>
      <c r="BB220" s="1" t="s">
        <v>86</v>
      </c>
      <c r="BC220">
        <v>45566.718099999998</v>
      </c>
      <c r="BD220" s="1"/>
      <c r="BE220" s="1" t="s">
        <v>87</v>
      </c>
      <c r="BF220">
        <v>110</v>
      </c>
      <c r="BG220">
        <v>110</v>
      </c>
      <c r="BH220">
        <v>0</v>
      </c>
      <c r="BI220" s="1" t="s">
        <v>610</v>
      </c>
      <c r="BJ220" s="1"/>
      <c r="BK220">
        <v>15.130000109999999</v>
      </c>
      <c r="BL220">
        <v>110</v>
      </c>
      <c r="BM220" s="1"/>
      <c r="BN220" s="1"/>
      <c r="BO220">
        <v>0</v>
      </c>
      <c r="BP220">
        <v>60</v>
      </c>
      <c r="BQ220">
        <v>1.7827511000000001E-2</v>
      </c>
      <c r="BR220">
        <v>0.127312541</v>
      </c>
      <c r="BS220" s="1" t="s">
        <v>611</v>
      </c>
      <c r="BT220" s="1" t="s">
        <v>609</v>
      </c>
      <c r="BU220">
        <v>40</v>
      </c>
      <c r="BV220">
        <v>20</v>
      </c>
      <c r="BW220">
        <v>45</v>
      </c>
      <c r="BX220">
        <v>861.70699999999999</v>
      </c>
      <c r="BY220">
        <v>901.92899999999997</v>
      </c>
      <c r="BZ220">
        <v>-2.3090000000000002</v>
      </c>
      <c r="CA220">
        <v>4.0819999999999999</v>
      </c>
      <c r="CB220">
        <v>90</v>
      </c>
      <c r="CC220">
        <v>1944.15</v>
      </c>
      <c r="CD220">
        <v>848.53599999999994</v>
      </c>
      <c r="CE220">
        <v>1017.521</v>
      </c>
      <c r="CF220">
        <v>1.083</v>
      </c>
      <c r="CG220">
        <v>89.763999999999996</v>
      </c>
      <c r="CI220">
        <f>COUNTA(filtered_labeled_data_seghesio__2[#This Row])</f>
        <v>79</v>
      </c>
    </row>
    <row r="221" spans="1:87" x14ac:dyDescent="0.35">
      <c r="A221">
        <v>802.15099999999995</v>
      </c>
      <c r="B221">
        <v>119.90900000000001</v>
      </c>
      <c r="C221">
        <v>215.1</v>
      </c>
      <c r="D221">
        <v>215.3</v>
      </c>
      <c r="E221">
        <v>220.3</v>
      </c>
      <c r="F221">
        <v>225</v>
      </c>
      <c r="G221">
        <v>2197.3850000000002</v>
      </c>
      <c r="H221">
        <v>1789.1880000000001</v>
      </c>
      <c r="I221">
        <v>3.3660000000000001</v>
      </c>
      <c r="J221">
        <v>0.14399999999999999</v>
      </c>
      <c r="K221">
        <v>24.34</v>
      </c>
      <c r="L221">
        <v>2.0539999999999998</v>
      </c>
      <c r="M221">
        <v>0.45400000000000001</v>
      </c>
      <c r="N221">
        <v>0.65800000000000003</v>
      </c>
      <c r="O221">
        <v>43.7</v>
      </c>
      <c r="P221">
        <v>27.562999999999999</v>
      </c>
      <c r="Q221">
        <v>44.999000000000002</v>
      </c>
      <c r="R221">
        <v>229.8</v>
      </c>
      <c r="S221">
        <v>60.1</v>
      </c>
      <c r="T221">
        <v>60.1</v>
      </c>
      <c r="U221">
        <v>60.9</v>
      </c>
      <c r="V221">
        <v>137.79599999999999</v>
      </c>
      <c r="W221">
        <v>52.5</v>
      </c>
      <c r="X221">
        <v>66.944000000000003</v>
      </c>
      <c r="Y221">
        <v>83.028000000000006</v>
      </c>
      <c r="Z221">
        <v>1.43</v>
      </c>
      <c r="AA221">
        <v>541.59699999999998</v>
      </c>
      <c r="AB221">
        <v>493.767</v>
      </c>
      <c r="AC221">
        <v>4.7779999999999996</v>
      </c>
      <c r="AD221">
        <v>3.875</v>
      </c>
      <c r="AE221">
        <v>7811.9579999999996</v>
      </c>
      <c r="AF221">
        <v>5950.6459999999997</v>
      </c>
      <c r="AG221">
        <v>1740.998</v>
      </c>
      <c r="AH221">
        <v>1121.6980000000001</v>
      </c>
      <c r="AI221">
        <v>6070.96</v>
      </c>
      <c r="AJ221">
        <v>4828.9470000000001</v>
      </c>
      <c r="AK221">
        <v>23.978000000000002</v>
      </c>
      <c r="AL221">
        <v>1.0049999999999999</v>
      </c>
      <c r="AM221">
        <v>424.71800000000002</v>
      </c>
      <c r="AN221">
        <v>2054.1729999999998</v>
      </c>
      <c r="AO221">
        <v>21.847999999999999</v>
      </c>
      <c r="AP221">
        <v>27.475999999999999</v>
      </c>
      <c r="AQ221">
        <v>0</v>
      </c>
      <c r="AR221">
        <v>1</v>
      </c>
      <c r="AS221">
        <v>0</v>
      </c>
      <c r="AT221" s="1" t="s">
        <v>214</v>
      </c>
      <c r="AU221" s="1" t="s">
        <v>83</v>
      </c>
      <c r="AV221" s="1" t="s">
        <v>83</v>
      </c>
      <c r="AW221" s="1" t="s">
        <v>84</v>
      </c>
      <c r="AX221" s="1"/>
      <c r="AY221" s="1"/>
      <c r="AZ221" s="1" t="s">
        <v>612</v>
      </c>
      <c r="BA221">
        <v>110</v>
      </c>
      <c r="BB221" s="1" t="s">
        <v>91</v>
      </c>
      <c r="BC221">
        <v>45566.718099999998</v>
      </c>
      <c r="BD221" s="1"/>
      <c r="BE221" s="1" t="s">
        <v>87</v>
      </c>
      <c r="BF221">
        <v>110</v>
      </c>
      <c r="BG221">
        <v>110</v>
      </c>
      <c r="BH221">
        <v>0</v>
      </c>
      <c r="BI221" s="1" t="s">
        <v>610</v>
      </c>
      <c r="BJ221" s="1"/>
      <c r="BK221">
        <v>15.130000109999999</v>
      </c>
      <c r="BL221">
        <v>110</v>
      </c>
      <c r="BM221" s="1"/>
      <c r="BN221" s="1"/>
      <c r="BO221">
        <v>0</v>
      </c>
      <c r="BP221">
        <v>60</v>
      </c>
      <c r="BS221" s="1" t="s">
        <v>613</v>
      </c>
      <c r="BT221" s="1" t="s">
        <v>612</v>
      </c>
      <c r="BU221">
        <v>40</v>
      </c>
      <c r="BV221">
        <v>20</v>
      </c>
      <c r="BW221">
        <v>45</v>
      </c>
      <c r="BX221">
        <v>1233.7090000000001</v>
      </c>
      <c r="BY221">
        <v>1091.0719999999999</v>
      </c>
      <c r="BZ221">
        <v>-1.847</v>
      </c>
      <c r="CA221">
        <v>4.0090000000000003</v>
      </c>
      <c r="CB221">
        <v>90.462000000000003</v>
      </c>
      <c r="CC221">
        <v>2054.1729999999998</v>
      </c>
      <c r="CD221">
        <v>1226.097</v>
      </c>
      <c r="CE221">
        <v>1396.5630000000001</v>
      </c>
      <c r="CF221">
        <v>-178.154</v>
      </c>
      <c r="CG221">
        <v>99.998999999999995</v>
      </c>
      <c r="CI221">
        <f>COUNTA(filtered_labeled_data_seghesio__2[#This Row])</f>
        <v>77</v>
      </c>
    </row>
    <row r="222" spans="1:87" x14ac:dyDescent="0.35">
      <c r="A222">
        <v>801.96600000000001</v>
      </c>
      <c r="B222">
        <v>119.90900000000001</v>
      </c>
      <c r="C222">
        <v>215</v>
      </c>
      <c r="D222">
        <v>215.1</v>
      </c>
      <c r="E222">
        <v>220.3</v>
      </c>
      <c r="F222">
        <v>225</v>
      </c>
      <c r="G222">
        <v>2192.9160000000002</v>
      </c>
      <c r="H222">
        <v>1770.731</v>
      </c>
      <c r="I222">
        <v>3.4</v>
      </c>
      <c r="J222">
        <v>0.14399999999999999</v>
      </c>
      <c r="K222">
        <v>24.34</v>
      </c>
      <c r="L222">
        <v>2.056</v>
      </c>
      <c r="M222">
        <v>0.45400000000000001</v>
      </c>
      <c r="N222">
        <v>0.65800000000000003</v>
      </c>
      <c r="O222">
        <v>44</v>
      </c>
      <c r="P222">
        <v>27.65</v>
      </c>
      <c r="Q222">
        <v>44.948</v>
      </c>
      <c r="R222">
        <v>230</v>
      </c>
      <c r="S222">
        <v>59.9</v>
      </c>
      <c r="T222">
        <v>59.9</v>
      </c>
      <c r="U222">
        <v>60.9</v>
      </c>
      <c r="V222">
        <v>94.585999999999999</v>
      </c>
      <c r="W222">
        <v>52.5</v>
      </c>
      <c r="X222">
        <v>66.350999999999999</v>
      </c>
      <c r="Y222">
        <v>80.067999999999998</v>
      </c>
      <c r="Z222">
        <v>3.6869999999999998</v>
      </c>
      <c r="AA222">
        <v>541.14400000000001</v>
      </c>
      <c r="AB222">
        <v>495.899</v>
      </c>
      <c r="AC222">
        <v>4.665</v>
      </c>
      <c r="AD222">
        <v>3.65</v>
      </c>
      <c r="AE222">
        <v>7681.7460000000001</v>
      </c>
      <c r="AF222">
        <v>5389.8720000000003</v>
      </c>
      <c r="AG222">
        <v>1679.6420000000001</v>
      </c>
      <c r="AH222">
        <v>1001.032</v>
      </c>
      <c r="AI222">
        <v>6002.1040000000003</v>
      </c>
      <c r="AJ222">
        <v>4388.84</v>
      </c>
      <c r="AK222">
        <v>24.343</v>
      </c>
      <c r="AT222" s="1" t="s">
        <v>83</v>
      </c>
      <c r="AU222" s="1" t="s">
        <v>83</v>
      </c>
      <c r="AV222" s="1" t="s">
        <v>83</v>
      </c>
      <c r="AW222" s="1"/>
      <c r="AX222" s="1"/>
      <c r="AY222" s="1"/>
      <c r="AZ222" s="1" t="s">
        <v>614</v>
      </c>
      <c r="BA222">
        <v>111</v>
      </c>
      <c r="BB222" s="1" t="s">
        <v>86</v>
      </c>
      <c r="BC222">
        <v>45566.718379999998</v>
      </c>
      <c r="BD222" s="1"/>
      <c r="BE222" s="1" t="s">
        <v>87</v>
      </c>
      <c r="BF222">
        <v>111</v>
      </c>
      <c r="BG222">
        <v>111</v>
      </c>
      <c r="BH222">
        <v>0</v>
      </c>
      <c r="BI222" s="1" t="s">
        <v>615</v>
      </c>
      <c r="BJ222" s="1"/>
      <c r="BK222">
        <v>15.130000109999999</v>
      </c>
      <c r="BL222">
        <v>110</v>
      </c>
      <c r="BM222" s="1"/>
      <c r="BN222" s="1"/>
      <c r="BO222">
        <v>0</v>
      </c>
      <c r="BP222">
        <v>60</v>
      </c>
      <c r="BQ222">
        <v>2.8455138000000001E-2</v>
      </c>
      <c r="BR222">
        <v>0.110576272</v>
      </c>
      <c r="BS222" s="1" t="s">
        <v>83</v>
      </c>
      <c r="BT222" s="1" t="s">
        <v>83</v>
      </c>
      <c r="CI222">
        <f>COUNTA(filtered_labeled_data_seghesio__2[#This Row])</f>
        <v>57</v>
      </c>
    </row>
    <row r="223" spans="1:87" x14ac:dyDescent="0.35">
      <c r="A223">
        <v>801.96600000000001</v>
      </c>
      <c r="B223">
        <v>119.90900000000001</v>
      </c>
      <c r="C223">
        <v>215</v>
      </c>
      <c r="D223">
        <v>215.1</v>
      </c>
      <c r="E223">
        <v>220.3</v>
      </c>
      <c r="F223">
        <v>225</v>
      </c>
      <c r="G223">
        <v>2192.9160000000002</v>
      </c>
      <c r="H223">
        <v>1770.731</v>
      </c>
      <c r="I223">
        <v>3.4</v>
      </c>
      <c r="J223">
        <v>0.14399999999999999</v>
      </c>
      <c r="K223">
        <v>24.34</v>
      </c>
      <c r="L223">
        <v>2.056</v>
      </c>
      <c r="M223">
        <v>0.45400000000000001</v>
      </c>
      <c r="N223">
        <v>0.65800000000000003</v>
      </c>
      <c r="O223">
        <v>44</v>
      </c>
      <c r="P223">
        <v>27.65</v>
      </c>
      <c r="Q223">
        <v>44.948</v>
      </c>
      <c r="R223">
        <v>230</v>
      </c>
      <c r="S223">
        <v>59.9</v>
      </c>
      <c r="T223">
        <v>59.9</v>
      </c>
      <c r="U223">
        <v>60.9</v>
      </c>
      <c r="V223">
        <v>137.79599999999999</v>
      </c>
      <c r="W223">
        <v>52.5</v>
      </c>
      <c r="X223">
        <v>67.063999999999993</v>
      </c>
      <c r="Y223">
        <v>82.885000000000005</v>
      </c>
      <c r="Z223">
        <v>1.58</v>
      </c>
      <c r="AA223">
        <v>542.17399999999998</v>
      </c>
      <c r="AB223">
        <v>494.49</v>
      </c>
      <c r="AC223">
        <v>4.8159999999999998</v>
      </c>
      <c r="AD223">
        <v>3.8380000000000001</v>
      </c>
      <c r="AE223">
        <v>7833.0690000000004</v>
      </c>
      <c r="AF223">
        <v>5951.2569999999996</v>
      </c>
      <c r="AG223">
        <v>1769.146</v>
      </c>
      <c r="AH223">
        <v>1110.5650000000001</v>
      </c>
      <c r="AI223">
        <v>6063.924</v>
      </c>
      <c r="AJ223">
        <v>4840.692</v>
      </c>
      <c r="AK223">
        <v>24.343</v>
      </c>
      <c r="AL223">
        <v>1.0049999999999999</v>
      </c>
      <c r="AM223">
        <v>424.822</v>
      </c>
      <c r="AN223">
        <v>2054.8780000000002</v>
      </c>
      <c r="AO223">
        <v>4.6760000000000002</v>
      </c>
      <c r="AP223">
        <v>23.361000000000001</v>
      </c>
      <c r="AQ223">
        <v>1</v>
      </c>
      <c r="AR223">
        <v>1</v>
      </c>
      <c r="AS223">
        <v>1</v>
      </c>
      <c r="AT223" s="1">
        <v>0</v>
      </c>
      <c r="AU223" s="1" t="s">
        <v>83</v>
      </c>
      <c r="AV223" s="1" t="s">
        <v>83</v>
      </c>
      <c r="AW223" s="1" t="s">
        <v>84</v>
      </c>
      <c r="AX223" s="1"/>
      <c r="AY223" s="1"/>
      <c r="AZ223" s="1" t="s">
        <v>616</v>
      </c>
      <c r="BA223">
        <v>111</v>
      </c>
      <c r="BB223" s="1" t="s">
        <v>91</v>
      </c>
      <c r="BC223">
        <v>45566.718379999998</v>
      </c>
      <c r="BD223" s="1"/>
      <c r="BE223" s="1" t="s">
        <v>87</v>
      </c>
      <c r="BF223">
        <v>111</v>
      </c>
      <c r="BG223">
        <v>111</v>
      </c>
      <c r="BH223">
        <v>0</v>
      </c>
      <c r="BI223" s="1" t="s">
        <v>615</v>
      </c>
      <c r="BJ223" s="1"/>
      <c r="BK223">
        <v>15.130000109999999</v>
      </c>
      <c r="BL223">
        <v>110</v>
      </c>
      <c r="BM223" s="1"/>
      <c r="BN223" s="1"/>
      <c r="BO223">
        <v>0</v>
      </c>
      <c r="BP223">
        <v>60</v>
      </c>
      <c r="BS223" s="1" t="s">
        <v>617</v>
      </c>
      <c r="BT223" s="1" t="s">
        <v>616</v>
      </c>
      <c r="BU223">
        <v>40</v>
      </c>
      <c r="BV223">
        <v>20</v>
      </c>
      <c r="BW223">
        <v>45</v>
      </c>
      <c r="BX223">
        <v>1198.0150000000001</v>
      </c>
      <c r="BY223">
        <v>1050.1489999999999</v>
      </c>
      <c r="BZ223">
        <v>-3.218</v>
      </c>
      <c r="CA223">
        <v>4.0970000000000004</v>
      </c>
      <c r="CB223">
        <v>89.090999999999994</v>
      </c>
      <c r="CC223">
        <v>2054.8780000000002</v>
      </c>
      <c r="CD223">
        <v>1200.1669999999999</v>
      </c>
      <c r="CE223">
        <v>1357.7739999999999</v>
      </c>
      <c r="CF223">
        <v>-179.88499999999999</v>
      </c>
      <c r="CG223">
        <v>99.998999999999995</v>
      </c>
      <c r="CI223">
        <f>COUNTA(filtered_labeled_data_seghesio__2[#This Row])</f>
        <v>77</v>
      </c>
    </row>
    <row r="224" spans="1:87" x14ac:dyDescent="0.35">
      <c r="A224">
        <v>801.96600000000001</v>
      </c>
      <c r="B224">
        <v>119.90900000000001</v>
      </c>
      <c r="C224">
        <v>214.3</v>
      </c>
      <c r="D224">
        <v>214.8</v>
      </c>
      <c r="E224">
        <v>220.1</v>
      </c>
      <c r="F224">
        <v>225</v>
      </c>
      <c r="G224">
        <v>2179.5100000000002</v>
      </c>
      <c r="H224">
        <v>1758.8789999999999</v>
      </c>
      <c r="I224">
        <v>2.9</v>
      </c>
      <c r="J224">
        <v>0.15</v>
      </c>
      <c r="K224">
        <v>24.338000000000001</v>
      </c>
      <c r="L224">
        <v>2.0619999999999998</v>
      </c>
      <c r="M224">
        <v>0.45200000000000001</v>
      </c>
      <c r="N224">
        <v>0.65600000000000003</v>
      </c>
      <c r="O224">
        <v>44.2</v>
      </c>
      <c r="P224">
        <v>27.721</v>
      </c>
      <c r="Q224">
        <v>44.984000000000002</v>
      </c>
      <c r="R224">
        <v>229.8</v>
      </c>
      <c r="S224">
        <v>60</v>
      </c>
      <c r="T224">
        <v>60</v>
      </c>
      <c r="U224">
        <v>60.9</v>
      </c>
      <c r="V224">
        <v>94.585999999999999</v>
      </c>
      <c r="W224">
        <v>52.5</v>
      </c>
      <c r="X224">
        <v>66.257999999999996</v>
      </c>
      <c r="Y224">
        <v>80.241</v>
      </c>
      <c r="Z224">
        <v>3.1230000000000002</v>
      </c>
      <c r="AA224">
        <v>541.22500000000002</v>
      </c>
      <c r="AB224">
        <v>494.66</v>
      </c>
      <c r="AC224">
        <v>4.665</v>
      </c>
      <c r="AD224">
        <v>3.6869999999999998</v>
      </c>
      <c r="AE224">
        <v>7699.6760000000004</v>
      </c>
      <c r="AF224">
        <v>5355.1989999999996</v>
      </c>
      <c r="AG224">
        <v>1677.444</v>
      </c>
      <c r="AH224">
        <v>1015.361</v>
      </c>
      <c r="AI224">
        <v>6022.232</v>
      </c>
      <c r="AJ224">
        <v>4339.8379999999997</v>
      </c>
      <c r="AK224">
        <v>23.989000000000001</v>
      </c>
      <c r="AL224">
        <v>1.004</v>
      </c>
      <c r="AM224">
        <v>423.56900000000002</v>
      </c>
      <c r="AN224">
        <v>2051.777</v>
      </c>
      <c r="AO224">
        <v>41.994</v>
      </c>
      <c r="AP224">
        <v>200.429</v>
      </c>
      <c r="AQ224">
        <v>0</v>
      </c>
      <c r="AR224">
        <v>0</v>
      </c>
      <c r="AS224">
        <v>1</v>
      </c>
      <c r="AT224" s="1">
        <v>0</v>
      </c>
      <c r="AU224" s="1" t="s">
        <v>83</v>
      </c>
      <c r="AV224" s="1" t="s">
        <v>83</v>
      </c>
      <c r="AW224" s="1" t="s">
        <v>119</v>
      </c>
      <c r="AX224" s="1"/>
      <c r="AY224" s="1"/>
      <c r="AZ224" s="1" t="s">
        <v>618</v>
      </c>
      <c r="BA224">
        <v>112</v>
      </c>
      <c r="BB224" s="1" t="s">
        <v>86</v>
      </c>
      <c r="BC224">
        <v>45566.718659999999</v>
      </c>
      <c r="BD224" s="1"/>
      <c r="BE224" s="1" t="s">
        <v>87</v>
      </c>
      <c r="BF224">
        <v>112</v>
      </c>
      <c r="BG224">
        <v>112</v>
      </c>
      <c r="BH224">
        <v>0</v>
      </c>
      <c r="BI224" s="1" t="s">
        <v>619</v>
      </c>
      <c r="BJ224" s="1"/>
      <c r="BK224">
        <v>15.130000109999999</v>
      </c>
      <c r="BL224">
        <v>110</v>
      </c>
      <c r="BM224" s="1"/>
      <c r="BN224" s="1"/>
      <c r="BO224">
        <v>0</v>
      </c>
      <c r="BP224">
        <v>60</v>
      </c>
      <c r="BQ224">
        <v>2.5748730000000001E-2</v>
      </c>
      <c r="BR224">
        <v>0.111805081</v>
      </c>
      <c r="BS224" s="1" t="s">
        <v>620</v>
      </c>
      <c r="BT224" s="1" t="s">
        <v>618</v>
      </c>
      <c r="BU224">
        <v>40</v>
      </c>
      <c r="BV224">
        <v>20</v>
      </c>
      <c r="BW224">
        <v>45</v>
      </c>
      <c r="BX224">
        <v>868.71299999999997</v>
      </c>
      <c r="BY224">
        <v>919.88900000000001</v>
      </c>
      <c r="BZ224">
        <v>1.7769999999999999</v>
      </c>
      <c r="CA224">
        <v>4.1369999999999996</v>
      </c>
      <c r="CB224">
        <v>94.085999999999999</v>
      </c>
      <c r="CC224">
        <v>2051.777</v>
      </c>
      <c r="CD224">
        <v>847.48299999999995</v>
      </c>
      <c r="CE224">
        <v>1034.723</v>
      </c>
      <c r="CF224">
        <v>5.1769999999999996</v>
      </c>
      <c r="CG224">
        <v>96.063000000000002</v>
      </c>
      <c r="CI224">
        <f>COUNTA(filtered_labeled_data_seghesio__2[#This Row])</f>
        <v>79</v>
      </c>
    </row>
    <row r="225" spans="1:87" x14ac:dyDescent="0.35">
      <c r="A225">
        <v>801.96600000000001</v>
      </c>
      <c r="B225">
        <v>119.90900000000001</v>
      </c>
      <c r="C225">
        <v>214.3</v>
      </c>
      <c r="D225">
        <v>214.8</v>
      </c>
      <c r="E225">
        <v>220.1</v>
      </c>
      <c r="F225">
        <v>225</v>
      </c>
      <c r="G225">
        <v>2179.5100000000002</v>
      </c>
      <c r="H225">
        <v>1758.8789999999999</v>
      </c>
      <c r="I225">
        <v>2.9</v>
      </c>
      <c r="J225">
        <v>0.15</v>
      </c>
      <c r="K225">
        <v>24.338000000000001</v>
      </c>
      <c r="L225">
        <v>2.0619999999999998</v>
      </c>
      <c r="M225">
        <v>0.45200000000000001</v>
      </c>
      <c r="N225">
        <v>0.65600000000000003</v>
      </c>
      <c r="O225">
        <v>44.2</v>
      </c>
      <c r="P225">
        <v>27.721</v>
      </c>
      <c r="Q225">
        <v>44.984000000000002</v>
      </c>
      <c r="R225">
        <v>229.8</v>
      </c>
      <c r="S225">
        <v>60</v>
      </c>
      <c r="T225">
        <v>60</v>
      </c>
      <c r="U225">
        <v>60.9</v>
      </c>
      <c r="V225">
        <v>137.79599999999999</v>
      </c>
      <c r="W225">
        <v>52.5</v>
      </c>
      <c r="X225">
        <v>67.090999999999994</v>
      </c>
      <c r="Y225">
        <v>82.545000000000002</v>
      </c>
      <c r="Z225">
        <v>2.2200000000000002</v>
      </c>
      <c r="AA225">
        <v>542.10699999999997</v>
      </c>
      <c r="AB225">
        <v>493.42099999999999</v>
      </c>
      <c r="AC225">
        <v>4.7779999999999996</v>
      </c>
      <c r="AD225">
        <v>3.875</v>
      </c>
      <c r="AE225">
        <v>7855.5290000000005</v>
      </c>
      <c r="AF225">
        <v>5944.0460000000003</v>
      </c>
      <c r="AG225">
        <v>1745.539</v>
      </c>
      <c r="AH225">
        <v>1123.682</v>
      </c>
      <c r="AI225">
        <v>6109.99</v>
      </c>
      <c r="AJ225">
        <v>4820.3639999999996</v>
      </c>
      <c r="AK225">
        <v>23.989000000000001</v>
      </c>
      <c r="AL225">
        <v>1.0049999999999999</v>
      </c>
      <c r="AM225">
        <v>424.702</v>
      </c>
      <c r="AN225">
        <v>2055.8620000000001</v>
      </c>
      <c r="AO225">
        <v>8.2210000000000001</v>
      </c>
      <c r="AP225">
        <v>17.943000000000001</v>
      </c>
      <c r="AQ225">
        <v>1</v>
      </c>
      <c r="AR225">
        <v>1</v>
      </c>
      <c r="AS225">
        <v>1</v>
      </c>
      <c r="AT225" s="1">
        <v>0</v>
      </c>
      <c r="AU225" s="1" t="s">
        <v>83</v>
      </c>
      <c r="AV225" s="1" t="s">
        <v>83</v>
      </c>
      <c r="AW225" s="1" t="s">
        <v>84</v>
      </c>
      <c r="AX225" s="1"/>
      <c r="AY225" s="1"/>
      <c r="AZ225" s="1" t="s">
        <v>621</v>
      </c>
      <c r="BA225">
        <v>112</v>
      </c>
      <c r="BB225" s="1" t="s">
        <v>91</v>
      </c>
      <c r="BC225">
        <v>45566.718659999999</v>
      </c>
      <c r="BD225" s="1"/>
      <c r="BE225" s="1" t="s">
        <v>87</v>
      </c>
      <c r="BF225">
        <v>112</v>
      </c>
      <c r="BG225">
        <v>112</v>
      </c>
      <c r="BH225">
        <v>0</v>
      </c>
      <c r="BI225" s="1" t="s">
        <v>619</v>
      </c>
      <c r="BJ225" s="1"/>
      <c r="BK225">
        <v>15.130000109999999</v>
      </c>
      <c r="BL225">
        <v>110</v>
      </c>
      <c r="BM225" s="1"/>
      <c r="BN225" s="1"/>
      <c r="BO225">
        <v>0</v>
      </c>
      <c r="BP225">
        <v>60</v>
      </c>
      <c r="BS225" s="1" t="s">
        <v>622</v>
      </c>
      <c r="BT225" s="1" t="s">
        <v>621</v>
      </c>
      <c r="BU225">
        <v>40</v>
      </c>
      <c r="BV225">
        <v>20</v>
      </c>
      <c r="BW225">
        <v>45</v>
      </c>
      <c r="BX225">
        <v>1230.6379999999999</v>
      </c>
      <c r="BY225">
        <v>948.41399999999999</v>
      </c>
      <c r="BZ225">
        <v>-2.3090000000000002</v>
      </c>
      <c r="CA225">
        <v>4.0039999999999996</v>
      </c>
      <c r="CB225">
        <v>90</v>
      </c>
      <c r="CC225">
        <v>2055.8620000000001</v>
      </c>
      <c r="CD225">
        <v>1225.5609999999999</v>
      </c>
      <c r="CE225">
        <v>1256.3879999999999</v>
      </c>
      <c r="CF225">
        <v>-178.54</v>
      </c>
      <c r="CG225">
        <v>99.998999999999995</v>
      </c>
      <c r="CI225">
        <f>COUNTA(filtered_labeled_data_seghesio__2[#This Row])</f>
        <v>77</v>
      </c>
    </row>
    <row r="226" spans="1:87" x14ac:dyDescent="0.35">
      <c r="A226">
        <v>802.15099999999995</v>
      </c>
      <c r="B226">
        <v>119.90900000000001</v>
      </c>
      <c r="C226">
        <v>214.8</v>
      </c>
      <c r="D226">
        <v>214.8</v>
      </c>
      <c r="E226">
        <v>220.1</v>
      </c>
      <c r="F226">
        <v>225</v>
      </c>
      <c r="G226">
        <v>2200.4929999999999</v>
      </c>
      <c r="H226">
        <v>1729.6389999999999</v>
      </c>
      <c r="I226">
        <v>2.95</v>
      </c>
      <c r="J226">
        <v>0.15</v>
      </c>
      <c r="K226">
        <v>24.34</v>
      </c>
      <c r="L226">
        <v>2.0720000000000001</v>
      </c>
      <c r="M226">
        <v>0.45400000000000001</v>
      </c>
      <c r="N226">
        <v>0.65600000000000003</v>
      </c>
      <c r="O226">
        <v>44.2</v>
      </c>
      <c r="P226">
        <v>28.027000000000001</v>
      </c>
      <c r="Q226">
        <v>44.984000000000002</v>
      </c>
      <c r="R226">
        <v>229.8</v>
      </c>
      <c r="S226">
        <v>60.1</v>
      </c>
      <c r="T226">
        <v>60.1</v>
      </c>
      <c r="U226">
        <v>60.9</v>
      </c>
      <c r="V226">
        <v>94.585999999999999</v>
      </c>
      <c r="W226">
        <v>52.5</v>
      </c>
      <c r="X226">
        <v>66.221000000000004</v>
      </c>
      <c r="Y226">
        <v>80.012</v>
      </c>
      <c r="Z226">
        <v>3.1230000000000002</v>
      </c>
      <c r="AA226">
        <v>538.68399999999997</v>
      </c>
      <c r="AB226">
        <v>493.97800000000001</v>
      </c>
      <c r="AC226">
        <v>4.5529999999999999</v>
      </c>
      <c r="AD226">
        <v>3.5369999999999999</v>
      </c>
      <c r="AE226">
        <v>7669.2060000000001</v>
      </c>
      <c r="AF226">
        <v>5316.4570000000003</v>
      </c>
      <c r="AG226">
        <v>1623.317</v>
      </c>
      <c r="AH226">
        <v>950.79399999999998</v>
      </c>
      <c r="AI226">
        <v>6045.8890000000001</v>
      </c>
      <c r="AJ226">
        <v>4365.6629999999996</v>
      </c>
      <c r="AK226">
        <v>24.713999999999999</v>
      </c>
      <c r="AL226">
        <v>1.0029999999999999</v>
      </c>
      <c r="AM226">
        <v>423.57799999999997</v>
      </c>
      <c r="AN226">
        <v>2055.9499999999998</v>
      </c>
      <c r="AO226">
        <v>4.7359999999999998</v>
      </c>
      <c r="AP226">
        <v>24.81</v>
      </c>
      <c r="AQ226">
        <v>1</v>
      </c>
      <c r="AR226">
        <v>1</v>
      </c>
      <c r="AS226">
        <v>1</v>
      </c>
      <c r="AT226" s="1">
        <v>0</v>
      </c>
      <c r="AU226" s="1" t="s">
        <v>83</v>
      </c>
      <c r="AV226" s="1" t="s">
        <v>83</v>
      </c>
      <c r="AW226" s="1" t="s">
        <v>84</v>
      </c>
      <c r="AX226" s="1"/>
      <c r="AY226" s="1"/>
      <c r="AZ226" s="1" t="s">
        <v>623</v>
      </c>
      <c r="BA226">
        <v>113</v>
      </c>
      <c r="BB226" s="1" t="s">
        <v>86</v>
      </c>
      <c r="BC226">
        <v>45566.718950000002</v>
      </c>
      <c r="BD226" s="1"/>
      <c r="BE226" s="1" t="s">
        <v>87</v>
      </c>
      <c r="BF226">
        <v>113</v>
      </c>
      <c r="BG226">
        <v>113</v>
      </c>
      <c r="BH226">
        <v>0</v>
      </c>
      <c r="BI226" s="1" t="s">
        <v>624</v>
      </c>
      <c r="BJ226" s="1"/>
      <c r="BK226">
        <v>15.13999939</v>
      </c>
      <c r="BL226">
        <v>110</v>
      </c>
      <c r="BM226" s="1"/>
      <c r="BN226" s="1"/>
      <c r="BO226">
        <v>0</v>
      </c>
      <c r="BP226">
        <v>60</v>
      </c>
      <c r="BQ226">
        <v>2.0037174000000001E-2</v>
      </c>
      <c r="BR226">
        <v>0.11745810499999999</v>
      </c>
      <c r="BS226" s="1" t="s">
        <v>625</v>
      </c>
      <c r="BT226" s="1" t="s">
        <v>623</v>
      </c>
      <c r="BU226">
        <v>40</v>
      </c>
      <c r="BV226">
        <v>20</v>
      </c>
      <c r="BW226">
        <v>45</v>
      </c>
      <c r="BX226">
        <v>855.41499999999996</v>
      </c>
      <c r="BY226">
        <v>1251.07</v>
      </c>
      <c r="BZ226">
        <v>1.6819999999999999</v>
      </c>
      <c r="CA226">
        <v>4.3099999999999996</v>
      </c>
      <c r="CB226">
        <v>93.991</v>
      </c>
      <c r="CC226">
        <v>2055.9499999999998</v>
      </c>
      <c r="CD226">
        <v>834.83</v>
      </c>
      <c r="CE226">
        <v>1358.376</v>
      </c>
      <c r="CF226">
        <v>4.9320000000000004</v>
      </c>
      <c r="CG226">
        <v>97.244</v>
      </c>
      <c r="CI226">
        <f>COUNTA(filtered_labeled_data_seghesio__2[#This Row])</f>
        <v>79</v>
      </c>
    </row>
    <row r="227" spans="1:87" x14ac:dyDescent="0.35">
      <c r="A227">
        <v>802.15099999999995</v>
      </c>
      <c r="B227">
        <v>119.90900000000001</v>
      </c>
      <c r="C227">
        <v>214.8</v>
      </c>
      <c r="D227">
        <v>214.8</v>
      </c>
      <c r="E227">
        <v>220.1</v>
      </c>
      <c r="F227">
        <v>225</v>
      </c>
      <c r="G227">
        <v>2200.4929999999999</v>
      </c>
      <c r="H227">
        <v>1729.6389999999999</v>
      </c>
      <c r="I227">
        <v>2.95</v>
      </c>
      <c r="J227">
        <v>0.15</v>
      </c>
      <c r="K227">
        <v>24.34</v>
      </c>
      <c r="L227">
        <v>2.0720000000000001</v>
      </c>
      <c r="M227">
        <v>0.45400000000000001</v>
      </c>
      <c r="N227">
        <v>0.65600000000000003</v>
      </c>
      <c r="O227">
        <v>44.2</v>
      </c>
      <c r="P227">
        <v>28.027000000000001</v>
      </c>
      <c r="Q227">
        <v>44.984000000000002</v>
      </c>
      <c r="R227">
        <v>229.8</v>
      </c>
      <c r="S227">
        <v>60.1</v>
      </c>
      <c r="T227">
        <v>60.1</v>
      </c>
      <c r="U227">
        <v>60.9</v>
      </c>
      <c r="V227">
        <v>137.79599999999999</v>
      </c>
      <c r="W227">
        <v>52.5</v>
      </c>
      <c r="X227">
        <v>67.069000000000003</v>
      </c>
      <c r="Y227">
        <v>82.88</v>
      </c>
      <c r="Z227">
        <v>1.3540000000000001</v>
      </c>
      <c r="AA227">
        <v>539.32000000000005</v>
      </c>
      <c r="AB227">
        <v>492.20400000000001</v>
      </c>
      <c r="AC227">
        <v>4.7779999999999996</v>
      </c>
      <c r="AD227">
        <v>3.762</v>
      </c>
      <c r="AE227">
        <v>7819.5050000000001</v>
      </c>
      <c r="AF227">
        <v>5910.9790000000003</v>
      </c>
      <c r="AG227">
        <v>1753.55</v>
      </c>
      <c r="AH227">
        <v>1079.24</v>
      </c>
      <c r="AI227">
        <v>6065.9549999999999</v>
      </c>
      <c r="AJ227">
        <v>4831.7389999999996</v>
      </c>
      <c r="AK227">
        <v>24.713999999999999</v>
      </c>
      <c r="AL227">
        <v>1.0049999999999999</v>
      </c>
      <c r="AM227">
        <v>424.65</v>
      </c>
      <c r="AN227">
        <v>2056.4589999999998</v>
      </c>
      <c r="AO227">
        <v>4.6340000000000003</v>
      </c>
      <c r="AP227">
        <v>25.216000000000001</v>
      </c>
      <c r="AQ227">
        <v>1</v>
      </c>
      <c r="AR227">
        <v>1</v>
      </c>
      <c r="AS227">
        <v>1</v>
      </c>
      <c r="AT227" s="1">
        <v>0</v>
      </c>
      <c r="AU227" s="1" t="s">
        <v>83</v>
      </c>
      <c r="AV227" s="1" t="s">
        <v>83</v>
      </c>
      <c r="AW227" s="1" t="s">
        <v>84</v>
      </c>
      <c r="AX227" s="1"/>
      <c r="AY227" s="1"/>
      <c r="AZ227" s="1" t="s">
        <v>626</v>
      </c>
      <c r="BA227">
        <v>113</v>
      </c>
      <c r="BB227" s="1" t="s">
        <v>91</v>
      </c>
      <c r="BC227">
        <v>45566.718950000002</v>
      </c>
      <c r="BD227" s="1"/>
      <c r="BE227" s="1" t="s">
        <v>87</v>
      </c>
      <c r="BF227">
        <v>113</v>
      </c>
      <c r="BG227">
        <v>113</v>
      </c>
      <c r="BH227">
        <v>0</v>
      </c>
      <c r="BI227" s="1" t="s">
        <v>624</v>
      </c>
      <c r="BJ227" s="1"/>
      <c r="BK227">
        <v>15.13999939</v>
      </c>
      <c r="BL227">
        <v>110</v>
      </c>
      <c r="BM227" s="1"/>
      <c r="BN227" s="1"/>
      <c r="BO227">
        <v>0</v>
      </c>
      <c r="BP227">
        <v>60</v>
      </c>
      <c r="BS227" s="1" t="s">
        <v>627</v>
      </c>
      <c r="BT227" s="1" t="s">
        <v>626</v>
      </c>
      <c r="BU227">
        <v>40</v>
      </c>
      <c r="BV227">
        <v>20</v>
      </c>
      <c r="BW227">
        <v>45</v>
      </c>
      <c r="BX227">
        <v>1238.538</v>
      </c>
      <c r="BY227">
        <v>909.44100000000003</v>
      </c>
      <c r="BZ227">
        <v>-1.847</v>
      </c>
      <c r="CA227">
        <v>4.0449999999999999</v>
      </c>
      <c r="CB227">
        <v>90.462000000000003</v>
      </c>
      <c r="CC227">
        <v>2056.4589999999998</v>
      </c>
      <c r="CD227">
        <v>1231.7940000000001</v>
      </c>
      <c r="CE227">
        <v>1218.6199999999999</v>
      </c>
      <c r="CF227">
        <v>-178.23</v>
      </c>
      <c r="CG227">
        <v>99.998999999999995</v>
      </c>
      <c r="CI227">
        <f>COUNTA(filtered_labeled_data_seghesio__2[#This Row])</f>
        <v>77</v>
      </c>
    </row>
    <row r="228" spans="1:87" x14ac:dyDescent="0.35">
      <c r="A228">
        <v>802.15099999999995</v>
      </c>
      <c r="B228">
        <v>119.90900000000001</v>
      </c>
      <c r="C228">
        <v>215.1</v>
      </c>
      <c r="D228">
        <v>215</v>
      </c>
      <c r="E228">
        <v>220.1</v>
      </c>
      <c r="F228">
        <v>225</v>
      </c>
      <c r="G228">
        <v>2200.7849999999999</v>
      </c>
      <c r="H228">
        <v>1768.1079999999999</v>
      </c>
      <c r="I228">
        <v>2.9580000000000002</v>
      </c>
      <c r="J228">
        <v>0.14799999999999999</v>
      </c>
      <c r="K228">
        <v>24.34</v>
      </c>
      <c r="L228">
        <v>2.0499999999999998</v>
      </c>
      <c r="M228">
        <v>0.45400000000000001</v>
      </c>
      <c r="N228">
        <v>0.65600000000000003</v>
      </c>
      <c r="O228">
        <v>44.5</v>
      </c>
      <c r="P228">
        <v>27.94</v>
      </c>
      <c r="Q228">
        <v>44.999000000000002</v>
      </c>
      <c r="R228">
        <v>229.8</v>
      </c>
      <c r="S228">
        <v>60</v>
      </c>
      <c r="T228">
        <v>60</v>
      </c>
      <c r="U228">
        <v>60.9</v>
      </c>
      <c r="V228">
        <v>94.585999999999999</v>
      </c>
      <c r="W228">
        <v>52.5</v>
      </c>
      <c r="X228">
        <v>66.475999999999999</v>
      </c>
      <c r="Y228">
        <v>80.072000000000003</v>
      </c>
      <c r="Z228">
        <v>3.1230000000000002</v>
      </c>
      <c r="AA228">
        <v>543.50800000000004</v>
      </c>
      <c r="AB228">
        <v>498.65899999999999</v>
      </c>
      <c r="AC228">
        <v>4.6280000000000001</v>
      </c>
      <c r="AD228">
        <v>3.65</v>
      </c>
      <c r="AE228">
        <v>7723.085</v>
      </c>
      <c r="AF228">
        <v>5483.6840000000002</v>
      </c>
      <c r="AG228">
        <v>1670.386</v>
      </c>
      <c r="AH228">
        <v>1011.946</v>
      </c>
      <c r="AI228">
        <v>6052.6989999999996</v>
      </c>
      <c r="AJ228">
        <v>4471.7380000000003</v>
      </c>
      <c r="AK228">
        <v>24.280999999999999</v>
      </c>
      <c r="AT228" s="1" t="s">
        <v>83</v>
      </c>
      <c r="AU228" s="1" t="s">
        <v>83</v>
      </c>
      <c r="AV228" s="1" t="s">
        <v>83</v>
      </c>
      <c r="AW228" s="1"/>
      <c r="AX228" s="1"/>
      <c r="AY228" s="1"/>
      <c r="AZ228" s="1" t="s">
        <v>628</v>
      </c>
      <c r="BA228">
        <v>114</v>
      </c>
      <c r="BB228" s="1" t="s">
        <v>86</v>
      </c>
      <c r="BC228">
        <v>45566.719230000002</v>
      </c>
      <c r="BD228" s="1"/>
      <c r="BE228" s="1" t="s">
        <v>87</v>
      </c>
      <c r="BF228">
        <v>114</v>
      </c>
      <c r="BG228">
        <v>114</v>
      </c>
      <c r="BH228">
        <v>0</v>
      </c>
      <c r="BI228" s="1" t="s">
        <v>629</v>
      </c>
      <c r="BJ228" s="1"/>
      <c r="BK228">
        <v>15.13999939</v>
      </c>
      <c r="BL228">
        <v>110</v>
      </c>
      <c r="BM228" s="1"/>
      <c r="BN228" s="1"/>
      <c r="BO228">
        <v>0</v>
      </c>
      <c r="BP228">
        <v>60</v>
      </c>
      <c r="BQ228">
        <v>2.3883700000000001E-2</v>
      </c>
      <c r="BR228">
        <v>0.11812257800000001</v>
      </c>
      <c r="BS228" s="1" t="s">
        <v>83</v>
      </c>
      <c r="BT228" s="1" t="s">
        <v>83</v>
      </c>
      <c r="CI228">
        <f>COUNTA(filtered_labeled_data_seghesio__2[#This Row])</f>
        <v>57</v>
      </c>
    </row>
    <row r="229" spans="1:87" x14ac:dyDescent="0.35">
      <c r="A229">
        <v>802.15099999999995</v>
      </c>
      <c r="B229">
        <v>119.90900000000001</v>
      </c>
      <c r="C229">
        <v>215.1</v>
      </c>
      <c r="D229">
        <v>215</v>
      </c>
      <c r="E229">
        <v>220.1</v>
      </c>
      <c r="F229">
        <v>225</v>
      </c>
      <c r="G229">
        <v>2200.7849999999999</v>
      </c>
      <c r="H229">
        <v>1768.1079999999999</v>
      </c>
      <c r="I229">
        <v>2.9580000000000002</v>
      </c>
      <c r="J229">
        <v>0.14799999999999999</v>
      </c>
      <c r="K229">
        <v>24.34</v>
      </c>
      <c r="L229">
        <v>2.0499999999999998</v>
      </c>
      <c r="M229">
        <v>0.45400000000000001</v>
      </c>
      <c r="N229">
        <v>0.65600000000000003</v>
      </c>
      <c r="O229">
        <v>44.5</v>
      </c>
      <c r="P229">
        <v>27.94</v>
      </c>
      <c r="Q229">
        <v>44.999000000000002</v>
      </c>
      <c r="R229">
        <v>229.8</v>
      </c>
      <c r="S229">
        <v>60</v>
      </c>
      <c r="T229">
        <v>60</v>
      </c>
      <c r="U229">
        <v>60.9</v>
      </c>
      <c r="V229">
        <v>137.79599999999999</v>
      </c>
      <c r="W229">
        <v>52.5</v>
      </c>
      <c r="X229">
        <v>67.165000000000006</v>
      </c>
      <c r="Y229">
        <v>82.634</v>
      </c>
      <c r="Z229">
        <v>2.1070000000000002</v>
      </c>
      <c r="AA229">
        <v>543.60699999999997</v>
      </c>
      <c r="AB229">
        <v>495.339</v>
      </c>
      <c r="AC229">
        <v>4.8159999999999998</v>
      </c>
      <c r="AD229">
        <v>3.875</v>
      </c>
      <c r="AE229">
        <v>7860.9210000000003</v>
      </c>
      <c r="AF229">
        <v>6003.53</v>
      </c>
      <c r="AG229">
        <v>1778.27</v>
      </c>
      <c r="AH229">
        <v>1137.2049999999999</v>
      </c>
      <c r="AI229">
        <v>6082.6509999999998</v>
      </c>
      <c r="AJ229">
        <v>4866.3249999999998</v>
      </c>
      <c r="AK229">
        <v>24.280999999999999</v>
      </c>
      <c r="AL229">
        <v>1.0049999999999999</v>
      </c>
      <c r="AM229">
        <v>424.64100000000002</v>
      </c>
      <c r="AN229">
        <v>2056.1239999999998</v>
      </c>
      <c r="AO229">
        <v>8.1419999999999995</v>
      </c>
      <c r="AP229">
        <v>19.131</v>
      </c>
      <c r="AQ229">
        <v>1</v>
      </c>
      <c r="AR229">
        <v>1</v>
      </c>
      <c r="AS229">
        <v>1</v>
      </c>
      <c r="AT229" s="1">
        <v>0</v>
      </c>
      <c r="AU229" s="1" t="s">
        <v>83</v>
      </c>
      <c r="AV229" s="1" t="s">
        <v>83</v>
      </c>
      <c r="AW229" s="1" t="s">
        <v>84</v>
      </c>
      <c r="AX229" s="1"/>
      <c r="AY229" s="1"/>
      <c r="AZ229" s="1" t="s">
        <v>630</v>
      </c>
      <c r="BA229">
        <v>114</v>
      </c>
      <c r="BB229" s="1" t="s">
        <v>91</v>
      </c>
      <c r="BC229">
        <v>45566.719230000002</v>
      </c>
      <c r="BD229" s="1"/>
      <c r="BE229" s="1" t="s">
        <v>87</v>
      </c>
      <c r="BF229">
        <v>114</v>
      </c>
      <c r="BG229">
        <v>114</v>
      </c>
      <c r="BH229">
        <v>0</v>
      </c>
      <c r="BI229" s="1" t="s">
        <v>629</v>
      </c>
      <c r="BJ229" s="1"/>
      <c r="BK229">
        <v>15.13999939</v>
      </c>
      <c r="BL229">
        <v>110</v>
      </c>
      <c r="BM229" s="1"/>
      <c r="BN229" s="1"/>
      <c r="BO229">
        <v>0</v>
      </c>
      <c r="BP229">
        <v>60</v>
      </c>
      <c r="BS229" s="1" t="s">
        <v>631</v>
      </c>
      <c r="BT229" s="1" t="s">
        <v>630</v>
      </c>
      <c r="BU229">
        <v>40</v>
      </c>
      <c r="BV229">
        <v>20</v>
      </c>
      <c r="BW229">
        <v>45</v>
      </c>
      <c r="BX229">
        <v>1234.0360000000001</v>
      </c>
      <c r="BY229">
        <v>972.12199999999996</v>
      </c>
      <c r="BZ229">
        <v>-1.627</v>
      </c>
      <c r="CA229">
        <v>4.1040000000000001</v>
      </c>
      <c r="CB229">
        <v>90.682000000000002</v>
      </c>
      <c r="CC229">
        <v>2056.1239999999998</v>
      </c>
      <c r="CD229">
        <v>1227.905</v>
      </c>
      <c r="CE229">
        <v>1279.0630000000001</v>
      </c>
      <c r="CF229">
        <v>-178.315</v>
      </c>
      <c r="CG229">
        <v>99.998999999999995</v>
      </c>
      <c r="CI229">
        <f>COUNTA(filtered_labeled_data_seghesio__2[#This Row])</f>
        <v>77</v>
      </c>
    </row>
    <row r="230" spans="1:87" x14ac:dyDescent="0.35">
      <c r="A230">
        <v>802.15099999999995</v>
      </c>
      <c r="B230">
        <v>119.90900000000001</v>
      </c>
      <c r="C230">
        <v>215.3</v>
      </c>
      <c r="D230">
        <v>215.1</v>
      </c>
      <c r="E230">
        <v>220.1</v>
      </c>
      <c r="F230">
        <v>225</v>
      </c>
      <c r="G230">
        <v>2206.9050000000002</v>
      </c>
      <c r="H230">
        <v>1756.0619999999999</v>
      </c>
      <c r="I230">
        <v>3.4</v>
      </c>
      <c r="J230">
        <v>0.14599999999999999</v>
      </c>
      <c r="K230">
        <v>24.34</v>
      </c>
      <c r="L230">
        <v>2.0680000000000001</v>
      </c>
      <c r="M230">
        <v>0.45400000000000001</v>
      </c>
      <c r="N230">
        <v>0.65600000000000003</v>
      </c>
      <c r="O230">
        <v>44.5</v>
      </c>
      <c r="P230">
        <v>28.073</v>
      </c>
      <c r="Q230">
        <v>44.963999999999999</v>
      </c>
      <c r="R230">
        <v>229.8</v>
      </c>
      <c r="S230">
        <v>60</v>
      </c>
      <c r="T230">
        <v>60</v>
      </c>
      <c r="U230">
        <v>60.9</v>
      </c>
      <c r="V230">
        <v>94.585999999999999</v>
      </c>
      <c r="W230">
        <v>52.5</v>
      </c>
      <c r="X230">
        <v>66.385999999999996</v>
      </c>
      <c r="Y230">
        <v>80.102000000000004</v>
      </c>
      <c r="Z230">
        <v>2.8220000000000001</v>
      </c>
      <c r="AA230">
        <v>542.69200000000001</v>
      </c>
      <c r="AB230">
        <v>497.65</v>
      </c>
      <c r="AC230">
        <v>4.665</v>
      </c>
      <c r="AD230">
        <v>3.6869999999999998</v>
      </c>
      <c r="AE230">
        <v>7722.2120000000004</v>
      </c>
      <c r="AF230">
        <v>5448.6719999999996</v>
      </c>
      <c r="AG230">
        <v>1692.915</v>
      </c>
      <c r="AH230">
        <v>1033.317</v>
      </c>
      <c r="AI230">
        <v>6029.2969999999996</v>
      </c>
      <c r="AJ230">
        <v>4415.3549999999996</v>
      </c>
      <c r="AK230">
        <v>24.018000000000001</v>
      </c>
      <c r="AL230">
        <v>1.0029999999999999</v>
      </c>
      <c r="AM230">
        <v>423.738</v>
      </c>
      <c r="AN230">
        <v>2053.9549999999999</v>
      </c>
      <c r="AO230">
        <v>8.4309999999999992</v>
      </c>
      <c r="AP230">
        <v>27.515000000000001</v>
      </c>
      <c r="AQ230">
        <v>1</v>
      </c>
      <c r="AR230">
        <v>1</v>
      </c>
      <c r="AS230">
        <v>1</v>
      </c>
      <c r="AT230" s="1">
        <v>0</v>
      </c>
      <c r="AU230" s="1" t="s">
        <v>83</v>
      </c>
      <c r="AV230" s="1" t="s">
        <v>83</v>
      </c>
      <c r="AW230" s="1" t="s">
        <v>84</v>
      </c>
      <c r="AX230" s="1"/>
      <c r="AY230" s="1"/>
      <c r="AZ230" s="1" t="s">
        <v>632</v>
      </c>
      <c r="BA230">
        <v>115</v>
      </c>
      <c r="BB230" s="1" t="s">
        <v>86</v>
      </c>
      <c r="BC230">
        <v>45566.719499999999</v>
      </c>
      <c r="BD230" s="1"/>
      <c r="BE230" s="1" t="s">
        <v>87</v>
      </c>
      <c r="BF230">
        <v>115</v>
      </c>
      <c r="BG230">
        <v>115</v>
      </c>
      <c r="BH230">
        <v>0</v>
      </c>
      <c r="BI230" s="1" t="s">
        <v>633</v>
      </c>
      <c r="BJ230" s="1"/>
      <c r="BK230">
        <v>15.149999620000001</v>
      </c>
      <c r="BL230">
        <v>110</v>
      </c>
      <c r="BM230" s="1"/>
      <c r="BN230" s="1"/>
      <c r="BO230">
        <v>0</v>
      </c>
      <c r="BP230">
        <v>60</v>
      </c>
      <c r="BQ230">
        <v>2.9590367999999999E-2</v>
      </c>
      <c r="BR230">
        <v>0.11493837799999999</v>
      </c>
      <c r="BS230" s="1" t="s">
        <v>634</v>
      </c>
      <c r="BT230" s="1" t="s">
        <v>632</v>
      </c>
      <c r="BU230">
        <v>40</v>
      </c>
      <c r="BV230">
        <v>20</v>
      </c>
      <c r="BW230">
        <v>45</v>
      </c>
      <c r="BX230">
        <v>890.72500000000002</v>
      </c>
      <c r="BY230">
        <v>1007.125</v>
      </c>
      <c r="BZ230">
        <v>3.806</v>
      </c>
      <c r="CA230">
        <v>4.1710000000000003</v>
      </c>
      <c r="CB230">
        <v>96.114999999999995</v>
      </c>
      <c r="CC230">
        <v>2053.9549999999999</v>
      </c>
      <c r="CD230">
        <v>866.94500000000005</v>
      </c>
      <c r="CE230">
        <v>1117.7940000000001</v>
      </c>
      <c r="CF230">
        <v>6.5970000000000004</v>
      </c>
      <c r="CG230">
        <v>97.244</v>
      </c>
      <c r="CI230">
        <f>COUNTA(filtered_labeled_data_seghesio__2[#This Row])</f>
        <v>79</v>
      </c>
    </row>
    <row r="231" spans="1:87" x14ac:dyDescent="0.35">
      <c r="A231">
        <v>802.15099999999995</v>
      </c>
      <c r="B231">
        <v>119.90900000000001</v>
      </c>
      <c r="C231">
        <v>215.3</v>
      </c>
      <c r="D231">
        <v>215.1</v>
      </c>
      <c r="E231">
        <v>220.1</v>
      </c>
      <c r="F231">
        <v>225</v>
      </c>
      <c r="G231">
        <v>2206.9050000000002</v>
      </c>
      <c r="H231">
        <v>1756.0619999999999</v>
      </c>
      <c r="I231">
        <v>3.4</v>
      </c>
      <c r="J231">
        <v>0.14599999999999999</v>
      </c>
      <c r="K231">
        <v>24.34</v>
      </c>
      <c r="L231">
        <v>2.0680000000000001</v>
      </c>
      <c r="M231">
        <v>0.45400000000000001</v>
      </c>
      <c r="N231">
        <v>0.65600000000000003</v>
      </c>
      <c r="O231">
        <v>44.5</v>
      </c>
      <c r="P231">
        <v>28.073</v>
      </c>
      <c r="Q231">
        <v>44.963999999999999</v>
      </c>
      <c r="R231">
        <v>229.8</v>
      </c>
      <c r="S231">
        <v>60</v>
      </c>
      <c r="T231">
        <v>60</v>
      </c>
      <c r="U231">
        <v>60.9</v>
      </c>
      <c r="V231">
        <v>137.79599999999999</v>
      </c>
      <c r="W231">
        <v>52.5</v>
      </c>
      <c r="X231">
        <v>66.847999999999999</v>
      </c>
      <c r="Y231">
        <v>82.792000000000002</v>
      </c>
      <c r="Z231">
        <v>2.1070000000000002</v>
      </c>
      <c r="AA231">
        <v>542.596</v>
      </c>
      <c r="AB231">
        <v>495.392</v>
      </c>
      <c r="AC231">
        <v>4.8159999999999998</v>
      </c>
      <c r="AD231">
        <v>3.8380000000000001</v>
      </c>
      <c r="AE231">
        <v>7856.2560000000003</v>
      </c>
      <c r="AF231">
        <v>5997.7089999999998</v>
      </c>
      <c r="AG231">
        <v>1780.0840000000001</v>
      </c>
      <c r="AH231">
        <v>1122.893</v>
      </c>
      <c r="AI231">
        <v>6076.1710000000003</v>
      </c>
      <c r="AJ231">
        <v>4874.8159999999998</v>
      </c>
      <c r="AK231">
        <v>24.018000000000001</v>
      </c>
      <c r="AL231">
        <v>1.0049999999999999</v>
      </c>
      <c r="AM231">
        <v>424.661</v>
      </c>
      <c r="AN231">
        <v>2054.4920000000002</v>
      </c>
      <c r="AO231">
        <v>8.8360000000000003</v>
      </c>
      <c r="AP231">
        <v>32.298000000000002</v>
      </c>
      <c r="AQ231">
        <v>1</v>
      </c>
      <c r="AR231">
        <v>1</v>
      </c>
      <c r="AS231">
        <v>1</v>
      </c>
      <c r="AT231" s="1">
        <v>0</v>
      </c>
      <c r="AU231" s="1" t="s">
        <v>83</v>
      </c>
      <c r="AV231" s="1" t="s">
        <v>83</v>
      </c>
      <c r="AW231" s="1" t="s">
        <v>84</v>
      </c>
      <c r="AX231" s="1"/>
      <c r="AY231" s="1"/>
      <c r="AZ231" s="1" t="s">
        <v>635</v>
      </c>
      <c r="BA231">
        <v>115</v>
      </c>
      <c r="BB231" s="1" t="s">
        <v>91</v>
      </c>
      <c r="BC231">
        <v>45566.719499999999</v>
      </c>
      <c r="BD231" s="1"/>
      <c r="BE231" s="1" t="s">
        <v>87</v>
      </c>
      <c r="BF231">
        <v>115</v>
      </c>
      <c r="BG231">
        <v>115</v>
      </c>
      <c r="BH231">
        <v>0</v>
      </c>
      <c r="BI231" s="1" t="s">
        <v>633</v>
      </c>
      <c r="BJ231" s="1"/>
      <c r="BK231">
        <v>15.149999620000001</v>
      </c>
      <c r="BL231">
        <v>110</v>
      </c>
      <c r="BM231" s="1"/>
      <c r="BN231" s="1"/>
      <c r="BO231">
        <v>0</v>
      </c>
      <c r="BP231">
        <v>60</v>
      </c>
      <c r="BS231" s="1" t="s">
        <v>636</v>
      </c>
      <c r="BT231" s="1" t="s">
        <v>635</v>
      </c>
      <c r="BU231">
        <v>40</v>
      </c>
      <c r="BV231">
        <v>20</v>
      </c>
      <c r="BW231">
        <v>45</v>
      </c>
      <c r="BX231">
        <v>1225.6289999999999</v>
      </c>
      <c r="BY231">
        <v>1088.6949999999999</v>
      </c>
      <c r="BZ231">
        <v>-2.3090000000000002</v>
      </c>
      <c r="CA231">
        <v>4.0279999999999996</v>
      </c>
      <c r="CB231">
        <v>90</v>
      </c>
      <c r="CC231">
        <v>2054.4920000000002</v>
      </c>
      <c r="CD231">
        <v>1220.8389999999999</v>
      </c>
      <c r="CE231">
        <v>1394.694</v>
      </c>
      <c r="CF231">
        <v>-178.50700000000001</v>
      </c>
      <c r="CG231">
        <v>99.998999999999995</v>
      </c>
      <c r="CI231">
        <f>COUNTA(filtered_labeled_data_seghesio__2[#This Row])</f>
        <v>77</v>
      </c>
    </row>
    <row r="232" spans="1:87" x14ac:dyDescent="0.35">
      <c r="A232">
        <v>802.33500000000004</v>
      </c>
      <c r="B232">
        <v>119.90900000000001</v>
      </c>
      <c r="C232">
        <v>215</v>
      </c>
      <c r="D232">
        <v>215.1</v>
      </c>
      <c r="E232">
        <v>220.1</v>
      </c>
      <c r="F232">
        <v>225</v>
      </c>
      <c r="G232">
        <v>2200.2020000000002</v>
      </c>
      <c r="H232">
        <v>1768.3989999999999</v>
      </c>
      <c r="I232">
        <v>3.234</v>
      </c>
      <c r="J232">
        <v>0.14399999999999999</v>
      </c>
      <c r="K232">
        <v>24.34</v>
      </c>
      <c r="L232">
        <v>2.044</v>
      </c>
      <c r="M232">
        <v>0.45400000000000001</v>
      </c>
      <c r="N232">
        <v>0.65600000000000003</v>
      </c>
      <c r="O232">
        <v>44.7</v>
      </c>
      <c r="P232">
        <v>27.853999999999999</v>
      </c>
      <c r="Q232">
        <v>44.984000000000002</v>
      </c>
      <c r="R232">
        <v>229.8</v>
      </c>
      <c r="S232">
        <v>60.1</v>
      </c>
      <c r="T232">
        <v>60.1</v>
      </c>
      <c r="U232">
        <v>60.9</v>
      </c>
      <c r="V232">
        <v>94.585999999999999</v>
      </c>
      <c r="W232">
        <v>52.5</v>
      </c>
      <c r="X232">
        <v>66.346000000000004</v>
      </c>
      <c r="Y232">
        <v>80.027000000000001</v>
      </c>
      <c r="Z232">
        <v>2.7090000000000001</v>
      </c>
      <c r="AA232">
        <v>541.81700000000001</v>
      </c>
      <c r="AB232">
        <v>496.82900000000001</v>
      </c>
      <c r="AC232">
        <v>4.5149999999999997</v>
      </c>
      <c r="AD232">
        <v>3.6869999999999998</v>
      </c>
      <c r="AE232">
        <v>7695.4889999999996</v>
      </c>
      <c r="AF232">
        <v>5426.0330000000004</v>
      </c>
      <c r="AG232">
        <v>1601.8489999999999</v>
      </c>
      <c r="AH232">
        <v>1023.402</v>
      </c>
      <c r="AI232">
        <v>6093.64</v>
      </c>
      <c r="AJ232">
        <v>4402.63</v>
      </c>
      <c r="AK232">
        <v>24.646000000000001</v>
      </c>
      <c r="AL232">
        <v>1.004</v>
      </c>
      <c r="AM232">
        <v>423.74599999999998</v>
      </c>
      <c r="AN232">
        <v>2055.5990000000002</v>
      </c>
      <c r="AO232">
        <v>5.0880000000000001</v>
      </c>
      <c r="AP232">
        <v>26.658000000000001</v>
      </c>
      <c r="AQ232">
        <v>1</v>
      </c>
      <c r="AR232">
        <v>1</v>
      </c>
      <c r="AS232">
        <v>1</v>
      </c>
      <c r="AT232" s="1">
        <v>0</v>
      </c>
      <c r="AU232" s="1" t="s">
        <v>83</v>
      </c>
      <c r="AV232" s="1" t="s">
        <v>83</v>
      </c>
      <c r="AW232" s="1" t="s">
        <v>84</v>
      </c>
      <c r="AX232" s="1"/>
      <c r="AY232" s="1"/>
      <c r="AZ232" s="1" t="s">
        <v>637</v>
      </c>
      <c r="BA232">
        <v>116</v>
      </c>
      <c r="BB232" s="1" t="s">
        <v>86</v>
      </c>
      <c r="BC232">
        <v>45566.719790000003</v>
      </c>
      <c r="BD232" s="1"/>
      <c r="BE232" s="1" t="s">
        <v>87</v>
      </c>
      <c r="BF232">
        <v>116</v>
      </c>
      <c r="BG232">
        <v>116</v>
      </c>
      <c r="BH232">
        <v>0</v>
      </c>
      <c r="BI232" s="1" t="s">
        <v>638</v>
      </c>
      <c r="BJ232" s="1"/>
      <c r="BK232">
        <v>15.149999620000001</v>
      </c>
      <c r="BL232">
        <v>110</v>
      </c>
      <c r="BM232" s="1"/>
      <c r="BN232" s="1"/>
      <c r="BO232">
        <v>0</v>
      </c>
      <c r="BP232">
        <v>60</v>
      </c>
      <c r="BQ232">
        <v>2.5728226E-2</v>
      </c>
      <c r="BR232">
        <v>0.114794016</v>
      </c>
      <c r="BS232" s="1" t="s">
        <v>639</v>
      </c>
      <c r="BT232" s="1" t="s">
        <v>637</v>
      </c>
      <c r="BU232">
        <v>40</v>
      </c>
      <c r="BV232">
        <v>20</v>
      </c>
      <c r="BW232">
        <v>45</v>
      </c>
      <c r="BX232">
        <v>880.779</v>
      </c>
      <c r="BY232">
        <v>1163.2</v>
      </c>
      <c r="BZ232">
        <v>3.1309999999999998</v>
      </c>
      <c r="CA232">
        <v>4.1630000000000003</v>
      </c>
      <c r="CB232">
        <v>95.44</v>
      </c>
      <c r="CC232">
        <v>2055.5990000000002</v>
      </c>
      <c r="CD232">
        <v>857.77</v>
      </c>
      <c r="CE232">
        <v>1270.9639999999999</v>
      </c>
      <c r="CF232">
        <v>6.3010000000000002</v>
      </c>
      <c r="CG232">
        <v>99.998999999999995</v>
      </c>
      <c r="CI232">
        <f>COUNTA(filtered_labeled_data_seghesio__2[#This Row])</f>
        <v>79</v>
      </c>
    </row>
    <row r="233" spans="1:87" x14ac:dyDescent="0.35">
      <c r="A233">
        <v>802.33500000000004</v>
      </c>
      <c r="B233">
        <v>119.90900000000001</v>
      </c>
      <c r="C233">
        <v>215</v>
      </c>
      <c r="D233">
        <v>215.1</v>
      </c>
      <c r="E233">
        <v>220.1</v>
      </c>
      <c r="F233">
        <v>225</v>
      </c>
      <c r="G233">
        <v>2200.2020000000002</v>
      </c>
      <c r="H233">
        <v>1768.3989999999999</v>
      </c>
      <c r="I233">
        <v>3.234</v>
      </c>
      <c r="J233">
        <v>0.14399999999999999</v>
      </c>
      <c r="K233">
        <v>24.34</v>
      </c>
      <c r="L233">
        <v>2.044</v>
      </c>
      <c r="M233">
        <v>0.45400000000000001</v>
      </c>
      <c r="N233">
        <v>0.65600000000000003</v>
      </c>
      <c r="O233">
        <v>44.7</v>
      </c>
      <c r="P233">
        <v>27.853999999999999</v>
      </c>
      <c r="Q233">
        <v>44.984000000000002</v>
      </c>
      <c r="R233">
        <v>229.8</v>
      </c>
      <c r="S233">
        <v>60.1</v>
      </c>
      <c r="T233">
        <v>60.1</v>
      </c>
      <c r="U233">
        <v>60.9</v>
      </c>
      <c r="V233">
        <v>137.79599999999999</v>
      </c>
      <c r="W233">
        <v>52.5</v>
      </c>
      <c r="X233">
        <v>66.840999999999994</v>
      </c>
      <c r="Y233">
        <v>82.713999999999999</v>
      </c>
      <c r="Z233">
        <v>2.4830000000000001</v>
      </c>
      <c r="AA233">
        <v>542.05499999999995</v>
      </c>
      <c r="AB233">
        <v>494.72300000000001</v>
      </c>
      <c r="AC233">
        <v>4.8159999999999998</v>
      </c>
      <c r="AD233">
        <v>3.8380000000000001</v>
      </c>
      <c r="AE233">
        <v>7827.9949999999999</v>
      </c>
      <c r="AF233">
        <v>5965.5429999999997</v>
      </c>
      <c r="AG233">
        <v>1772.412</v>
      </c>
      <c r="AH233">
        <v>1114.8009999999999</v>
      </c>
      <c r="AI233">
        <v>6055.5829999999996</v>
      </c>
      <c r="AJ233">
        <v>4850.7430000000004</v>
      </c>
      <c r="AK233">
        <v>24.646000000000001</v>
      </c>
      <c r="AL233">
        <v>1.0049999999999999</v>
      </c>
      <c r="AM233">
        <v>424.74200000000002</v>
      </c>
      <c r="AN233">
        <v>2055.9879999999998</v>
      </c>
      <c r="AO233">
        <v>10.183</v>
      </c>
      <c r="AP233">
        <v>22.27</v>
      </c>
      <c r="AQ233">
        <v>1</v>
      </c>
      <c r="AR233">
        <v>1</v>
      </c>
      <c r="AS233">
        <v>1</v>
      </c>
      <c r="AT233" s="1">
        <v>0</v>
      </c>
      <c r="AU233" s="1" t="s">
        <v>83</v>
      </c>
      <c r="AV233" s="1" t="s">
        <v>83</v>
      </c>
      <c r="AW233" s="1" t="s">
        <v>84</v>
      </c>
      <c r="AX233" s="1"/>
      <c r="AY233" s="1"/>
      <c r="AZ233" s="1" t="s">
        <v>640</v>
      </c>
      <c r="BA233">
        <v>116</v>
      </c>
      <c r="BB233" s="1" t="s">
        <v>91</v>
      </c>
      <c r="BC233">
        <v>45566.719790000003</v>
      </c>
      <c r="BD233" s="1"/>
      <c r="BE233" s="1" t="s">
        <v>87</v>
      </c>
      <c r="BF233">
        <v>116</v>
      </c>
      <c r="BG233">
        <v>116</v>
      </c>
      <c r="BH233">
        <v>0</v>
      </c>
      <c r="BI233" s="1" t="s">
        <v>638</v>
      </c>
      <c r="BJ233" s="1"/>
      <c r="BK233">
        <v>15.149999620000001</v>
      </c>
      <c r="BL233">
        <v>110</v>
      </c>
      <c r="BM233" s="1"/>
      <c r="BN233" s="1"/>
      <c r="BO233">
        <v>0</v>
      </c>
      <c r="BP233">
        <v>60</v>
      </c>
      <c r="BS233" s="1" t="s">
        <v>641</v>
      </c>
      <c r="BT233" s="1" t="s">
        <v>640</v>
      </c>
      <c r="BU233">
        <v>40</v>
      </c>
      <c r="BV233">
        <v>20</v>
      </c>
      <c r="BW233">
        <v>45</v>
      </c>
      <c r="BX233">
        <v>1216.0229999999999</v>
      </c>
      <c r="BY233">
        <v>958.34799999999996</v>
      </c>
      <c r="BZ233">
        <v>-2.3090000000000002</v>
      </c>
      <c r="CA233">
        <v>4.0780000000000003</v>
      </c>
      <c r="CB233">
        <v>90</v>
      </c>
      <c r="CC233">
        <v>2055.9879999999998</v>
      </c>
      <c r="CD233">
        <v>1214.598</v>
      </c>
      <c r="CE233">
        <v>1265.7950000000001</v>
      </c>
      <c r="CF233">
        <v>-179.18</v>
      </c>
      <c r="CG233">
        <v>98.424999999999997</v>
      </c>
      <c r="CI233">
        <f>COUNTA(filtered_labeled_data_seghesio__2[#This Row])</f>
        <v>77</v>
      </c>
    </row>
    <row r="234" spans="1:87" x14ac:dyDescent="0.35">
      <c r="A234">
        <v>802.52</v>
      </c>
      <c r="B234">
        <v>119.90900000000001</v>
      </c>
      <c r="C234">
        <v>214.6</v>
      </c>
      <c r="D234">
        <v>215.1</v>
      </c>
      <c r="E234">
        <v>220.1</v>
      </c>
      <c r="F234">
        <v>225</v>
      </c>
      <c r="G234">
        <v>2195.0529999999999</v>
      </c>
      <c r="H234">
        <v>1754.3130000000001</v>
      </c>
      <c r="I234">
        <v>3.452</v>
      </c>
      <c r="J234">
        <v>0.14399999999999999</v>
      </c>
      <c r="K234">
        <v>24.338000000000001</v>
      </c>
      <c r="L234">
        <v>2.1240000000000001</v>
      </c>
      <c r="M234">
        <v>0.45200000000000001</v>
      </c>
      <c r="N234">
        <v>0.66</v>
      </c>
      <c r="O234">
        <v>44.7</v>
      </c>
      <c r="P234">
        <v>28.593</v>
      </c>
      <c r="Q234">
        <v>44.994</v>
      </c>
      <c r="R234">
        <v>229.8</v>
      </c>
      <c r="S234">
        <v>59.9</v>
      </c>
      <c r="T234">
        <v>59.9</v>
      </c>
      <c r="U234">
        <v>60.9</v>
      </c>
      <c r="V234">
        <v>94.585999999999999</v>
      </c>
      <c r="W234">
        <v>52.5</v>
      </c>
      <c r="X234">
        <v>66.314999999999998</v>
      </c>
      <c r="Y234">
        <v>80.210999999999999</v>
      </c>
      <c r="Z234">
        <v>3.085</v>
      </c>
      <c r="AA234">
        <v>546.83100000000002</v>
      </c>
      <c r="AB234">
        <v>503.52800000000002</v>
      </c>
      <c r="AC234">
        <v>4.59</v>
      </c>
      <c r="AD234">
        <v>3.65</v>
      </c>
      <c r="AE234">
        <v>7800.53</v>
      </c>
      <c r="AF234">
        <v>5602.4520000000002</v>
      </c>
      <c r="AG234">
        <v>1687.1420000000001</v>
      </c>
      <c r="AH234">
        <v>1049.9490000000001</v>
      </c>
      <c r="AI234">
        <v>6113.3879999999999</v>
      </c>
      <c r="AJ234">
        <v>4552.5029999999997</v>
      </c>
      <c r="AK234">
        <v>24.436</v>
      </c>
      <c r="AL234">
        <v>1.0029999999999999</v>
      </c>
      <c r="AM234">
        <v>423.59500000000003</v>
      </c>
      <c r="AN234">
        <v>2052.9769999999999</v>
      </c>
      <c r="AO234">
        <v>8.4239999999999995</v>
      </c>
      <c r="AP234">
        <v>27.155999999999999</v>
      </c>
      <c r="AQ234">
        <v>1</v>
      </c>
      <c r="AR234">
        <v>1</v>
      </c>
      <c r="AS234">
        <v>1</v>
      </c>
      <c r="AT234" s="1">
        <v>0</v>
      </c>
      <c r="AU234" s="1" t="s">
        <v>83</v>
      </c>
      <c r="AV234" s="1" t="s">
        <v>83</v>
      </c>
      <c r="AW234" s="1" t="s">
        <v>84</v>
      </c>
      <c r="AX234" s="1"/>
      <c r="AY234" s="1"/>
      <c r="AZ234" s="1" t="s">
        <v>642</v>
      </c>
      <c r="BA234">
        <v>117</v>
      </c>
      <c r="BB234" s="1" t="s">
        <v>86</v>
      </c>
      <c r="BC234">
        <v>45566.720070000003</v>
      </c>
      <c r="BD234" s="1"/>
      <c r="BE234" s="1" t="s">
        <v>87</v>
      </c>
      <c r="BF234">
        <v>117</v>
      </c>
      <c r="BG234">
        <v>117</v>
      </c>
      <c r="BH234">
        <v>0</v>
      </c>
      <c r="BI234" s="1" t="s">
        <v>643</v>
      </c>
      <c r="BJ234" s="1"/>
      <c r="BK234">
        <v>15.15999985</v>
      </c>
      <c r="BL234">
        <v>110</v>
      </c>
      <c r="BM234" s="1"/>
      <c r="BN234" s="1"/>
      <c r="BO234">
        <v>0</v>
      </c>
      <c r="BP234">
        <v>60</v>
      </c>
      <c r="BQ234">
        <v>3.0660152E-2</v>
      </c>
      <c r="BR234">
        <v>9.4484686999999998E-2</v>
      </c>
      <c r="BS234" s="1" t="s">
        <v>644</v>
      </c>
      <c r="BT234" s="1" t="s">
        <v>642</v>
      </c>
      <c r="BU234">
        <v>40</v>
      </c>
      <c r="BV234">
        <v>20</v>
      </c>
      <c r="BW234">
        <v>45</v>
      </c>
      <c r="BX234">
        <v>873.78800000000001</v>
      </c>
      <c r="BY234">
        <v>976.50800000000004</v>
      </c>
      <c r="BZ234">
        <v>2.512</v>
      </c>
      <c r="CA234">
        <v>4.1929999999999996</v>
      </c>
      <c r="CB234">
        <v>94.820999999999998</v>
      </c>
      <c r="CC234">
        <v>2052.9769999999999</v>
      </c>
      <c r="CD234">
        <v>851.68899999999996</v>
      </c>
      <c r="CE234">
        <v>1087.0409999999999</v>
      </c>
      <c r="CF234">
        <v>5.52</v>
      </c>
      <c r="CG234">
        <v>99.998999999999995</v>
      </c>
      <c r="CI234">
        <f>COUNTA(filtered_labeled_data_seghesio__2[#This Row])</f>
        <v>79</v>
      </c>
    </row>
    <row r="235" spans="1:87" x14ac:dyDescent="0.35">
      <c r="A235">
        <v>802.52</v>
      </c>
      <c r="B235">
        <v>119.90900000000001</v>
      </c>
      <c r="C235">
        <v>214.6</v>
      </c>
      <c r="D235">
        <v>215.1</v>
      </c>
      <c r="E235">
        <v>220.1</v>
      </c>
      <c r="F235">
        <v>225</v>
      </c>
      <c r="G235">
        <v>2195.0529999999999</v>
      </c>
      <c r="H235">
        <v>1754.3130000000001</v>
      </c>
      <c r="I235">
        <v>3.452</v>
      </c>
      <c r="J235">
        <v>0.14399999999999999</v>
      </c>
      <c r="K235">
        <v>24.338000000000001</v>
      </c>
      <c r="L235">
        <v>2.1240000000000001</v>
      </c>
      <c r="M235">
        <v>0.45200000000000001</v>
      </c>
      <c r="N235">
        <v>0.66</v>
      </c>
      <c r="O235">
        <v>44.7</v>
      </c>
      <c r="P235">
        <v>28.593</v>
      </c>
      <c r="Q235">
        <v>44.994</v>
      </c>
      <c r="R235">
        <v>229.8</v>
      </c>
      <c r="S235">
        <v>59.9</v>
      </c>
      <c r="T235">
        <v>59.9</v>
      </c>
      <c r="U235">
        <v>60.9</v>
      </c>
      <c r="V235">
        <v>137.79599999999999</v>
      </c>
      <c r="W235">
        <v>52.5</v>
      </c>
      <c r="X235">
        <v>66.88</v>
      </c>
      <c r="Y235">
        <v>83.009</v>
      </c>
      <c r="Z235">
        <v>1.3919999999999999</v>
      </c>
      <c r="AA235">
        <v>546.81500000000005</v>
      </c>
      <c r="AB235">
        <v>499.36399999999998</v>
      </c>
      <c r="AC235">
        <v>4.8159999999999998</v>
      </c>
      <c r="AD235">
        <v>3.8</v>
      </c>
      <c r="AE235">
        <v>7929.46</v>
      </c>
      <c r="AF235">
        <v>6097.0450000000001</v>
      </c>
      <c r="AG235">
        <v>1811.7739999999999</v>
      </c>
      <c r="AH235">
        <v>1131.4280000000001</v>
      </c>
      <c r="AI235">
        <v>6117.6859999999997</v>
      </c>
      <c r="AJ235">
        <v>4965.6180000000004</v>
      </c>
      <c r="AK235">
        <v>24.436</v>
      </c>
      <c r="AL235">
        <v>1.0049999999999999</v>
      </c>
      <c r="AM235">
        <v>424.71899999999999</v>
      </c>
      <c r="AN235">
        <v>2054.84</v>
      </c>
      <c r="AO235">
        <v>6.5839999999999996</v>
      </c>
      <c r="AP235">
        <v>20.844999999999999</v>
      </c>
      <c r="AQ235">
        <v>1</v>
      </c>
      <c r="AR235">
        <v>1</v>
      </c>
      <c r="AS235">
        <v>1</v>
      </c>
      <c r="AT235" s="1">
        <v>0</v>
      </c>
      <c r="AU235" s="1" t="s">
        <v>83</v>
      </c>
      <c r="AV235" s="1" t="s">
        <v>83</v>
      </c>
      <c r="AW235" s="1" t="s">
        <v>84</v>
      </c>
      <c r="AX235" s="1"/>
      <c r="AY235" s="1"/>
      <c r="AZ235" s="1" t="s">
        <v>645</v>
      </c>
      <c r="BA235">
        <v>117</v>
      </c>
      <c r="BB235" s="1" t="s">
        <v>91</v>
      </c>
      <c r="BC235">
        <v>45566.720070000003</v>
      </c>
      <c r="BD235" s="1"/>
      <c r="BE235" s="1" t="s">
        <v>87</v>
      </c>
      <c r="BF235">
        <v>117</v>
      </c>
      <c r="BG235">
        <v>117</v>
      </c>
      <c r="BH235">
        <v>0</v>
      </c>
      <c r="BI235" s="1" t="s">
        <v>643</v>
      </c>
      <c r="BJ235" s="1"/>
      <c r="BK235">
        <v>15.15999985</v>
      </c>
      <c r="BL235">
        <v>110</v>
      </c>
      <c r="BM235" s="1"/>
      <c r="BN235" s="1"/>
      <c r="BO235">
        <v>0</v>
      </c>
      <c r="BP235">
        <v>60</v>
      </c>
      <c r="BS235" s="1" t="s">
        <v>646</v>
      </c>
      <c r="BT235" s="1" t="s">
        <v>645</v>
      </c>
      <c r="BU235">
        <v>40</v>
      </c>
      <c r="BV235">
        <v>20</v>
      </c>
      <c r="BW235">
        <v>45</v>
      </c>
      <c r="BX235">
        <v>1259.0150000000001</v>
      </c>
      <c r="BY235">
        <v>1044.251</v>
      </c>
      <c r="BZ235">
        <v>-0.23899999999999999</v>
      </c>
      <c r="CA235">
        <v>4.0030000000000001</v>
      </c>
      <c r="CB235">
        <v>92.07</v>
      </c>
      <c r="CC235">
        <v>2054.84</v>
      </c>
      <c r="CD235">
        <v>1244.6569999999999</v>
      </c>
      <c r="CE235">
        <v>1351.453</v>
      </c>
      <c r="CF235">
        <v>-176.762</v>
      </c>
      <c r="CG235">
        <v>99.998999999999995</v>
      </c>
      <c r="CI235">
        <f>COUNTA(filtered_labeled_data_seghesio__2[#This Row])</f>
        <v>77</v>
      </c>
    </row>
    <row r="236" spans="1:87" x14ac:dyDescent="0.35">
      <c r="A236">
        <v>802.33500000000004</v>
      </c>
      <c r="B236">
        <v>119.90900000000001</v>
      </c>
      <c r="C236">
        <v>215</v>
      </c>
      <c r="D236">
        <v>215</v>
      </c>
      <c r="E236">
        <v>220.1</v>
      </c>
      <c r="F236">
        <v>225</v>
      </c>
      <c r="G236">
        <v>2199.3270000000002</v>
      </c>
      <c r="H236">
        <v>1741.6849999999999</v>
      </c>
      <c r="I236">
        <v>3.5979999999999999</v>
      </c>
      <c r="J236">
        <v>0.152</v>
      </c>
      <c r="K236">
        <v>24.338000000000001</v>
      </c>
      <c r="L236">
        <v>2.056</v>
      </c>
      <c r="M236">
        <v>0.45200000000000001</v>
      </c>
      <c r="N236">
        <v>0.65400000000000003</v>
      </c>
      <c r="O236">
        <v>45</v>
      </c>
      <c r="P236">
        <v>28.521999999999998</v>
      </c>
      <c r="Q236">
        <v>44.973999999999997</v>
      </c>
      <c r="R236">
        <v>229.8</v>
      </c>
      <c r="S236">
        <v>60</v>
      </c>
      <c r="T236">
        <v>60</v>
      </c>
      <c r="U236">
        <v>60.9</v>
      </c>
      <c r="V236">
        <v>94.585999999999999</v>
      </c>
      <c r="W236">
        <v>52.5</v>
      </c>
      <c r="X236">
        <v>66.450999999999993</v>
      </c>
      <c r="Y236">
        <v>80.177999999999997</v>
      </c>
      <c r="Z236">
        <v>2.6339999999999999</v>
      </c>
      <c r="AA236">
        <v>544.67200000000003</v>
      </c>
      <c r="AB236">
        <v>500.72</v>
      </c>
      <c r="AC236">
        <v>4.5529999999999999</v>
      </c>
      <c r="AD236">
        <v>3.65</v>
      </c>
      <c r="AE236">
        <v>7771.2420000000002</v>
      </c>
      <c r="AF236">
        <v>5564.2560000000003</v>
      </c>
      <c r="AG236">
        <v>1656.7539999999999</v>
      </c>
      <c r="AH236">
        <v>1042.4369999999999</v>
      </c>
      <c r="AI236">
        <v>6114.4880000000003</v>
      </c>
      <c r="AJ236">
        <v>4521.82</v>
      </c>
      <c r="AK236">
        <v>23.968</v>
      </c>
      <c r="AT236" s="1" t="s">
        <v>83</v>
      </c>
      <c r="AU236" s="1" t="s">
        <v>83</v>
      </c>
      <c r="AV236" s="1" t="s">
        <v>83</v>
      </c>
      <c r="AW236" s="1" t="s">
        <v>83</v>
      </c>
      <c r="AX236" s="1"/>
      <c r="AY236" s="1"/>
      <c r="AZ236" s="1" t="s">
        <v>647</v>
      </c>
      <c r="BA236">
        <v>118</v>
      </c>
      <c r="BB236" s="1" t="s">
        <v>86</v>
      </c>
      <c r="BC236">
        <v>45566.720350000003</v>
      </c>
      <c r="BD236" s="1"/>
      <c r="BE236" s="1" t="s">
        <v>87</v>
      </c>
      <c r="BF236">
        <v>118</v>
      </c>
      <c r="BG236">
        <v>118</v>
      </c>
      <c r="BH236">
        <v>0</v>
      </c>
      <c r="BI236" s="1" t="s">
        <v>648</v>
      </c>
      <c r="BJ236" s="1"/>
      <c r="BK236">
        <v>15.15999985</v>
      </c>
      <c r="BL236">
        <v>110</v>
      </c>
      <c r="BM236" s="1"/>
      <c r="BN236" s="1"/>
      <c r="BO236">
        <v>0</v>
      </c>
      <c r="BP236">
        <v>60</v>
      </c>
      <c r="BQ236">
        <v>3.2916306999999999E-2</v>
      </c>
      <c r="BR236">
        <v>9.4689488000000002E-2</v>
      </c>
      <c r="BS236" s="1" t="s">
        <v>83</v>
      </c>
      <c r="BT236" s="1" t="s">
        <v>83</v>
      </c>
      <c r="CI236">
        <f>COUNTA(filtered_labeled_data_seghesio__2[#This Row])</f>
        <v>58</v>
      </c>
    </row>
    <row r="237" spans="1:87" x14ac:dyDescent="0.35">
      <c r="A237">
        <v>802.33500000000004</v>
      </c>
      <c r="B237">
        <v>119.90900000000001</v>
      </c>
      <c r="C237">
        <v>215</v>
      </c>
      <c r="D237">
        <v>215</v>
      </c>
      <c r="E237">
        <v>220.1</v>
      </c>
      <c r="F237">
        <v>225</v>
      </c>
      <c r="G237">
        <v>2199.3270000000002</v>
      </c>
      <c r="H237">
        <v>1741.6849999999999</v>
      </c>
      <c r="I237">
        <v>3.5979999999999999</v>
      </c>
      <c r="J237">
        <v>0.152</v>
      </c>
      <c r="K237">
        <v>24.338000000000001</v>
      </c>
      <c r="L237">
        <v>2.056</v>
      </c>
      <c r="M237">
        <v>0.45200000000000001</v>
      </c>
      <c r="N237">
        <v>0.65400000000000003</v>
      </c>
      <c r="O237">
        <v>45</v>
      </c>
      <c r="P237">
        <v>28.521999999999998</v>
      </c>
      <c r="Q237">
        <v>44.973999999999997</v>
      </c>
      <c r="R237">
        <v>229.8</v>
      </c>
      <c r="S237">
        <v>60</v>
      </c>
      <c r="T237">
        <v>60</v>
      </c>
      <c r="U237">
        <v>60.9</v>
      </c>
      <c r="V237">
        <v>137.79599999999999</v>
      </c>
      <c r="W237">
        <v>52.5</v>
      </c>
      <c r="X237">
        <v>67.027000000000001</v>
      </c>
      <c r="Y237">
        <v>82.716999999999999</v>
      </c>
      <c r="Z237">
        <v>2.2949999999999999</v>
      </c>
      <c r="AA237">
        <v>543.64099999999996</v>
      </c>
      <c r="AB237">
        <v>496.46699999999998</v>
      </c>
      <c r="AC237">
        <v>4.891</v>
      </c>
      <c r="AD237">
        <v>3.8380000000000001</v>
      </c>
      <c r="AE237">
        <v>7890.8180000000002</v>
      </c>
      <c r="AF237">
        <v>6046.8230000000003</v>
      </c>
      <c r="AG237">
        <v>1838.479</v>
      </c>
      <c r="AH237">
        <v>1140.912</v>
      </c>
      <c r="AI237">
        <v>6052.34</v>
      </c>
      <c r="AJ237">
        <v>4905.9110000000001</v>
      </c>
      <c r="AK237">
        <v>23.968</v>
      </c>
      <c r="AL237">
        <v>1.0049999999999999</v>
      </c>
      <c r="AM237">
        <v>424.71300000000002</v>
      </c>
      <c r="AN237">
        <v>2056.373</v>
      </c>
      <c r="AO237">
        <v>18.359000000000002</v>
      </c>
      <c r="AP237">
        <v>24.141999999999999</v>
      </c>
      <c r="AQ237">
        <v>1</v>
      </c>
      <c r="AR237">
        <v>1</v>
      </c>
      <c r="AS237">
        <v>1</v>
      </c>
      <c r="AT237" s="1">
        <v>0</v>
      </c>
      <c r="AU237" s="1" t="s">
        <v>83</v>
      </c>
      <c r="AV237" s="1" t="s">
        <v>83</v>
      </c>
      <c r="AW237" s="1" t="s">
        <v>84</v>
      </c>
      <c r="AX237" s="1"/>
      <c r="AY237" s="1"/>
      <c r="AZ237" s="1" t="s">
        <v>649</v>
      </c>
      <c r="BA237">
        <v>118</v>
      </c>
      <c r="BB237" s="1" t="s">
        <v>91</v>
      </c>
      <c r="BC237">
        <v>45566.720350000003</v>
      </c>
      <c r="BD237" s="1"/>
      <c r="BE237" s="1" t="s">
        <v>87</v>
      </c>
      <c r="BF237">
        <v>118</v>
      </c>
      <c r="BG237">
        <v>118</v>
      </c>
      <c r="BH237">
        <v>0</v>
      </c>
      <c r="BI237" s="1" t="s">
        <v>648</v>
      </c>
      <c r="BJ237" s="1"/>
      <c r="BK237">
        <v>15.15999985</v>
      </c>
      <c r="BL237">
        <v>110</v>
      </c>
      <c r="BM237" s="1"/>
      <c r="BN237" s="1"/>
      <c r="BO237">
        <v>0</v>
      </c>
      <c r="BP237">
        <v>60</v>
      </c>
      <c r="BS237" s="1" t="s">
        <v>650</v>
      </c>
      <c r="BT237" s="1" t="s">
        <v>649</v>
      </c>
      <c r="BU237">
        <v>40</v>
      </c>
      <c r="BV237">
        <v>20</v>
      </c>
      <c r="BW237">
        <v>45</v>
      </c>
      <c r="BX237">
        <v>1240.1859999999999</v>
      </c>
      <c r="BY237">
        <v>881.55399999999997</v>
      </c>
      <c r="BZ237">
        <v>-2.3090000000000002</v>
      </c>
      <c r="CA237">
        <v>4.0739999999999998</v>
      </c>
      <c r="CB237">
        <v>90</v>
      </c>
      <c r="CC237">
        <v>2056.373</v>
      </c>
      <c r="CD237">
        <v>1232.9649999999999</v>
      </c>
      <c r="CE237">
        <v>1191.54</v>
      </c>
      <c r="CF237">
        <v>-178.24299999999999</v>
      </c>
      <c r="CG237">
        <v>99.998999999999995</v>
      </c>
      <c r="CI237">
        <f>COUNTA(filtered_labeled_data_seghesio__2[#This Row])</f>
        <v>77</v>
      </c>
    </row>
    <row r="238" spans="1:87" x14ac:dyDescent="0.35">
      <c r="A238">
        <v>802.52</v>
      </c>
      <c r="B238">
        <v>119.90900000000001</v>
      </c>
      <c r="C238">
        <v>215.3</v>
      </c>
      <c r="D238">
        <v>215</v>
      </c>
      <c r="E238">
        <v>220.1</v>
      </c>
      <c r="F238">
        <v>225</v>
      </c>
      <c r="G238">
        <v>2199.23</v>
      </c>
      <c r="H238">
        <v>1745.7650000000001</v>
      </c>
      <c r="I238">
        <v>3.2839999999999998</v>
      </c>
      <c r="J238">
        <v>0.152</v>
      </c>
      <c r="K238">
        <v>24.34</v>
      </c>
      <c r="L238">
        <v>2.048</v>
      </c>
      <c r="M238">
        <v>0.45400000000000001</v>
      </c>
      <c r="N238">
        <v>0.65600000000000003</v>
      </c>
      <c r="O238">
        <v>45.2</v>
      </c>
      <c r="P238">
        <v>28.338000000000001</v>
      </c>
      <c r="Q238">
        <v>44.942999999999998</v>
      </c>
      <c r="R238">
        <v>229.8</v>
      </c>
      <c r="S238">
        <v>60</v>
      </c>
      <c r="T238">
        <v>60</v>
      </c>
      <c r="U238">
        <v>60.9</v>
      </c>
      <c r="V238">
        <v>94.585999999999999</v>
      </c>
      <c r="W238">
        <v>52.5</v>
      </c>
      <c r="X238">
        <v>66.251000000000005</v>
      </c>
      <c r="Y238">
        <v>80.013000000000005</v>
      </c>
      <c r="Z238">
        <v>3.198</v>
      </c>
      <c r="AA238">
        <v>545.12800000000004</v>
      </c>
      <c r="AB238">
        <v>501.24099999999999</v>
      </c>
      <c r="AC238">
        <v>4.665</v>
      </c>
      <c r="AD238">
        <v>3.6120000000000001</v>
      </c>
      <c r="AE238">
        <v>7768.7830000000004</v>
      </c>
      <c r="AF238">
        <v>5562.72</v>
      </c>
      <c r="AG238">
        <v>1713.914</v>
      </c>
      <c r="AH238">
        <v>1016.481</v>
      </c>
      <c r="AI238">
        <v>6054.8689999999997</v>
      </c>
      <c r="AJ238">
        <v>4546.2389999999996</v>
      </c>
      <c r="AK238">
        <v>24.640999999999998</v>
      </c>
      <c r="AL238">
        <v>1.0029999999999999</v>
      </c>
      <c r="AM238">
        <v>423.67500000000001</v>
      </c>
      <c r="AN238">
        <v>2052.8910000000001</v>
      </c>
      <c r="AO238">
        <v>11.224</v>
      </c>
      <c r="AP238">
        <v>25.352</v>
      </c>
      <c r="AQ238">
        <v>1</v>
      </c>
      <c r="AR238">
        <v>1</v>
      </c>
      <c r="AS238">
        <v>1</v>
      </c>
      <c r="AT238" s="1">
        <v>0</v>
      </c>
      <c r="AU238" s="1" t="s">
        <v>83</v>
      </c>
      <c r="AV238" s="1" t="s">
        <v>83</v>
      </c>
      <c r="AW238" s="1" t="s">
        <v>84</v>
      </c>
      <c r="AX238" s="1"/>
      <c r="AY238" s="1"/>
      <c r="AZ238" s="1" t="s">
        <v>651</v>
      </c>
      <c r="BA238">
        <v>119</v>
      </c>
      <c r="BB238" s="1" t="s">
        <v>86</v>
      </c>
      <c r="BC238">
        <v>45566.72064</v>
      </c>
      <c r="BD238" s="1"/>
      <c r="BE238" s="1" t="s">
        <v>87</v>
      </c>
      <c r="BF238">
        <v>119</v>
      </c>
      <c r="BG238">
        <v>119</v>
      </c>
      <c r="BH238">
        <v>0</v>
      </c>
      <c r="BI238" s="1" t="s">
        <v>652</v>
      </c>
      <c r="BJ238" s="1"/>
      <c r="BK238">
        <v>15.15999985</v>
      </c>
      <c r="BL238">
        <v>110</v>
      </c>
      <c r="BM238" s="1"/>
      <c r="BN238" s="1"/>
      <c r="BO238">
        <v>0</v>
      </c>
      <c r="BP238">
        <v>60</v>
      </c>
      <c r="BQ238">
        <v>4.4776797E-2</v>
      </c>
      <c r="BR238">
        <v>8.9137315999999994E-2</v>
      </c>
      <c r="BS238" s="1" t="s">
        <v>653</v>
      </c>
      <c r="BT238" s="1" t="s">
        <v>651</v>
      </c>
      <c r="BU238">
        <v>40</v>
      </c>
      <c r="BV238">
        <v>20</v>
      </c>
      <c r="BW238">
        <v>45</v>
      </c>
      <c r="BX238">
        <v>871.74800000000005</v>
      </c>
      <c r="BY238">
        <v>957.22</v>
      </c>
      <c r="BZ238">
        <v>2.399</v>
      </c>
      <c r="CA238">
        <v>4.24</v>
      </c>
      <c r="CB238">
        <v>94.707999999999998</v>
      </c>
      <c r="CC238">
        <v>2052.8910000000001</v>
      </c>
      <c r="CD238">
        <v>849.82</v>
      </c>
      <c r="CE238">
        <v>1069.1659999999999</v>
      </c>
      <c r="CF238">
        <v>5.3929999999999998</v>
      </c>
      <c r="CG238">
        <v>96.063000000000002</v>
      </c>
      <c r="CI238">
        <f>COUNTA(filtered_labeled_data_seghesio__2[#This Row])</f>
        <v>79</v>
      </c>
    </row>
    <row r="239" spans="1:87" x14ac:dyDescent="0.35">
      <c r="A239">
        <v>802.52</v>
      </c>
      <c r="B239">
        <v>119.90900000000001</v>
      </c>
      <c r="C239">
        <v>215.3</v>
      </c>
      <c r="D239">
        <v>215</v>
      </c>
      <c r="E239">
        <v>220.1</v>
      </c>
      <c r="F239">
        <v>225</v>
      </c>
      <c r="G239">
        <v>2199.23</v>
      </c>
      <c r="H239">
        <v>1745.7650000000001</v>
      </c>
      <c r="I239">
        <v>3.2839999999999998</v>
      </c>
      <c r="J239">
        <v>0.152</v>
      </c>
      <c r="K239">
        <v>24.34</v>
      </c>
      <c r="L239">
        <v>2.048</v>
      </c>
      <c r="M239">
        <v>0.45400000000000001</v>
      </c>
      <c r="N239">
        <v>0.65600000000000003</v>
      </c>
      <c r="O239">
        <v>45.2</v>
      </c>
      <c r="P239">
        <v>28.338000000000001</v>
      </c>
      <c r="Q239">
        <v>44.942999999999998</v>
      </c>
      <c r="R239">
        <v>229.8</v>
      </c>
      <c r="S239">
        <v>60</v>
      </c>
      <c r="T239">
        <v>60</v>
      </c>
      <c r="U239">
        <v>60.9</v>
      </c>
      <c r="V239">
        <v>137.79599999999999</v>
      </c>
      <c r="W239">
        <v>52.5</v>
      </c>
      <c r="X239">
        <v>66.962000000000003</v>
      </c>
      <c r="Y239">
        <v>82.867999999999995</v>
      </c>
      <c r="Z239">
        <v>2.1819999999999999</v>
      </c>
      <c r="AA239">
        <v>544.11699999999996</v>
      </c>
      <c r="AB239">
        <v>496.42</v>
      </c>
      <c r="AC239">
        <v>4.7779999999999996</v>
      </c>
      <c r="AD239">
        <v>3.8</v>
      </c>
      <c r="AE239">
        <v>7879.98</v>
      </c>
      <c r="AF239">
        <v>6004.768</v>
      </c>
      <c r="AG239">
        <v>1770.579</v>
      </c>
      <c r="AH239">
        <v>1111.94</v>
      </c>
      <c r="AI239">
        <v>6109.402</v>
      </c>
      <c r="AJ239">
        <v>4892.8280000000004</v>
      </c>
      <c r="AK239">
        <v>24.640999999999998</v>
      </c>
      <c r="AL239">
        <v>1.0049999999999999</v>
      </c>
      <c r="AM239">
        <v>424.79399999999998</v>
      </c>
      <c r="AN239">
        <v>2056.3850000000002</v>
      </c>
      <c r="AO239">
        <v>26.916</v>
      </c>
      <c r="AP239">
        <v>32.128</v>
      </c>
      <c r="AQ239">
        <v>0</v>
      </c>
      <c r="AR239">
        <v>1</v>
      </c>
      <c r="AS239">
        <v>1</v>
      </c>
      <c r="AT239" s="1">
        <v>0</v>
      </c>
      <c r="AU239" s="1" t="s">
        <v>83</v>
      </c>
      <c r="AV239" s="1" t="s">
        <v>83</v>
      </c>
      <c r="AW239" s="1" t="s">
        <v>84</v>
      </c>
      <c r="AX239" s="1"/>
      <c r="AY239" s="1"/>
      <c r="AZ239" s="1" t="s">
        <v>654</v>
      </c>
      <c r="BA239">
        <v>119</v>
      </c>
      <c r="BB239" s="1" t="s">
        <v>91</v>
      </c>
      <c r="BC239">
        <v>45566.72064</v>
      </c>
      <c r="BD239" s="1"/>
      <c r="BE239" s="1" t="s">
        <v>87</v>
      </c>
      <c r="BF239">
        <v>119</v>
      </c>
      <c r="BG239">
        <v>119</v>
      </c>
      <c r="BH239">
        <v>0</v>
      </c>
      <c r="BI239" s="1" t="s">
        <v>652</v>
      </c>
      <c r="BJ239" s="1"/>
      <c r="BK239">
        <v>15.15999985</v>
      </c>
      <c r="BL239">
        <v>110</v>
      </c>
      <c r="BM239" s="1"/>
      <c r="BN239" s="1"/>
      <c r="BO239">
        <v>0</v>
      </c>
      <c r="BP239">
        <v>60</v>
      </c>
      <c r="BS239" s="1" t="s">
        <v>655</v>
      </c>
      <c r="BT239" s="1" t="s">
        <v>654</v>
      </c>
      <c r="BU239">
        <v>40</v>
      </c>
      <c r="BV239">
        <v>20</v>
      </c>
      <c r="BW239">
        <v>45</v>
      </c>
      <c r="BX239">
        <v>1201.009</v>
      </c>
      <c r="BY239">
        <v>839.46400000000006</v>
      </c>
      <c r="BZ239">
        <v>-2.9910000000000001</v>
      </c>
      <c r="CA239">
        <v>4.133</v>
      </c>
      <c r="CB239">
        <v>89.317999999999998</v>
      </c>
      <c r="CC239">
        <v>2056.3850000000002</v>
      </c>
      <c r="CD239">
        <v>1204.509</v>
      </c>
      <c r="CE239">
        <v>1150.239</v>
      </c>
      <c r="CF239">
        <v>179.923</v>
      </c>
      <c r="CG239">
        <v>99.998999999999995</v>
      </c>
      <c r="CI239">
        <f>COUNTA(filtered_labeled_data_seghesio__2[#This Row])</f>
        <v>77</v>
      </c>
    </row>
    <row r="240" spans="1:87" x14ac:dyDescent="0.35">
      <c r="A240">
        <v>802.15099999999995</v>
      </c>
      <c r="B240">
        <v>119.90900000000001</v>
      </c>
      <c r="C240">
        <v>215.1</v>
      </c>
      <c r="D240">
        <v>215.1</v>
      </c>
      <c r="E240">
        <v>220.1</v>
      </c>
      <c r="F240">
        <v>225</v>
      </c>
      <c r="G240">
        <v>2203.9899999999998</v>
      </c>
      <c r="H240">
        <v>1756.451</v>
      </c>
      <c r="I240">
        <v>2.738</v>
      </c>
      <c r="J240">
        <v>0.15</v>
      </c>
      <c r="K240">
        <v>24.34</v>
      </c>
      <c r="L240">
        <v>2.04</v>
      </c>
      <c r="M240">
        <v>0.45400000000000001</v>
      </c>
      <c r="N240">
        <v>0.65600000000000003</v>
      </c>
      <c r="O240">
        <v>45.2</v>
      </c>
      <c r="P240">
        <v>28.077999999999999</v>
      </c>
      <c r="Q240">
        <v>44.963999999999999</v>
      </c>
      <c r="R240">
        <v>229.8</v>
      </c>
      <c r="S240">
        <v>59.9</v>
      </c>
      <c r="T240">
        <v>59.9</v>
      </c>
      <c r="U240">
        <v>61</v>
      </c>
      <c r="V240">
        <v>94.585999999999999</v>
      </c>
      <c r="W240">
        <v>52.5</v>
      </c>
      <c r="X240">
        <v>66.403999999999996</v>
      </c>
      <c r="Y240">
        <v>80.17</v>
      </c>
      <c r="Z240">
        <v>3.1230000000000002</v>
      </c>
      <c r="AA240">
        <v>542.20000000000005</v>
      </c>
      <c r="AB240">
        <v>496.03199999999998</v>
      </c>
      <c r="AC240">
        <v>4.665</v>
      </c>
      <c r="AD240">
        <v>3.6869999999999998</v>
      </c>
      <c r="AE240">
        <v>7719.2259999999997</v>
      </c>
      <c r="AF240">
        <v>5408.1450000000004</v>
      </c>
      <c r="AG240">
        <v>1684.883</v>
      </c>
      <c r="AH240">
        <v>1023.444</v>
      </c>
      <c r="AI240">
        <v>6034.3429999999998</v>
      </c>
      <c r="AJ240">
        <v>4384.701</v>
      </c>
      <c r="AK240">
        <v>23.978999999999999</v>
      </c>
      <c r="AL240">
        <v>1.0029999999999999</v>
      </c>
      <c r="AM240">
        <v>423.76900000000001</v>
      </c>
      <c r="AN240">
        <v>2123.9760000000001</v>
      </c>
      <c r="AO240">
        <v>5.43</v>
      </c>
      <c r="AP240">
        <v>30.431999999999999</v>
      </c>
      <c r="AQ240">
        <v>1</v>
      </c>
      <c r="AR240">
        <v>1</v>
      </c>
      <c r="AS240">
        <v>1</v>
      </c>
      <c r="AT240" s="1">
        <v>0</v>
      </c>
      <c r="AU240" s="1" t="s">
        <v>83</v>
      </c>
      <c r="AV240" s="1" t="s">
        <v>83</v>
      </c>
      <c r="AW240" s="1" t="s">
        <v>84</v>
      </c>
      <c r="AX240" s="1"/>
      <c r="AY240" s="1"/>
      <c r="AZ240" s="1" t="s">
        <v>656</v>
      </c>
      <c r="BA240">
        <v>120</v>
      </c>
      <c r="BB240" s="1" t="s">
        <v>86</v>
      </c>
      <c r="BC240">
        <v>45566.720909999996</v>
      </c>
      <c r="BD240" s="1"/>
      <c r="BE240" s="1" t="s">
        <v>87</v>
      </c>
      <c r="BF240">
        <v>120</v>
      </c>
      <c r="BG240">
        <v>120</v>
      </c>
      <c r="BH240">
        <v>0</v>
      </c>
      <c r="BI240" s="1" t="s">
        <v>657</v>
      </c>
      <c r="BJ240" s="1"/>
      <c r="BK240">
        <v>15.170000079999999</v>
      </c>
      <c r="BL240">
        <v>110</v>
      </c>
      <c r="BM240" s="1"/>
      <c r="BN240" s="1"/>
      <c r="BO240">
        <v>0</v>
      </c>
      <c r="BP240">
        <v>60</v>
      </c>
      <c r="BQ240">
        <v>6.3859219999999996E-3</v>
      </c>
      <c r="BR240">
        <v>0.145101905</v>
      </c>
      <c r="BS240" s="1" t="s">
        <v>658</v>
      </c>
      <c r="BT240" s="1" t="s">
        <v>656</v>
      </c>
      <c r="BU240">
        <v>40</v>
      </c>
      <c r="BV240">
        <v>20</v>
      </c>
      <c r="BW240">
        <v>45</v>
      </c>
      <c r="BX240">
        <v>892.053</v>
      </c>
      <c r="BY240">
        <v>966.14599999999996</v>
      </c>
      <c r="BZ240">
        <v>3.806</v>
      </c>
      <c r="CA240">
        <v>4.1959999999999997</v>
      </c>
      <c r="CB240">
        <v>96.114999999999995</v>
      </c>
      <c r="CC240">
        <v>2123.9760000000001</v>
      </c>
      <c r="CD240">
        <v>868.31500000000005</v>
      </c>
      <c r="CE240">
        <v>1078.71</v>
      </c>
      <c r="CF240">
        <v>6.5780000000000003</v>
      </c>
      <c r="CG240">
        <v>99.998999999999995</v>
      </c>
      <c r="CI240">
        <f>COUNTA(filtered_labeled_data_seghesio__2[#This Row])</f>
        <v>79</v>
      </c>
    </row>
    <row r="241" spans="1:87" x14ac:dyDescent="0.35">
      <c r="A241">
        <v>802.15099999999995</v>
      </c>
      <c r="B241">
        <v>119.90900000000001</v>
      </c>
      <c r="C241">
        <v>215.1</v>
      </c>
      <c r="D241">
        <v>215.1</v>
      </c>
      <c r="E241">
        <v>220.1</v>
      </c>
      <c r="F241">
        <v>225</v>
      </c>
      <c r="G241">
        <v>2203.9899999999998</v>
      </c>
      <c r="H241">
        <v>1756.451</v>
      </c>
      <c r="I241">
        <v>2.738</v>
      </c>
      <c r="J241">
        <v>0.15</v>
      </c>
      <c r="K241">
        <v>24.34</v>
      </c>
      <c r="L241">
        <v>2.04</v>
      </c>
      <c r="M241">
        <v>0.45400000000000001</v>
      </c>
      <c r="N241">
        <v>0.65600000000000003</v>
      </c>
      <c r="O241">
        <v>45.2</v>
      </c>
      <c r="P241">
        <v>28.077999999999999</v>
      </c>
      <c r="Q241">
        <v>44.963999999999999</v>
      </c>
      <c r="R241">
        <v>229.8</v>
      </c>
      <c r="S241">
        <v>59.9</v>
      </c>
      <c r="T241">
        <v>59.9</v>
      </c>
      <c r="U241">
        <v>61</v>
      </c>
      <c r="V241">
        <v>137.79599999999999</v>
      </c>
      <c r="W241">
        <v>52.5</v>
      </c>
      <c r="X241">
        <v>67.08</v>
      </c>
      <c r="Y241">
        <v>82.671000000000006</v>
      </c>
      <c r="Z241">
        <v>2.5209999999999999</v>
      </c>
      <c r="AA241">
        <v>544.08500000000004</v>
      </c>
      <c r="AB241">
        <v>496.75599999999997</v>
      </c>
      <c r="AC241">
        <v>4.8540000000000001</v>
      </c>
      <c r="AD241">
        <v>3.875</v>
      </c>
      <c r="AE241">
        <v>7891.45</v>
      </c>
      <c r="AF241">
        <v>6060.7470000000003</v>
      </c>
      <c r="AG241">
        <v>1805.895</v>
      </c>
      <c r="AH241">
        <v>1146.386</v>
      </c>
      <c r="AI241">
        <v>6085.5550000000003</v>
      </c>
      <c r="AJ241">
        <v>4914.3599999999997</v>
      </c>
      <c r="AK241">
        <v>23.978999999999999</v>
      </c>
      <c r="AL241">
        <v>1.0049999999999999</v>
      </c>
      <c r="AM241">
        <v>424.79700000000003</v>
      </c>
      <c r="AN241">
        <v>2056.5419999999999</v>
      </c>
      <c r="AO241">
        <v>11.445</v>
      </c>
      <c r="AP241">
        <v>28.856999999999999</v>
      </c>
      <c r="AQ241">
        <v>1</v>
      </c>
      <c r="AR241">
        <v>1</v>
      </c>
      <c r="AS241">
        <v>0</v>
      </c>
      <c r="AT241" s="1" t="s">
        <v>214</v>
      </c>
      <c r="AU241" s="1" t="s">
        <v>83</v>
      </c>
      <c r="AV241" s="1" t="s">
        <v>83</v>
      </c>
      <c r="AW241" s="1" t="s">
        <v>84</v>
      </c>
      <c r="AX241" s="1"/>
      <c r="AY241" s="1"/>
      <c r="AZ241" s="1" t="s">
        <v>659</v>
      </c>
      <c r="BA241">
        <v>120</v>
      </c>
      <c r="BB241" s="1" t="s">
        <v>91</v>
      </c>
      <c r="BC241">
        <v>45566.720909999996</v>
      </c>
      <c r="BD241" s="1"/>
      <c r="BE241" s="1" t="s">
        <v>87</v>
      </c>
      <c r="BF241">
        <v>120</v>
      </c>
      <c r="BG241">
        <v>120</v>
      </c>
      <c r="BH241">
        <v>0</v>
      </c>
      <c r="BI241" s="1" t="s">
        <v>657</v>
      </c>
      <c r="BJ241" s="1"/>
      <c r="BK241">
        <v>15.170000079999999</v>
      </c>
      <c r="BL241">
        <v>110</v>
      </c>
      <c r="BM241" s="1"/>
      <c r="BN241" s="1"/>
      <c r="BO241">
        <v>0</v>
      </c>
      <c r="BP241">
        <v>60</v>
      </c>
      <c r="BS241" s="1" t="s">
        <v>660</v>
      </c>
      <c r="BT241" s="1" t="s">
        <v>659</v>
      </c>
      <c r="BU241">
        <v>40</v>
      </c>
      <c r="BV241">
        <v>20</v>
      </c>
      <c r="BW241">
        <v>45</v>
      </c>
      <c r="BX241">
        <v>1208.829</v>
      </c>
      <c r="BY241">
        <v>891.96400000000006</v>
      </c>
      <c r="BZ241">
        <v>-2.7639999999999998</v>
      </c>
      <c r="CA241">
        <v>4.0789999999999997</v>
      </c>
      <c r="CB241">
        <v>89.545000000000002</v>
      </c>
      <c r="CC241">
        <v>2056.5419999999999</v>
      </c>
      <c r="CD241">
        <v>1210.126</v>
      </c>
      <c r="CE241">
        <v>1202.24</v>
      </c>
      <c r="CF241">
        <v>-179.62899999999999</v>
      </c>
      <c r="CG241">
        <v>99.998999999999995</v>
      </c>
      <c r="CI241">
        <f>COUNTA(filtered_labeled_data_seghesio__2[#This Row])</f>
        <v>77</v>
      </c>
    </row>
    <row r="242" spans="1:87" x14ac:dyDescent="0.35">
      <c r="A242">
        <v>802.33500000000004</v>
      </c>
      <c r="B242">
        <v>119.90900000000001</v>
      </c>
      <c r="C242">
        <v>215.1</v>
      </c>
      <c r="D242">
        <v>215.3</v>
      </c>
      <c r="E242">
        <v>220.1</v>
      </c>
      <c r="F242">
        <v>225</v>
      </c>
      <c r="G242">
        <v>2192.9160000000002</v>
      </c>
      <c r="H242">
        <v>1743.1420000000001</v>
      </c>
      <c r="I242">
        <v>2.7160000000000002</v>
      </c>
      <c r="J242">
        <v>0.14799999999999999</v>
      </c>
      <c r="K242">
        <v>24.34</v>
      </c>
      <c r="L242">
        <v>2.0739999999999998</v>
      </c>
      <c r="M242">
        <v>0.45400000000000001</v>
      </c>
      <c r="N242">
        <v>0.65800000000000003</v>
      </c>
      <c r="O242">
        <v>45.4</v>
      </c>
      <c r="P242">
        <v>28.388999999999999</v>
      </c>
      <c r="Q242">
        <v>44.948</v>
      </c>
      <c r="R242">
        <v>229.8</v>
      </c>
      <c r="S242">
        <v>60.1</v>
      </c>
      <c r="T242">
        <v>60.1</v>
      </c>
      <c r="U242">
        <v>60.9</v>
      </c>
      <c r="V242">
        <v>94.585999999999999</v>
      </c>
      <c r="W242">
        <v>52.5</v>
      </c>
      <c r="X242">
        <v>66.328000000000003</v>
      </c>
      <c r="Y242">
        <v>80.149000000000001</v>
      </c>
      <c r="Z242">
        <v>2.972</v>
      </c>
      <c r="AA242">
        <v>541.83600000000001</v>
      </c>
      <c r="AB242">
        <v>496.98599999999999</v>
      </c>
      <c r="AC242">
        <v>4.6280000000000001</v>
      </c>
      <c r="AD242">
        <v>3.6120000000000001</v>
      </c>
      <c r="AE242">
        <v>7717.0550000000003</v>
      </c>
      <c r="AF242">
        <v>5438.9660000000003</v>
      </c>
      <c r="AG242">
        <v>1678.3679999999999</v>
      </c>
      <c r="AH242">
        <v>1003.41</v>
      </c>
      <c r="AI242">
        <v>6038.6869999999999</v>
      </c>
      <c r="AJ242">
        <v>4435.5559999999996</v>
      </c>
      <c r="AK242">
        <v>24.994</v>
      </c>
      <c r="AT242" s="1" t="s">
        <v>83</v>
      </c>
      <c r="AU242" s="1" t="s">
        <v>83</v>
      </c>
      <c r="AV242" s="1" t="s">
        <v>83</v>
      </c>
      <c r="AW242" s="1"/>
      <c r="AX242" s="1"/>
      <c r="AY242" s="1"/>
      <c r="AZ242" s="1" t="s">
        <v>661</v>
      </c>
      <c r="BA242">
        <v>121</v>
      </c>
      <c r="BB242" s="1" t="s">
        <v>86</v>
      </c>
      <c r="BC242">
        <v>45566.7212</v>
      </c>
      <c r="BD242" s="1"/>
      <c r="BE242" s="1" t="s">
        <v>87</v>
      </c>
      <c r="BF242">
        <v>121</v>
      </c>
      <c r="BG242">
        <v>121</v>
      </c>
      <c r="BH242">
        <v>0</v>
      </c>
      <c r="BI242" s="1" t="s">
        <v>662</v>
      </c>
      <c r="BJ242" s="1"/>
      <c r="BK242">
        <v>15.170000079999999</v>
      </c>
      <c r="BL242">
        <v>110</v>
      </c>
      <c r="BM242" s="1"/>
      <c r="BN242" s="1"/>
      <c r="BO242">
        <v>0</v>
      </c>
      <c r="BP242">
        <v>60</v>
      </c>
      <c r="BQ242">
        <v>1.0292172E-2</v>
      </c>
      <c r="BR242">
        <v>0.132200241</v>
      </c>
      <c r="BS242" s="1" t="s">
        <v>83</v>
      </c>
      <c r="BT242" s="1" t="s">
        <v>83</v>
      </c>
      <c r="CI242">
        <f>COUNTA(filtered_labeled_data_seghesio__2[#This Row])</f>
        <v>57</v>
      </c>
    </row>
    <row r="243" spans="1:87" x14ac:dyDescent="0.35">
      <c r="A243">
        <v>802.33500000000004</v>
      </c>
      <c r="B243">
        <v>119.90900000000001</v>
      </c>
      <c r="C243">
        <v>215.1</v>
      </c>
      <c r="D243">
        <v>215.3</v>
      </c>
      <c r="E243">
        <v>220.1</v>
      </c>
      <c r="F243">
        <v>225</v>
      </c>
      <c r="G243">
        <v>2192.9160000000002</v>
      </c>
      <c r="H243">
        <v>1743.1420000000001</v>
      </c>
      <c r="I243">
        <v>2.7160000000000002</v>
      </c>
      <c r="J243">
        <v>0.14799999999999999</v>
      </c>
      <c r="K243">
        <v>24.34</v>
      </c>
      <c r="L243">
        <v>2.0739999999999998</v>
      </c>
      <c r="M243">
        <v>0.45400000000000001</v>
      </c>
      <c r="N243">
        <v>0.65800000000000003</v>
      </c>
      <c r="O243">
        <v>45.4</v>
      </c>
      <c r="P243">
        <v>28.388999999999999</v>
      </c>
      <c r="Q243">
        <v>44.948</v>
      </c>
      <c r="R243">
        <v>229.8</v>
      </c>
      <c r="S243">
        <v>60.1</v>
      </c>
      <c r="T243">
        <v>60.1</v>
      </c>
      <c r="U243">
        <v>60.9</v>
      </c>
      <c r="V243">
        <v>137.79599999999999</v>
      </c>
      <c r="W243">
        <v>52.5</v>
      </c>
      <c r="X243">
        <v>66.933000000000007</v>
      </c>
      <c r="Y243">
        <v>82.606999999999999</v>
      </c>
      <c r="Z243">
        <v>1.994</v>
      </c>
      <c r="AA243">
        <v>545.04899999999998</v>
      </c>
      <c r="AB243">
        <v>497.68799999999999</v>
      </c>
      <c r="AC243">
        <v>4.8159999999999998</v>
      </c>
      <c r="AD243">
        <v>3.875</v>
      </c>
      <c r="AE243">
        <v>7902.6970000000001</v>
      </c>
      <c r="AF243">
        <v>6079.6959999999999</v>
      </c>
      <c r="AG243">
        <v>1800.6959999999999</v>
      </c>
      <c r="AH243">
        <v>1160.6959999999999</v>
      </c>
      <c r="AI243">
        <v>6102.0010000000002</v>
      </c>
      <c r="AJ243">
        <v>4919</v>
      </c>
      <c r="AK243">
        <v>24.994</v>
      </c>
      <c r="AL243">
        <v>1.0049999999999999</v>
      </c>
      <c r="AM243">
        <v>424.54300000000001</v>
      </c>
      <c r="AN243">
        <v>2056.1260000000002</v>
      </c>
      <c r="AO243">
        <v>9.2330000000000005</v>
      </c>
      <c r="AP243">
        <v>554.25699999999995</v>
      </c>
      <c r="AQ243">
        <v>1</v>
      </c>
      <c r="AR243">
        <v>0</v>
      </c>
      <c r="AS243">
        <v>1</v>
      </c>
      <c r="AT243" s="1">
        <v>0</v>
      </c>
      <c r="AU243" s="1" t="s">
        <v>83</v>
      </c>
      <c r="AV243" s="1" t="s">
        <v>83</v>
      </c>
      <c r="AW243" s="1" t="s">
        <v>499</v>
      </c>
      <c r="AX243" s="1"/>
      <c r="AY243" s="1"/>
      <c r="AZ243" s="1" t="s">
        <v>663</v>
      </c>
      <c r="BA243">
        <v>121</v>
      </c>
      <c r="BB243" s="1" t="s">
        <v>91</v>
      </c>
      <c r="BC243">
        <v>45566.7212</v>
      </c>
      <c r="BD243" s="1"/>
      <c r="BE243" s="1" t="s">
        <v>87</v>
      </c>
      <c r="BF243">
        <v>121</v>
      </c>
      <c r="BG243">
        <v>121</v>
      </c>
      <c r="BH243">
        <v>0</v>
      </c>
      <c r="BI243" s="1" t="s">
        <v>662</v>
      </c>
      <c r="BJ243" s="1"/>
      <c r="BK243">
        <v>15.170000079999999</v>
      </c>
      <c r="BL243">
        <v>110</v>
      </c>
      <c r="BM243" s="1"/>
      <c r="BN243" s="1"/>
      <c r="BO243">
        <v>0</v>
      </c>
      <c r="BP243">
        <v>60</v>
      </c>
      <c r="BS243" s="1" t="s">
        <v>664</v>
      </c>
      <c r="BT243" s="1" t="s">
        <v>663</v>
      </c>
      <c r="BU243">
        <v>40</v>
      </c>
      <c r="BV243">
        <v>20</v>
      </c>
      <c r="BW243">
        <v>45</v>
      </c>
      <c r="BX243">
        <v>1211.7739999999999</v>
      </c>
      <c r="BY243">
        <v>953.34699999999998</v>
      </c>
      <c r="BZ243">
        <v>-0.94499999999999995</v>
      </c>
      <c r="CA243">
        <v>4.0759999999999996</v>
      </c>
      <c r="CB243">
        <v>91.364000000000004</v>
      </c>
      <c r="CC243">
        <v>2056.1260000000002</v>
      </c>
      <c r="CD243">
        <v>1211.635</v>
      </c>
      <c r="CE243">
        <v>1261.357</v>
      </c>
      <c r="CF243">
        <v>-179.40700000000001</v>
      </c>
      <c r="CG243">
        <v>99.998999999999995</v>
      </c>
      <c r="CI243">
        <f>COUNTA(filtered_labeled_data_seghesio__2[#This Row])</f>
        <v>77</v>
      </c>
    </row>
    <row r="244" spans="1:87" x14ac:dyDescent="0.35">
      <c r="A244">
        <v>802.33500000000004</v>
      </c>
      <c r="B244">
        <v>119.90900000000001</v>
      </c>
      <c r="C244">
        <v>215.1</v>
      </c>
      <c r="D244">
        <v>215.1</v>
      </c>
      <c r="E244">
        <v>220.3</v>
      </c>
      <c r="F244">
        <v>225</v>
      </c>
      <c r="G244">
        <v>2202.7280000000001</v>
      </c>
      <c r="H244">
        <v>1749.3589999999999</v>
      </c>
      <c r="I244">
        <v>2.83</v>
      </c>
      <c r="J244">
        <v>0.156</v>
      </c>
      <c r="K244">
        <v>24.34</v>
      </c>
      <c r="L244">
        <v>2.06</v>
      </c>
      <c r="M244">
        <v>0.45400000000000001</v>
      </c>
      <c r="N244">
        <v>0.65400000000000003</v>
      </c>
      <c r="O244">
        <v>45.7</v>
      </c>
      <c r="P244">
        <v>28.292000000000002</v>
      </c>
      <c r="Q244">
        <v>44.984000000000002</v>
      </c>
      <c r="R244">
        <v>229.8</v>
      </c>
      <c r="S244">
        <v>59.9</v>
      </c>
      <c r="T244">
        <v>59.9</v>
      </c>
      <c r="U244">
        <v>60.9</v>
      </c>
      <c r="V244">
        <v>94.585999999999999</v>
      </c>
      <c r="W244">
        <v>52.5</v>
      </c>
      <c r="X244">
        <v>66.331999999999994</v>
      </c>
      <c r="Y244">
        <v>80.204999999999998</v>
      </c>
      <c r="Z244">
        <v>3.5369999999999999</v>
      </c>
      <c r="AA244">
        <v>540.72900000000004</v>
      </c>
      <c r="AB244">
        <v>495.721</v>
      </c>
      <c r="AC244">
        <v>4.5529999999999999</v>
      </c>
      <c r="AD244">
        <v>3.65</v>
      </c>
      <c r="AE244">
        <v>7682.4530000000004</v>
      </c>
      <c r="AF244">
        <v>5384.915</v>
      </c>
      <c r="AG244">
        <v>1629.2339999999999</v>
      </c>
      <c r="AH244">
        <v>1014.016</v>
      </c>
      <c r="AI244">
        <v>6053.2190000000001</v>
      </c>
      <c r="AJ244">
        <v>4370.8990000000003</v>
      </c>
      <c r="AK244">
        <v>23.978999999999999</v>
      </c>
      <c r="AL244">
        <v>1.0029999999999999</v>
      </c>
      <c r="AM244">
        <v>423.68</v>
      </c>
      <c r="AN244">
        <v>2056.0329999999999</v>
      </c>
      <c r="AO244">
        <v>12.151</v>
      </c>
      <c r="AP244">
        <v>34.433999999999997</v>
      </c>
      <c r="AQ244">
        <v>1</v>
      </c>
      <c r="AR244">
        <v>1</v>
      </c>
      <c r="AS244">
        <v>0</v>
      </c>
      <c r="AT244" s="1" t="s">
        <v>82</v>
      </c>
      <c r="AU244" s="1" t="s">
        <v>83</v>
      </c>
      <c r="AV244" s="1" t="s">
        <v>83</v>
      </c>
      <c r="AW244" s="1" t="s">
        <v>84</v>
      </c>
      <c r="AX244" s="1"/>
      <c r="AY244" s="1"/>
      <c r="AZ244" s="1" t="s">
        <v>665</v>
      </c>
      <c r="BA244">
        <v>122</v>
      </c>
      <c r="BB244" s="1" t="s">
        <v>86</v>
      </c>
      <c r="BC244">
        <v>45566.72148</v>
      </c>
      <c r="BD244" s="1"/>
      <c r="BE244" s="1" t="s">
        <v>87</v>
      </c>
      <c r="BF244">
        <v>122</v>
      </c>
      <c r="BG244">
        <v>122</v>
      </c>
      <c r="BH244">
        <v>0</v>
      </c>
      <c r="BI244" s="1" t="s">
        <v>666</v>
      </c>
      <c r="BJ244" s="1"/>
      <c r="BK244">
        <v>15.179999349999999</v>
      </c>
      <c r="BL244">
        <v>110</v>
      </c>
      <c r="BM244" s="1"/>
      <c r="BN244" s="1"/>
      <c r="BO244">
        <v>0</v>
      </c>
      <c r="BP244">
        <v>60</v>
      </c>
      <c r="BQ244">
        <v>1.4692539999999999E-3</v>
      </c>
      <c r="BR244">
        <v>0.140394926</v>
      </c>
      <c r="BS244" s="1" t="s">
        <v>667</v>
      </c>
      <c r="BT244" s="1" t="s">
        <v>665</v>
      </c>
      <c r="BU244">
        <v>40</v>
      </c>
      <c r="BV244">
        <v>20</v>
      </c>
      <c r="BW244">
        <v>45</v>
      </c>
      <c r="BX244">
        <v>861.13699999999994</v>
      </c>
      <c r="BY244">
        <v>1277.6500000000001</v>
      </c>
      <c r="BZ244">
        <v>2.512</v>
      </c>
      <c r="CA244">
        <v>4.1070000000000002</v>
      </c>
      <c r="CB244">
        <v>94.820999999999998</v>
      </c>
      <c r="CC244">
        <v>2056.0329999999999</v>
      </c>
      <c r="CD244">
        <v>840.50099999999998</v>
      </c>
      <c r="CE244">
        <v>1382.9739999999999</v>
      </c>
      <c r="CF244">
        <v>5.4489999999999998</v>
      </c>
      <c r="CG244">
        <v>93.307000000000002</v>
      </c>
      <c r="CI244">
        <f>COUNTA(filtered_labeled_data_seghesio__2[#This Row])</f>
        <v>79</v>
      </c>
    </row>
    <row r="245" spans="1:87" x14ac:dyDescent="0.35">
      <c r="A245">
        <v>802.33500000000004</v>
      </c>
      <c r="B245">
        <v>119.90900000000001</v>
      </c>
      <c r="C245">
        <v>215.1</v>
      </c>
      <c r="D245">
        <v>215.1</v>
      </c>
      <c r="E245">
        <v>220.3</v>
      </c>
      <c r="F245">
        <v>225</v>
      </c>
      <c r="G245">
        <v>2202.7280000000001</v>
      </c>
      <c r="H245">
        <v>1749.3589999999999</v>
      </c>
      <c r="I245">
        <v>2.83</v>
      </c>
      <c r="J245">
        <v>0.156</v>
      </c>
      <c r="K245">
        <v>24.34</v>
      </c>
      <c r="L245">
        <v>2.06</v>
      </c>
      <c r="M245">
        <v>0.45400000000000001</v>
      </c>
      <c r="N245">
        <v>0.65400000000000003</v>
      </c>
      <c r="O245">
        <v>45.7</v>
      </c>
      <c r="P245">
        <v>28.292000000000002</v>
      </c>
      <c r="Q245">
        <v>44.984000000000002</v>
      </c>
      <c r="R245">
        <v>229.8</v>
      </c>
      <c r="S245">
        <v>59.9</v>
      </c>
      <c r="T245">
        <v>59.9</v>
      </c>
      <c r="U245">
        <v>60.9</v>
      </c>
      <c r="V245">
        <v>137.79599999999999</v>
      </c>
      <c r="W245">
        <v>52.5</v>
      </c>
      <c r="X245">
        <v>67.224000000000004</v>
      </c>
      <c r="Y245">
        <v>82.963999999999999</v>
      </c>
      <c r="Z245">
        <v>1.6930000000000001</v>
      </c>
      <c r="AA245">
        <v>545.077</v>
      </c>
      <c r="AB245">
        <v>497.33499999999998</v>
      </c>
      <c r="AC245">
        <v>4.8540000000000001</v>
      </c>
      <c r="AD245">
        <v>3.8380000000000001</v>
      </c>
      <c r="AE245">
        <v>7903.5159999999996</v>
      </c>
      <c r="AF245">
        <v>6074.4480000000003</v>
      </c>
      <c r="AG245">
        <v>1816.0940000000001</v>
      </c>
      <c r="AH245">
        <v>1136.3869999999999</v>
      </c>
      <c r="AI245">
        <v>6087.4219999999996</v>
      </c>
      <c r="AJ245">
        <v>4938.0609999999997</v>
      </c>
      <c r="AK245">
        <v>23.978999999999999</v>
      </c>
      <c r="AL245">
        <v>1.0049999999999999</v>
      </c>
      <c r="AM245">
        <v>424.64600000000002</v>
      </c>
      <c r="AN245">
        <v>2056.7089999999998</v>
      </c>
      <c r="AO245">
        <v>13.153</v>
      </c>
      <c r="AP245">
        <v>29.978000000000002</v>
      </c>
      <c r="AQ245">
        <v>1</v>
      </c>
      <c r="AR245">
        <v>1</v>
      </c>
      <c r="AS245">
        <v>1</v>
      </c>
      <c r="AT245" s="1">
        <v>0</v>
      </c>
      <c r="AU245" s="1" t="s">
        <v>83</v>
      </c>
      <c r="AV245" s="1" t="s">
        <v>83</v>
      </c>
      <c r="AW245" s="1" t="s">
        <v>84</v>
      </c>
      <c r="AX245" s="1"/>
      <c r="AY245" s="1"/>
      <c r="AZ245" s="1" t="s">
        <v>668</v>
      </c>
      <c r="BA245">
        <v>122</v>
      </c>
      <c r="BB245" s="1" t="s">
        <v>91</v>
      </c>
      <c r="BC245">
        <v>45566.72148</v>
      </c>
      <c r="BD245" s="1"/>
      <c r="BE245" s="1" t="s">
        <v>87</v>
      </c>
      <c r="BF245">
        <v>122</v>
      </c>
      <c r="BG245">
        <v>122</v>
      </c>
      <c r="BH245">
        <v>0</v>
      </c>
      <c r="BI245" s="1" t="s">
        <v>666</v>
      </c>
      <c r="BJ245" s="1"/>
      <c r="BK245">
        <v>15.179999349999999</v>
      </c>
      <c r="BL245">
        <v>110</v>
      </c>
      <c r="BM245" s="1"/>
      <c r="BN245" s="1"/>
      <c r="BO245">
        <v>0</v>
      </c>
      <c r="BP245">
        <v>60</v>
      </c>
      <c r="BS245" s="1" t="s">
        <v>669</v>
      </c>
      <c r="BT245" s="1" t="s">
        <v>668</v>
      </c>
      <c r="BU245">
        <v>40</v>
      </c>
      <c r="BV245">
        <v>20</v>
      </c>
      <c r="BW245">
        <v>45</v>
      </c>
      <c r="BX245">
        <v>1244.104</v>
      </c>
      <c r="BY245">
        <v>788.54399999999998</v>
      </c>
      <c r="BZ245">
        <v>-1.3919999999999999</v>
      </c>
      <c r="CA245">
        <v>4.0940000000000003</v>
      </c>
      <c r="CB245">
        <v>90.917000000000002</v>
      </c>
      <c r="CC245">
        <v>2056.7089999999998</v>
      </c>
      <c r="CD245">
        <v>1237.461</v>
      </c>
      <c r="CE245">
        <v>1098.9480000000001</v>
      </c>
      <c r="CF245">
        <v>-178.21299999999999</v>
      </c>
      <c r="CG245">
        <v>99.998999999999995</v>
      </c>
      <c r="CI245">
        <f>COUNTA(filtered_labeled_data_seghesio__2[#This Row])</f>
        <v>77</v>
      </c>
    </row>
    <row r="246" spans="1:87" x14ac:dyDescent="0.35">
      <c r="A246">
        <v>802.33500000000004</v>
      </c>
      <c r="B246">
        <v>119.90900000000001</v>
      </c>
      <c r="C246">
        <v>215</v>
      </c>
      <c r="D246">
        <v>215.1</v>
      </c>
      <c r="E246">
        <v>220.1</v>
      </c>
      <c r="F246">
        <v>225</v>
      </c>
      <c r="G246">
        <v>2206.127</v>
      </c>
      <c r="H246">
        <v>1747.222</v>
      </c>
      <c r="I246">
        <v>3.1579999999999999</v>
      </c>
      <c r="J246">
        <v>0.14399999999999999</v>
      </c>
      <c r="K246">
        <v>24.34</v>
      </c>
      <c r="L246">
        <v>2.06</v>
      </c>
      <c r="M246">
        <v>0.45400000000000001</v>
      </c>
      <c r="N246">
        <v>0.65600000000000003</v>
      </c>
      <c r="O246">
        <v>45.7</v>
      </c>
      <c r="P246">
        <v>28.318000000000001</v>
      </c>
      <c r="Q246">
        <v>44.948</v>
      </c>
      <c r="R246">
        <v>229.8</v>
      </c>
      <c r="S246">
        <v>60</v>
      </c>
      <c r="T246">
        <v>60</v>
      </c>
      <c r="U246">
        <v>61</v>
      </c>
      <c r="V246">
        <v>94.585999999999999</v>
      </c>
      <c r="W246">
        <v>52.5</v>
      </c>
      <c r="X246">
        <v>66.242999999999995</v>
      </c>
      <c r="Y246">
        <v>80.102999999999994</v>
      </c>
      <c r="Z246">
        <v>3.01</v>
      </c>
      <c r="AA246">
        <v>544.12099999999998</v>
      </c>
      <c r="AB246">
        <v>500.34500000000003</v>
      </c>
      <c r="AC246">
        <v>4.5149999999999997</v>
      </c>
      <c r="AD246">
        <v>3.6869999999999998</v>
      </c>
      <c r="AE246">
        <v>7739.7759999999998</v>
      </c>
      <c r="AF246">
        <v>5509.3</v>
      </c>
      <c r="AG246">
        <v>1627.7139999999999</v>
      </c>
      <c r="AH246">
        <v>1050.8109999999999</v>
      </c>
      <c r="AI246">
        <v>6112.0619999999999</v>
      </c>
      <c r="AJ246">
        <v>4458.4889999999996</v>
      </c>
      <c r="AK246">
        <v>24.076000000000001</v>
      </c>
      <c r="AL246">
        <v>1.0029999999999999</v>
      </c>
      <c r="AM246">
        <v>423.74</v>
      </c>
      <c r="AN246">
        <v>2053.6019999999999</v>
      </c>
      <c r="AO246">
        <v>6.6459999999999999</v>
      </c>
      <c r="AP246">
        <v>28.699000000000002</v>
      </c>
      <c r="AQ246">
        <v>1</v>
      </c>
      <c r="AR246">
        <v>1</v>
      </c>
      <c r="AS246">
        <v>1</v>
      </c>
      <c r="AT246" s="1">
        <v>0</v>
      </c>
      <c r="AU246" s="1" t="s">
        <v>83</v>
      </c>
      <c r="AV246" s="1" t="s">
        <v>83</v>
      </c>
      <c r="AW246" s="1" t="s">
        <v>84</v>
      </c>
      <c r="AX246" s="1"/>
      <c r="AY246" s="1"/>
      <c r="AZ246" s="1" t="s">
        <v>670</v>
      </c>
      <c r="BA246">
        <v>123</v>
      </c>
      <c r="BB246" s="1" t="s">
        <v>86</v>
      </c>
      <c r="BC246">
        <v>45566.72176</v>
      </c>
      <c r="BD246" s="1"/>
      <c r="BE246" s="1" t="s">
        <v>87</v>
      </c>
      <c r="BF246">
        <v>123</v>
      </c>
      <c r="BG246">
        <v>123</v>
      </c>
      <c r="BH246">
        <v>0</v>
      </c>
      <c r="BI246" s="1" t="s">
        <v>671</v>
      </c>
      <c r="BJ246" s="1"/>
      <c r="BK246">
        <v>15.179999349999999</v>
      </c>
      <c r="BL246">
        <v>110</v>
      </c>
      <c r="BM246" s="1"/>
      <c r="BN246" s="1"/>
      <c r="BO246">
        <v>0</v>
      </c>
      <c r="BP246">
        <v>60</v>
      </c>
      <c r="BQ246">
        <v>2.3112892999999999E-2</v>
      </c>
      <c r="BR246">
        <v>0.111174464</v>
      </c>
      <c r="BS246" s="1" t="s">
        <v>672</v>
      </c>
      <c r="BT246" s="1" t="s">
        <v>670</v>
      </c>
      <c r="BU246">
        <v>40</v>
      </c>
      <c r="BV246">
        <v>20</v>
      </c>
      <c r="BW246">
        <v>45</v>
      </c>
      <c r="BX246">
        <v>892.28399999999999</v>
      </c>
      <c r="BY246">
        <v>984.58299999999997</v>
      </c>
      <c r="BZ246">
        <v>3.1309999999999998</v>
      </c>
      <c r="CA246">
        <v>4.1920000000000002</v>
      </c>
      <c r="CB246">
        <v>95.44</v>
      </c>
      <c r="CC246">
        <v>2053.6019999999999</v>
      </c>
      <c r="CD246">
        <v>867.96900000000005</v>
      </c>
      <c r="CE246">
        <v>1095.634</v>
      </c>
      <c r="CF246">
        <v>6.5439999999999996</v>
      </c>
      <c r="CG246">
        <v>98.424999999999997</v>
      </c>
      <c r="CI246">
        <f>COUNTA(filtered_labeled_data_seghesio__2[#This Row])</f>
        <v>79</v>
      </c>
    </row>
    <row r="247" spans="1:87" x14ac:dyDescent="0.35">
      <c r="A247">
        <v>802.33500000000004</v>
      </c>
      <c r="B247">
        <v>119.90900000000001</v>
      </c>
      <c r="C247">
        <v>215</v>
      </c>
      <c r="D247">
        <v>215.1</v>
      </c>
      <c r="E247">
        <v>220.1</v>
      </c>
      <c r="F247">
        <v>225</v>
      </c>
      <c r="G247">
        <v>2206.127</v>
      </c>
      <c r="H247">
        <v>1747.222</v>
      </c>
      <c r="I247">
        <v>3.1579999999999999</v>
      </c>
      <c r="J247">
        <v>0.14399999999999999</v>
      </c>
      <c r="K247">
        <v>24.34</v>
      </c>
      <c r="L247">
        <v>2.06</v>
      </c>
      <c r="M247">
        <v>0.45400000000000001</v>
      </c>
      <c r="N247">
        <v>0.65600000000000003</v>
      </c>
      <c r="O247">
        <v>45.7</v>
      </c>
      <c r="P247">
        <v>28.318000000000001</v>
      </c>
      <c r="Q247">
        <v>44.948</v>
      </c>
      <c r="R247">
        <v>229.8</v>
      </c>
      <c r="S247">
        <v>60</v>
      </c>
      <c r="T247">
        <v>60</v>
      </c>
      <c r="U247">
        <v>61</v>
      </c>
      <c r="V247">
        <v>137.79599999999999</v>
      </c>
      <c r="W247">
        <v>52.5</v>
      </c>
      <c r="X247">
        <v>66.867000000000004</v>
      </c>
      <c r="Y247">
        <v>82.576999999999998</v>
      </c>
      <c r="Z247">
        <v>2.145</v>
      </c>
      <c r="AA247">
        <v>545.08299999999997</v>
      </c>
      <c r="AB247">
        <v>497.94900000000001</v>
      </c>
      <c r="AC247">
        <v>4.8159999999999998</v>
      </c>
      <c r="AD247">
        <v>3.875</v>
      </c>
      <c r="AE247">
        <v>7891.7460000000001</v>
      </c>
      <c r="AF247">
        <v>6073.1530000000002</v>
      </c>
      <c r="AG247">
        <v>1798.056</v>
      </c>
      <c r="AH247">
        <v>1157.0730000000001</v>
      </c>
      <c r="AI247">
        <v>6093.69</v>
      </c>
      <c r="AJ247">
        <v>4916.08</v>
      </c>
      <c r="AK247">
        <v>24.076000000000001</v>
      </c>
      <c r="AL247">
        <v>1.0049999999999999</v>
      </c>
      <c r="AM247">
        <v>424.70600000000002</v>
      </c>
      <c r="AN247">
        <v>2056.0749999999998</v>
      </c>
      <c r="AO247">
        <v>41.383000000000003</v>
      </c>
      <c r="AP247">
        <v>17.960999999999999</v>
      </c>
      <c r="AQ247">
        <v>0</v>
      </c>
      <c r="AR247">
        <v>1</v>
      </c>
      <c r="AS247">
        <v>0</v>
      </c>
      <c r="AT247" s="1" t="s">
        <v>214</v>
      </c>
      <c r="AU247" s="1" t="s">
        <v>83</v>
      </c>
      <c r="AV247" s="1" t="s">
        <v>83</v>
      </c>
      <c r="AW247" s="1" t="s">
        <v>84</v>
      </c>
      <c r="AX247" s="1"/>
      <c r="AY247" s="1"/>
      <c r="AZ247" s="1" t="s">
        <v>673</v>
      </c>
      <c r="BA247">
        <v>123</v>
      </c>
      <c r="BB247" s="1" t="s">
        <v>91</v>
      </c>
      <c r="BC247">
        <v>45566.72176</v>
      </c>
      <c r="BD247" s="1"/>
      <c r="BE247" s="1" t="s">
        <v>87</v>
      </c>
      <c r="BF247">
        <v>123</v>
      </c>
      <c r="BG247">
        <v>123</v>
      </c>
      <c r="BH247">
        <v>0</v>
      </c>
      <c r="BI247" s="1" t="s">
        <v>671</v>
      </c>
      <c r="BJ247" s="1"/>
      <c r="BK247">
        <v>15.179999349999999</v>
      </c>
      <c r="BL247">
        <v>110</v>
      </c>
      <c r="BM247" s="1"/>
      <c r="BN247" s="1"/>
      <c r="BO247">
        <v>0</v>
      </c>
      <c r="BP247">
        <v>60</v>
      </c>
      <c r="BS247" s="1" t="s">
        <v>674</v>
      </c>
      <c r="BT247" s="1" t="s">
        <v>673</v>
      </c>
      <c r="BU247">
        <v>40</v>
      </c>
      <c r="BV247">
        <v>20</v>
      </c>
      <c r="BW247">
        <v>45</v>
      </c>
      <c r="BX247">
        <v>1234.3109999999999</v>
      </c>
      <c r="BY247">
        <v>950.97699999999998</v>
      </c>
      <c r="BZ247">
        <v>-2.3090000000000002</v>
      </c>
      <c r="CA247">
        <v>4.0279999999999996</v>
      </c>
      <c r="CB247">
        <v>90</v>
      </c>
      <c r="CC247">
        <v>2056.0749999999998</v>
      </c>
      <c r="CD247">
        <v>1228.5219999999999</v>
      </c>
      <c r="CE247">
        <v>1258.6780000000001</v>
      </c>
      <c r="CF247">
        <v>-178.35</v>
      </c>
      <c r="CG247">
        <v>99.998999999999995</v>
      </c>
      <c r="CI247">
        <f>COUNTA(filtered_labeled_data_seghesio__2[#This Row])</f>
        <v>77</v>
      </c>
    </row>
    <row r="248" spans="1:87" x14ac:dyDescent="0.35">
      <c r="A248">
        <v>802.33500000000004</v>
      </c>
      <c r="B248">
        <v>119.90900000000001</v>
      </c>
      <c r="C248">
        <v>214.5</v>
      </c>
      <c r="D248">
        <v>214.8</v>
      </c>
      <c r="E248">
        <v>220.1</v>
      </c>
      <c r="F248">
        <v>224.8</v>
      </c>
      <c r="G248">
        <v>2203.9899999999998</v>
      </c>
      <c r="H248">
        <v>1749.845</v>
      </c>
      <c r="I248">
        <v>3.0859999999999999</v>
      </c>
      <c r="J248">
        <v>0.14399999999999999</v>
      </c>
      <c r="K248">
        <v>24.34</v>
      </c>
      <c r="L248">
        <v>2.056</v>
      </c>
      <c r="M248">
        <v>0.45400000000000001</v>
      </c>
      <c r="N248">
        <v>0.65600000000000003</v>
      </c>
      <c r="O248">
        <v>45.9</v>
      </c>
      <c r="P248">
        <v>28.312999999999999</v>
      </c>
      <c r="Q248">
        <v>44.973999999999997</v>
      </c>
      <c r="R248">
        <v>229.8</v>
      </c>
      <c r="S248">
        <v>60.1</v>
      </c>
      <c r="T248">
        <v>60.1</v>
      </c>
      <c r="U248">
        <v>60.9</v>
      </c>
      <c r="V248">
        <v>94.585999999999999</v>
      </c>
      <c r="W248">
        <v>52.5</v>
      </c>
      <c r="X248">
        <v>66.369</v>
      </c>
      <c r="Y248">
        <v>80.057000000000002</v>
      </c>
      <c r="Z248">
        <v>3.7250000000000001</v>
      </c>
      <c r="AA248">
        <v>544.24199999999996</v>
      </c>
      <c r="AB248">
        <v>499.64100000000002</v>
      </c>
      <c r="AC248">
        <v>4.5529999999999999</v>
      </c>
      <c r="AD248">
        <v>3.65</v>
      </c>
      <c r="AE248">
        <v>7753.5060000000003</v>
      </c>
      <c r="AF248">
        <v>5506.0320000000002</v>
      </c>
      <c r="AG248">
        <v>1644.5070000000001</v>
      </c>
      <c r="AH248">
        <v>1026.895</v>
      </c>
      <c r="AI248">
        <v>6108.9989999999998</v>
      </c>
      <c r="AJ248">
        <v>4479.1379999999999</v>
      </c>
      <c r="AK248">
        <v>24.981000000000002</v>
      </c>
      <c r="AL248">
        <v>1.004</v>
      </c>
      <c r="AM248">
        <v>423.81</v>
      </c>
      <c r="AN248">
        <v>2055.1129999999998</v>
      </c>
      <c r="AO248">
        <v>15.692</v>
      </c>
      <c r="AP248">
        <v>20.433</v>
      </c>
      <c r="AQ248">
        <v>1</v>
      </c>
      <c r="AR248">
        <v>1</v>
      </c>
      <c r="AS248">
        <v>1</v>
      </c>
      <c r="AT248" s="1">
        <v>0</v>
      </c>
      <c r="AU248" s="1" t="s">
        <v>83</v>
      </c>
      <c r="AV248" s="1" t="s">
        <v>83</v>
      </c>
      <c r="AW248" s="1" t="s">
        <v>84</v>
      </c>
      <c r="AX248" s="1"/>
      <c r="AY248" s="1"/>
      <c r="AZ248" s="1" t="s">
        <v>675</v>
      </c>
      <c r="BA248">
        <v>124</v>
      </c>
      <c r="BB248" s="1" t="s">
        <v>86</v>
      </c>
      <c r="BC248">
        <v>45566.722049999997</v>
      </c>
      <c r="BD248" s="1"/>
      <c r="BE248" s="1" t="s">
        <v>87</v>
      </c>
      <c r="BF248">
        <v>124</v>
      </c>
      <c r="BG248">
        <v>124</v>
      </c>
      <c r="BH248">
        <v>0</v>
      </c>
      <c r="BI248" s="1" t="s">
        <v>676</v>
      </c>
      <c r="BJ248" s="1"/>
      <c r="BK248">
        <v>15.179999349999999</v>
      </c>
      <c r="BL248">
        <v>110</v>
      </c>
      <c r="BM248" s="1"/>
      <c r="BN248" s="1"/>
      <c r="BO248">
        <v>0</v>
      </c>
      <c r="BP248">
        <v>60</v>
      </c>
      <c r="BQ248">
        <v>2.7270078999999999E-2</v>
      </c>
      <c r="BR248">
        <v>0.11039269</v>
      </c>
      <c r="BS248" s="1" t="s">
        <v>677</v>
      </c>
      <c r="BT248" s="1" t="s">
        <v>675</v>
      </c>
      <c r="BU248">
        <v>40</v>
      </c>
      <c r="BV248">
        <v>20</v>
      </c>
      <c r="BW248">
        <v>45</v>
      </c>
      <c r="BX248">
        <v>889.44399999999996</v>
      </c>
      <c r="BY248">
        <v>1082.1949999999999</v>
      </c>
      <c r="BZ248">
        <v>3.806</v>
      </c>
      <c r="CA248">
        <v>4.25</v>
      </c>
      <c r="CB248">
        <v>96.114999999999995</v>
      </c>
      <c r="CC248">
        <v>2055.1129999999998</v>
      </c>
      <c r="CD248">
        <v>865.40499999999997</v>
      </c>
      <c r="CE248">
        <v>1191.549</v>
      </c>
      <c r="CF248">
        <v>6.5709999999999997</v>
      </c>
      <c r="CG248">
        <v>98.424999999999997</v>
      </c>
      <c r="CI248">
        <f>COUNTA(filtered_labeled_data_seghesio__2[#This Row])</f>
        <v>79</v>
      </c>
    </row>
    <row r="249" spans="1:87" x14ac:dyDescent="0.35">
      <c r="A249">
        <v>802.33500000000004</v>
      </c>
      <c r="B249">
        <v>119.90900000000001</v>
      </c>
      <c r="C249">
        <v>214.5</v>
      </c>
      <c r="D249">
        <v>214.8</v>
      </c>
      <c r="E249">
        <v>220.1</v>
      </c>
      <c r="F249">
        <v>224.8</v>
      </c>
      <c r="G249">
        <v>2203.9899999999998</v>
      </c>
      <c r="H249">
        <v>1749.845</v>
      </c>
      <c r="I249">
        <v>3.0859999999999999</v>
      </c>
      <c r="J249">
        <v>0.14399999999999999</v>
      </c>
      <c r="K249">
        <v>24.34</v>
      </c>
      <c r="L249">
        <v>2.056</v>
      </c>
      <c r="M249">
        <v>0.45400000000000001</v>
      </c>
      <c r="N249">
        <v>0.65600000000000003</v>
      </c>
      <c r="O249">
        <v>45.9</v>
      </c>
      <c r="P249">
        <v>28.312999999999999</v>
      </c>
      <c r="Q249">
        <v>44.973999999999997</v>
      </c>
      <c r="R249">
        <v>229.8</v>
      </c>
      <c r="S249">
        <v>60.1</v>
      </c>
      <c r="T249">
        <v>60.1</v>
      </c>
      <c r="U249">
        <v>60.9</v>
      </c>
      <c r="V249">
        <v>137.79599999999999</v>
      </c>
      <c r="W249">
        <v>52.5</v>
      </c>
      <c r="X249">
        <v>66.929000000000002</v>
      </c>
      <c r="Y249">
        <v>82.715999999999994</v>
      </c>
      <c r="Z249">
        <v>2.2200000000000002</v>
      </c>
      <c r="AA249">
        <v>545.65</v>
      </c>
      <c r="AB249">
        <v>499.04</v>
      </c>
      <c r="AC249">
        <v>4.8159999999999998</v>
      </c>
      <c r="AD249">
        <v>3.9129999999999998</v>
      </c>
      <c r="AE249">
        <v>7912.7219999999998</v>
      </c>
      <c r="AF249">
        <v>6109.857</v>
      </c>
      <c r="AG249">
        <v>1796.2349999999999</v>
      </c>
      <c r="AH249">
        <v>1175.402</v>
      </c>
      <c r="AI249">
        <v>6116.4870000000001</v>
      </c>
      <c r="AJ249">
        <v>4934.4549999999999</v>
      </c>
      <c r="AK249">
        <v>24.981000000000002</v>
      </c>
      <c r="AL249">
        <v>1.0049999999999999</v>
      </c>
      <c r="AM249">
        <v>424.74900000000002</v>
      </c>
      <c r="AN249">
        <v>2056.6210000000001</v>
      </c>
      <c r="AO249">
        <v>6.2919999999999998</v>
      </c>
      <c r="AP249">
        <v>26.106000000000002</v>
      </c>
      <c r="AQ249">
        <v>1</v>
      </c>
      <c r="AR249">
        <v>1</v>
      </c>
      <c r="AS249">
        <v>1</v>
      </c>
      <c r="AT249" s="1">
        <v>0</v>
      </c>
      <c r="AU249" s="1" t="s">
        <v>83</v>
      </c>
      <c r="AV249" s="1" t="s">
        <v>83</v>
      </c>
      <c r="AW249" s="1" t="s">
        <v>84</v>
      </c>
      <c r="AX249" s="1"/>
      <c r="AY249" s="1"/>
      <c r="AZ249" s="1" t="s">
        <v>678</v>
      </c>
      <c r="BA249">
        <v>124</v>
      </c>
      <c r="BB249" s="1" t="s">
        <v>91</v>
      </c>
      <c r="BC249">
        <v>45566.722049999997</v>
      </c>
      <c r="BD249" s="1"/>
      <c r="BE249" s="1" t="s">
        <v>87</v>
      </c>
      <c r="BF249">
        <v>124</v>
      </c>
      <c r="BG249">
        <v>124</v>
      </c>
      <c r="BH249">
        <v>0</v>
      </c>
      <c r="BI249" s="1" t="s">
        <v>676</v>
      </c>
      <c r="BJ249" s="1"/>
      <c r="BK249">
        <v>15.179999349999999</v>
      </c>
      <c r="BL249">
        <v>110</v>
      </c>
      <c r="BM249" s="1"/>
      <c r="BN249" s="1"/>
      <c r="BO249">
        <v>0</v>
      </c>
      <c r="BP249">
        <v>60</v>
      </c>
      <c r="BS249" s="1" t="s">
        <v>679</v>
      </c>
      <c r="BT249" s="1" t="s">
        <v>678</v>
      </c>
      <c r="BU249">
        <v>40</v>
      </c>
      <c r="BV249">
        <v>20</v>
      </c>
      <c r="BW249">
        <v>45</v>
      </c>
      <c r="BX249">
        <v>1240.8150000000001</v>
      </c>
      <c r="BY249">
        <v>834.92399999999998</v>
      </c>
      <c r="BZ249">
        <v>-2.3090000000000002</v>
      </c>
      <c r="CA249">
        <v>4.0039999999999996</v>
      </c>
      <c r="CB249">
        <v>90</v>
      </c>
      <c r="CC249">
        <v>2056.6210000000001</v>
      </c>
      <c r="CD249">
        <v>1234.271</v>
      </c>
      <c r="CE249">
        <v>1145.336</v>
      </c>
      <c r="CF249">
        <v>-178.23</v>
      </c>
      <c r="CG249">
        <v>98.424999999999997</v>
      </c>
      <c r="CI249">
        <f>COUNTA(filtered_labeled_data_seghesio__2[#This Row])</f>
        <v>77</v>
      </c>
    </row>
    <row r="250" spans="1:87" x14ac:dyDescent="0.35">
      <c r="A250">
        <v>802.70399999999995</v>
      </c>
      <c r="B250">
        <v>119.90900000000001</v>
      </c>
      <c r="C250">
        <v>214.8</v>
      </c>
      <c r="D250">
        <v>214.8</v>
      </c>
      <c r="E250">
        <v>220.1</v>
      </c>
      <c r="F250">
        <v>225</v>
      </c>
      <c r="G250">
        <v>2197.6759999999999</v>
      </c>
      <c r="H250">
        <v>1769.4680000000001</v>
      </c>
      <c r="I250">
        <v>3.1019999999999999</v>
      </c>
      <c r="J250">
        <v>0.14799999999999999</v>
      </c>
      <c r="K250">
        <v>24.341999999999999</v>
      </c>
      <c r="L250">
        <v>2.06</v>
      </c>
      <c r="M250">
        <v>0.45400000000000001</v>
      </c>
      <c r="N250">
        <v>0.65800000000000003</v>
      </c>
      <c r="O250">
        <v>46</v>
      </c>
      <c r="P250">
        <v>28.434999999999999</v>
      </c>
      <c r="Q250">
        <v>44.973999999999997</v>
      </c>
      <c r="R250">
        <v>230</v>
      </c>
      <c r="S250">
        <v>59.9</v>
      </c>
      <c r="T250">
        <v>59.9</v>
      </c>
      <c r="U250">
        <v>61</v>
      </c>
      <c r="V250">
        <v>94.585999999999999</v>
      </c>
      <c r="W250">
        <v>52.5</v>
      </c>
      <c r="X250">
        <v>66.501999999999995</v>
      </c>
      <c r="Y250">
        <v>80.227999999999994</v>
      </c>
      <c r="Z250">
        <v>2.6709999999999998</v>
      </c>
      <c r="AA250">
        <v>543.38599999999997</v>
      </c>
      <c r="AB250">
        <v>499.69400000000002</v>
      </c>
      <c r="AC250">
        <v>4.5149999999999997</v>
      </c>
      <c r="AD250">
        <v>3.65</v>
      </c>
      <c r="AE250">
        <v>7724.2579999999998</v>
      </c>
      <c r="AF250">
        <v>5493.4889999999996</v>
      </c>
      <c r="AG250">
        <v>1623.0029999999999</v>
      </c>
      <c r="AH250">
        <v>1028.5170000000001</v>
      </c>
      <c r="AI250">
        <v>6101.2550000000001</v>
      </c>
      <c r="AJ250">
        <v>4464.973</v>
      </c>
      <c r="AK250">
        <v>23.99</v>
      </c>
      <c r="AT250" s="1" t="s">
        <v>83</v>
      </c>
      <c r="AU250" s="1" t="s">
        <v>83</v>
      </c>
      <c r="AV250" s="1" t="s">
        <v>83</v>
      </c>
      <c r="AW250" s="1"/>
      <c r="AX250" s="1"/>
      <c r="AY250" s="1"/>
      <c r="AZ250" s="1" t="s">
        <v>680</v>
      </c>
      <c r="BA250">
        <v>125</v>
      </c>
      <c r="BB250" s="1" t="s">
        <v>86</v>
      </c>
      <c r="BC250">
        <v>45566.722320000001</v>
      </c>
      <c r="BD250" s="1"/>
      <c r="BE250" s="1" t="s">
        <v>87</v>
      </c>
      <c r="BF250">
        <v>125</v>
      </c>
      <c r="BG250">
        <v>125</v>
      </c>
      <c r="BH250">
        <v>0</v>
      </c>
      <c r="BI250" s="1" t="s">
        <v>681</v>
      </c>
      <c r="BJ250" s="1"/>
      <c r="BK250">
        <v>15.18999958</v>
      </c>
      <c r="BL250">
        <v>110</v>
      </c>
      <c r="BM250" s="1"/>
      <c r="BN250" s="1"/>
      <c r="BO250">
        <v>0</v>
      </c>
      <c r="BP250">
        <v>60</v>
      </c>
      <c r="BQ250">
        <v>1.3103366E-2</v>
      </c>
      <c r="BR250">
        <v>0.121871114</v>
      </c>
      <c r="BS250" s="1" t="s">
        <v>83</v>
      </c>
      <c r="BT250" s="1" t="s">
        <v>83</v>
      </c>
      <c r="CI250">
        <f>COUNTA(filtered_labeled_data_seghesio__2[#This Row])</f>
        <v>57</v>
      </c>
    </row>
    <row r="251" spans="1:87" x14ac:dyDescent="0.35">
      <c r="A251">
        <v>802.70399999999995</v>
      </c>
      <c r="B251">
        <v>119.90900000000001</v>
      </c>
      <c r="C251">
        <v>214.8</v>
      </c>
      <c r="D251">
        <v>214.8</v>
      </c>
      <c r="E251">
        <v>220.1</v>
      </c>
      <c r="F251">
        <v>225</v>
      </c>
      <c r="G251">
        <v>2197.6759999999999</v>
      </c>
      <c r="H251">
        <v>1769.4680000000001</v>
      </c>
      <c r="I251">
        <v>3.1019999999999999</v>
      </c>
      <c r="J251">
        <v>0.14799999999999999</v>
      </c>
      <c r="K251">
        <v>24.341999999999999</v>
      </c>
      <c r="L251">
        <v>2.06</v>
      </c>
      <c r="M251">
        <v>0.45400000000000001</v>
      </c>
      <c r="N251">
        <v>0.65800000000000003</v>
      </c>
      <c r="O251">
        <v>46</v>
      </c>
      <c r="P251">
        <v>28.434999999999999</v>
      </c>
      <c r="Q251">
        <v>44.973999999999997</v>
      </c>
      <c r="R251">
        <v>230</v>
      </c>
      <c r="S251">
        <v>59.9</v>
      </c>
      <c r="T251">
        <v>59.9</v>
      </c>
      <c r="U251">
        <v>61</v>
      </c>
      <c r="V251">
        <v>137.79599999999999</v>
      </c>
      <c r="W251">
        <v>52.5</v>
      </c>
      <c r="X251">
        <v>66.930999999999997</v>
      </c>
      <c r="Y251">
        <v>82.707999999999998</v>
      </c>
      <c r="Z251">
        <v>2.4460000000000002</v>
      </c>
      <c r="AA251">
        <v>546.30499999999995</v>
      </c>
      <c r="AB251">
        <v>499.81700000000001</v>
      </c>
      <c r="AC251">
        <v>4.8159999999999998</v>
      </c>
      <c r="AD251">
        <v>3.8380000000000001</v>
      </c>
      <c r="AE251">
        <v>7911.2470000000003</v>
      </c>
      <c r="AF251">
        <v>6120.2039999999997</v>
      </c>
      <c r="AG251">
        <v>1803.671</v>
      </c>
      <c r="AH251">
        <v>1144.5160000000001</v>
      </c>
      <c r="AI251">
        <v>6107.576</v>
      </c>
      <c r="AJ251">
        <v>4975.6880000000001</v>
      </c>
      <c r="AK251">
        <v>23.99</v>
      </c>
      <c r="AL251">
        <v>1.0029999999999999</v>
      </c>
      <c r="AM251">
        <v>424.58199999999999</v>
      </c>
      <c r="AN251">
        <v>2057.0250000000001</v>
      </c>
      <c r="AO251">
        <v>201.386</v>
      </c>
      <c r="AP251">
        <v>789.197</v>
      </c>
      <c r="AQ251">
        <v>0</v>
      </c>
      <c r="AR251">
        <v>0</v>
      </c>
      <c r="AS251">
        <v>1</v>
      </c>
      <c r="AT251" s="1">
        <v>0</v>
      </c>
      <c r="AU251" s="1" t="s">
        <v>83</v>
      </c>
      <c r="AV251" s="1" t="s">
        <v>83</v>
      </c>
      <c r="AW251" s="1" t="s">
        <v>119</v>
      </c>
      <c r="AX251" s="1"/>
      <c r="AY251" s="1"/>
      <c r="AZ251" s="1" t="s">
        <v>682</v>
      </c>
      <c r="BA251">
        <v>125</v>
      </c>
      <c r="BB251" s="1" t="s">
        <v>91</v>
      </c>
      <c r="BC251">
        <v>45566.722320000001</v>
      </c>
      <c r="BD251" s="1"/>
      <c r="BE251" s="1" t="s">
        <v>87</v>
      </c>
      <c r="BF251">
        <v>125</v>
      </c>
      <c r="BG251">
        <v>125</v>
      </c>
      <c r="BH251">
        <v>0</v>
      </c>
      <c r="BI251" s="1" t="s">
        <v>681</v>
      </c>
      <c r="BJ251" s="1"/>
      <c r="BK251">
        <v>15.18999958</v>
      </c>
      <c r="BL251">
        <v>110</v>
      </c>
      <c r="BM251" s="1"/>
      <c r="BN251" s="1"/>
      <c r="BO251">
        <v>0</v>
      </c>
      <c r="BP251">
        <v>60</v>
      </c>
      <c r="BS251" s="1" t="s">
        <v>683</v>
      </c>
      <c r="BT251" s="1" t="s">
        <v>682</v>
      </c>
      <c r="BU251">
        <v>40</v>
      </c>
      <c r="BV251">
        <v>20</v>
      </c>
      <c r="BW251">
        <v>45</v>
      </c>
      <c r="BX251">
        <v>1243.232</v>
      </c>
      <c r="BY251">
        <v>726.09799999999996</v>
      </c>
      <c r="BZ251">
        <v>-1.627</v>
      </c>
      <c r="CA251">
        <v>4.1310000000000002</v>
      </c>
      <c r="CB251">
        <v>90.682000000000002</v>
      </c>
      <c r="CC251">
        <v>2057.0250000000001</v>
      </c>
      <c r="CD251">
        <v>1237.01</v>
      </c>
      <c r="CE251">
        <v>1039.519</v>
      </c>
      <c r="CF251">
        <v>-178.33500000000001</v>
      </c>
      <c r="CG251">
        <v>97.244</v>
      </c>
      <c r="CI251">
        <f>COUNTA(filtered_labeled_data_seghesio__2[#This Row])</f>
        <v>77</v>
      </c>
    </row>
    <row r="252" spans="1:87" x14ac:dyDescent="0.35">
      <c r="A252">
        <v>802.33500000000004</v>
      </c>
      <c r="B252">
        <v>119.90900000000001</v>
      </c>
      <c r="C252">
        <v>215.3</v>
      </c>
      <c r="D252">
        <v>215</v>
      </c>
      <c r="E252">
        <v>220</v>
      </c>
      <c r="F252">
        <v>225</v>
      </c>
      <c r="G252">
        <v>2211.9560000000001</v>
      </c>
      <c r="H252">
        <v>1756.645</v>
      </c>
      <c r="I252">
        <v>2.95</v>
      </c>
      <c r="J252">
        <v>0.14599999999999999</v>
      </c>
      <c r="K252">
        <v>24.34</v>
      </c>
      <c r="L252">
        <v>2.0539999999999998</v>
      </c>
      <c r="M252">
        <v>0.45400000000000001</v>
      </c>
      <c r="N252">
        <v>0.65800000000000003</v>
      </c>
      <c r="O252">
        <v>46.2</v>
      </c>
      <c r="P252">
        <v>28.302</v>
      </c>
      <c r="Q252">
        <v>44.959000000000003</v>
      </c>
      <c r="R252">
        <v>230</v>
      </c>
      <c r="S252">
        <v>60.1</v>
      </c>
      <c r="T252">
        <v>60.1</v>
      </c>
      <c r="U252">
        <v>60.9</v>
      </c>
      <c r="V252">
        <v>94.585999999999999</v>
      </c>
      <c r="W252">
        <v>52.5</v>
      </c>
      <c r="X252">
        <v>66.352000000000004</v>
      </c>
      <c r="Y252">
        <v>80.058999999999997</v>
      </c>
      <c r="Z252">
        <v>2.8969999999999998</v>
      </c>
      <c r="AA252">
        <v>543.53</v>
      </c>
      <c r="AB252">
        <v>499.12099999999998</v>
      </c>
      <c r="AC252">
        <v>4.665</v>
      </c>
      <c r="AD252">
        <v>3.6869999999999998</v>
      </c>
      <c r="AE252">
        <v>7732.0839999999998</v>
      </c>
      <c r="AF252">
        <v>5495.924</v>
      </c>
      <c r="AG252">
        <v>1701.7329999999999</v>
      </c>
      <c r="AH252">
        <v>1042.4380000000001</v>
      </c>
      <c r="AI252">
        <v>6030.3509999999997</v>
      </c>
      <c r="AJ252">
        <v>4453.4870000000001</v>
      </c>
      <c r="AK252">
        <v>23.97</v>
      </c>
      <c r="AL252">
        <v>1.0029999999999999</v>
      </c>
      <c r="AM252">
        <v>423.76</v>
      </c>
      <c r="AN252">
        <v>2055.7660000000001</v>
      </c>
      <c r="AO252">
        <v>11.855</v>
      </c>
      <c r="AP252">
        <v>27.832000000000001</v>
      </c>
      <c r="AQ252">
        <v>1</v>
      </c>
      <c r="AR252">
        <v>1</v>
      </c>
      <c r="AS252">
        <v>1</v>
      </c>
      <c r="AT252" s="1">
        <v>0</v>
      </c>
      <c r="AU252" s="1" t="s">
        <v>83</v>
      </c>
      <c r="AV252" s="1" t="s">
        <v>83</v>
      </c>
      <c r="AW252" s="1" t="s">
        <v>84</v>
      </c>
      <c r="AX252" s="1"/>
      <c r="AY252" s="1"/>
      <c r="AZ252" s="1" t="s">
        <v>684</v>
      </c>
      <c r="BA252">
        <v>126</v>
      </c>
      <c r="BB252" s="1" t="s">
        <v>86</v>
      </c>
      <c r="BC252">
        <v>45566.722600000001</v>
      </c>
      <c r="BD252" s="1"/>
      <c r="BE252" s="1" t="s">
        <v>87</v>
      </c>
      <c r="BF252">
        <v>126</v>
      </c>
      <c r="BG252">
        <v>126</v>
      </c>
      <c r="BH252">
        <v>0</v>
      </c>
      <c r="BI252" s="1" t="s">
        <v>685</v>
      </c>
      <c r="BJ252" s="1"/>
      <c r="BK252">
        <v>15.18999958</v>
      </c>
      <c r="BL252">
        <v>110</v>
      </c>
      <c r="BM252" s="1"/>
      <c r="BN252" s="1"/>
      <c r="BO252">
        <v>0</v>
      </c>
      <c r="BP252">
        <v>60</v>
      </c>
      <c r="BQ252">
        <v>2.4366140000000001E-2</v>
      </c>
      <c r="BR252">
        <v>0.113048553</v>
      </c>
      <c r="BS252" s="1" t="s">
        <v>686</v>
      </c>
      <c r="BT252" s="1" t="s">
        <v>684</v>
      </c>
      <c r="BU252">
        <v>40</v>
      </c>
      <c r="BV252">
        <v>20</v>
      </c>
      <c r="BW252">
        <v>45</v>
      </c>
      <c r="BX252">
        <v>861.48900000000003</v>
      </c>
      <c r="BY252">
        <v>1239.54</v>
      </c>
      <c r="BZ252">
        <v>3.0470000000000002</v>
      </c>
      <c r="CA252">
        <v>4.2610000000000001</v>
      </c>
      <c r="CB252">
        <v>95.355999999999995</v>
      </c>
      <c r="CC252">
        <v>2055.7660000000001</v>
      </c>
      <c r="CD252">
        <v>840.21500000000003</v>
      </c>
      <c r="CE252">
        <v>1347.174</v>
      </c>
      <c r="CF252">
        <v>5.3620000000000001</v>
      </c>
      <c r="CG252">
        <v>96.063000000000002</v>
      </c>
      <c r="CI252">
        <f>COUNTA(filtered_labeled_data_seghesio__2[#This Row])</f>
        <v>79</v>
      </c>
    </row>
    <row r="253" spans="1:87" x14ac:dyDescent="0.35">
      <c r="A253">
        <v>802.33500000000004</v>
      </c>
      <c r="B253">
        <v>119.90900000000001</v>
      </c>
      <c r="C253">
        <v>215.3</v>
      </c>
      <c r="D253">
        <v>215</v>
      </c>
      <c r="E253">
        <v>220</v>
      </c>
      <c r="F253">
        <v>225</v>
      </c>
      <c r="G253">
        <v>2211.9560000000001</v>
      </c>
      <c r="H253">
        <v>1756.645</v>
      </c>
      <c r="I253">
        <v>2.95</v>
      </c>
      <c r="J253">
        <v>0.14599999999999999</v>
      </c>
      <c r="K253">
        <v>24.34</v>
      </c>
      <c r="L253">
        <v>2.0539999999999998</v>
      </c>
      <c r="M253">
        <v>0.45400000000000001</v>
      </c>
      <c r="N253">
        <v>0.65800000000000003</v>
      </c>
      <c r="O253">
        <v>46.2</v>
      </c>
      <c r="P253">
        <v>28.302</v>
      </c>
      <c r="Q253">
        <v>44.959000000000003</v>
      </c>
      <c r="R253">
        <v>230</v>
      </c>
      <c r="S253">
        <v>60.1</v>
      </c>
      <c r="T253">
        <v>60.1</v>
      </c>
      <c r="U253">
        <v>60.9</v>
      </c>
      <c r="V253">
        <v>137.79599999999999</v>
      </c>
      <c r="W253">
        <v>52.5</v>
      </c>
      <c r="X253">
        <v>66.971999999999994</v>
      </c>
      <c r="Y253">
        <v>82.728999999999999</v>
      </c>
      <c r="Z253">
        <v>2.5960000000000001</v>
      </c>
      <c r="AA253">
        <v>545.37599999999998</v>
      </c>
      <c r="AB253">
        <v>497.90499999999997</v>
      </c>
      <c r="AC253">
        <v>4.7779999999999996</v>
      </c>
      <c r="AD253">
        <v>3.8380000000000001</v>
      </c>
      <c r="AE253">
        <v>7898.4719999999998</v>
      </c>
      <c r="AF253">
        <v>6060.2259999999997</v>
      </c>
      <c r="AG253">
        <v>1773.729</v>
      </c>
      <c r="AH253">
        <v>1133.855</v>
      </c>
      <c r="AI253">
        <v>6124.7420000000002</v>
      </c>
      <c r="AJ253">
        <v>4926.3710000000001</v>
      </c>
      <c r="AK253">
        <v>23.97</v>
      </c>
      <c r="AL253">
        <v>1.0049999999999999</v>
      </c>
      <c r="AM253">
        <v>424.60599999999999</v>
      </c>
      <c r="AN253">
        <v>2053.6689999999999</v>
      </c>
      <c r="AO253">
        <v>9.048</v>
      </c>
      <c r="AP253">
        <v>33.311</v>
      </c>
      <c r="AQ253">
        <v>1</v>
      </c>
      <c r="AR253">
        <v>1</v>
      </c>
      <c r="AS253">
        <v>1</v>
      </c>
      <c r="AT253" s="1">
        <v>0</v>
      </c>
      <c r="AU253" s="1" t="s">
        <v>83</v>
      </c>
      <c r="AV253" s="1" t="s">
        <v>83</v>
      </c>
      <c r="AW253" s="1" t="s">
        <v>84</v>
      </c>
      <c r="AX253" s="1"/>
      <c r="AY253" s="1"/>
      <c r="AZ253" s="1" t="s">
        <v>687</v>
      </c>
      <c r="BA253">
        <v>126</v>
      </c>
      <c r="BB253" s="1" t="s">
        <v>91</v>
      </c>
      <c r="BC253">
        <v>45566.722600000001</v>
      </c>
      <c r="BD253" s="1"/>
      <c r="BE253" s="1" t="s">
        <v>87</v>
      </c>
      <c r="BF253">
        <v>126</v>
      </c>
      <c r="BG253">
        <v>126</v>
      </c>
      <c r="BH253">
        <v>0</v>
      </c>
      <c r="BI253" s="1" t="s">
        <v>685</v>
      </c>
      <c r="BJ253" s="1"/>
      <c r="BK253">
        <v>15.18999958</v>
      </c>
      <c r="BL253">
        <v>110</v>
      </c>
      <c r="BM253" s="1"/>
      <c r="BN253" s="1"/>
      <c r="BO253">
        <v>0</v>
      </c>
      <c r="BP253">
        <v>60</v>
      </c>
      <c r="BS253" s="1" t="s">
        <v>688</v>
      </c>
      <c r="BT253" s="1" t="s">
        <v>687</v>
      </c>
      <c r="BU253">
        <v>40</v>
      </c>
      <c r="BV253">
        <v>20</v>
      </c>
      <c r="BW253">
        <v>45</v>
      </c>
      <c r="BX253">
        <v>1230.452</v>
      </c>
      <c r="BY253">
        <v>1120.4449999999999</v>
      </c>
      <c r="BZ253">
        <v>-1.851</v>
      </c>
      <c r="CA253">
        <v>3.9769999999999999</v>
      </c>
      <c r="CB253">
        <v>90.457999999999998</v>
      </c>
      <c r="CC253">
        <v>2053.6689999999999</v>
      </c>
      <c r="CD253">
        <v>1224.3710000000001</v>
      </c>
      <c r="CE253">
        <v>1424.6</v>
      </c>
      <c r="CF253">
        <v>-178.25800000000001</v>
      </c>
      <c r="CG253">
        <v>99.998999999999995</v>
      </c>
      <c r="CI253">
        <f>COUNTA(filtered_labeled_data_seghesio__2[#This Row])</f>
        <v>77</v>
      </c>
    </row>
    <row r="254" spans="1:87" x14ac:dyDescent="0.35">
      <c r="A254">
        <v>802.33500000000004</v>
      </c>
      <c r="B254">
        <v>119.90900000000001</v>
      </c>
      <c r="C254">
        <v>215.3</v>
      </c>
      <c r="D254">
        <v>215.1</v>
      </c>
      <c r="E254">
        <v>220.1</v>
      </c>
      <c r="F254">
        <v>225</v>
      </c>
      <c r="G254">
        <v>2198.453</v>
      </c>
      <c r="H254">
        <v>1751.5930000000001</v>
      </c>
      <c r="I254">
        <v>3.2719999999999998</v>
      </c>
      <c r="J254">
        <v>0.14399999999999999</v>
      </c>
      <c r="K254">
        <v>24.34</v>
      </c>
      <c r="L254">
        <v>2.06</v>
      </c>
      <c r="M254">
        <v>0.45400000000000001</v>
      </c>
      <c r="N254">
        <v>0.65800000000000003</v>
      </c>
      <c r="O254">
        <v>46.4</v>
      </c>
      <c r="P254">
        <v>28.347999999999999</v>
      </c>
      <c r="Q254">
        <v>44.948</v>
      </c>
      <c r="R254">
        <v>229.8</v>
      </c>
      <c r="S254">
        <v>60</v>
      </c>
      <c r="T254">
        <v>60</v>
      </c>
      <c r="U254">
        <v>60.9</v>
      </c>
      <c r="V254">
        <v>94.585999999999999</v>
      </c>
      <c r="W254">
        <v>52.5</v>
      </c>
      <c r="X254">
        <v>66.459999999999994</v>
      </c>
      <c r="Y254">
        <v>80.034000000000006</v>
      </c>
      <c r="Z254">
        <v>3.2730000000000001</v>
      </c>
      <c r="AA254">
        <v>544.23299999999995</v>
      </c>
      <c r="AB254">
        <v>499.79</v>
      </c>
      <c r="AC254">
        <v>4.5529999999999999</v>
      </c>
      <c r="AD254">
        <v>3.65</v>
      </c>
      <c r="AE254">
        <v>7754.8689999999997</v>
      </c>
      <c r="AF254">
        <v>5512.2389999999996</v>
      </c>
      <c r="AG254">
        <v>1646.1969999999999</v>
      </c>
      <c r="AH254">
        <v>1028.8420000000001</v>
      </c>
      <c r="AI254">
        <v>6108.6719999999996</v>
      </c>
      <c r="AJ254">
        <v>4483.3959999999997</v>
      </c>
      <c r="AK254">
        <v>23.977</v>
      </c>
      <c r="AL254">
        <v>1.004</v>
      </c>
      <c r="AM254">
        <v>423.786</v>
      </c>
      <c r="AN254">
        <v>2056.1010000000001</v>
      </c>
      <c r="AO254">
        <v>7.8479999999999999</v>
      </c>
      <c r="AP254">
        <v>27.992999999999999</v>
      </c>
      <c r="AQ254">
        <v>1</v>
      </c>
      <c r="AR254">
        <v>1</v>
      </c>
      <c r="AS254">
        <v>0</v>
      </c>
      <c r="AT254" s="1" t="s">
        <v>689</v>
      </c>
      <c r="AU254" s="1" t="s">
        <v>83</v>
      </c>
      <c r="AV254" s="1" t="s">
        <v>83</v>
      </c>
      <c r="AW254" s="1" t="s">
        <v>84</v>
      </c>
      <c r="AX254" s="1"/>
      <c r="AY254" s="1"/>
      <c r="AZ254" s="1" t="s">
        <v>690</v>
      </c>
      <c r="BA254">
        <v>127</v>
      </c>
      <c r="BB254" s="1" t="s">
        <v>86</v>
      </c>
      <c r="BC254">
        <v>45566.722880000001</v>
      </c>
      <c r="BD254" s="1"/>
      <c r="BE254" s="1" t="s">
        <v>87</v>
      </c>
      <c r="BF254">
        <v>127</v>
      </c>
      <c r="BG254">
        <v>127</v>
      </c>
      <c r="BH254">
        <v>0</v>
      </c>
      <c r="BI254" s="1" t="s">
        <v>691</v>
      </c>
      <c r="BJ254" s="1"/>
      <c r="BK254">
        <v>15.19999981</v>
      </c>
      <c r="BL254">
        <v>110</v>
      </c>
      <c r="BM254" s="1"/>
      <c r="BN254" s="1"/>
      <c r="BO254">
        <v>0</v>
      </c>
      <c r="BP254">
        <v>60</v>
      </c>
      <c r="BQ254">
        <v>3.4650326000000002E-2</v>
      </c>
      <c r="BR254">
        <v>0.103695989</v>
      </c>
      <c r="BS254" s="1" t="s">
        <v>692</v>
      </c>
      <c r="BT254" s="1" t="s">
        <v>690</v>
      </c>
      <c r="BU254">
        <v>40</v>
      </c>
      <c r="BV254">
        <v>20</v>
      </c>
      <c r="BW254">
        <v>45</v>
      </c>
      <c r="BX254">
        <v>864.25</v>
      </c>
      <c r="BY254">
        <v>1230.79</v>
      </c>
      <c r="BZ254">
        <v>2.512</v>
      </c>
      <c r="CA254">
        <v>4.1440000000000001</v>
      </c>
      <c r="CB254">
        <v>94.820999999999998</v>
      </c>
      <c r="CC254">
        <v>2056.1010000000001</v>
      </c>
      <c r="CD254">
        <v>842.98599999999999</v>
      </c>
      <c r="CE254">
        <v>1336.2550000000001</v>
      </c>
      <c r="CF254">
        <v>5.4480000000000004</v>
      </c>
      <c r="CG254">
        <v>97.244</v>
      </c>
      <c r="CI254">
        <f>COUNTA(filtered_labeled_data_seghesio__2[#This Row])</f>
        <v>79</v>
      </c>
    </row>
    <row r="255" spans="1:87" x14ac:dyDescent="0.35">
      <c r="A255">
        <v>802.33500000000004</v>
      </c>
      <c r="B255">
        <v>119.90900000000001</v>
      </c>
      <c r="C255">
        <v>215.3</v>
      </c>
      <c r="D255">
        <v>215.1</v>
      </c>
      <c r="E255">
        <v>220.1</v>
      </c>
      <c r="F255">
        <v>225</v>
      </c>
      <c r="G255">
        <v>2198.453</v>
      </c>
      <c r="H255">
        <v>1751.5930000000001</v>
      </c>
      <c r="I255">
        <v>3.2719999999999998</v>
      </c>
      <c r="J255">
        <v>0.14399999999999999</v>
      </c>
      <c r="K255">
        <v>24.34</v>
      </c>
      <c r="L255">
        <v>2.06</v>
      </c>
      <c r="M255">
        <v>0.45400000000000001</v>
      </c>
      <c r="N255">
        <v>0.65800000000000003</v>
      </c>
      <c r="O255">
        <v>46.4</v>
      </c>
      <c r="P255">
        <v>28.347999999999999</v>
      </c>
      <c r="Q255">
        <v>44.948</v>
      </c>
      <c r="R255">
        <v>229.8</v>
      </c>
      <c r="S255">
        <v>60</v>
      </c>
      <c r="T255">
        <v>60</v>
      </c>
      <c r="U255">
        <v>60.9</v>
      </c>
      <c r="V255">
        <v>137.79599999999999</v>
      </c>
      <c r="W255">
        <v>52.5</v>
      </c>
      <c r="X255">
        <v>66.989000000000004</v>
      </c>
      <c r="Y255">
        <v>82.686999999999998</v>
      </c>
      <c r="Z255">
        <v>2.1819999999999999</v>
      </c>
      <c r="AA255">
        <v>543.06500000000005</v>
      </c>
      <c r="AB255">
        <v>495.834</v>
      </c>
      <c r="AC255">
        <v>4.8540000000000001</v>
      </c>
      <c r="AD255">
        <v>3.8380000000000001</v>
      </c>
      <c r="AE255">
        <v>7872.0789999999997</v>
      </c>
      <c r="AF255">
        <v>6003.4679999999998</v>
      </c>
      <c r="AG255">
        <v>1808.421</v>
      </c>
      <c r="AH255">
        <v>1130.0940000000001</v>
      </c>
      <c r="AI255">
        <v>6063.6580000000004</v>
      </c>
      <c r="AJ255">
        <v>4873.3739999999998</v>
      </c>
      <c r="AK255">
        <v>23.977</v>
      </c>
      <c r="AL255">
        <v>1.0049999999999999</v>
      </c>
      <c r="AM255">
        <v>424.71199999999999</v>
      </c>
      <c r="AN255">
        <v>2056.125</v>
      </c>
      <c r="AO255">
        <v>5.6310000000000002</v>
      </c>
      <c r="AP255">
        <v>33.332000000000001</v>
      </c>
      <c r="AQ255">
        <v>1</v>
      </c>
      <c r="AR255">
        <v>1</v>
      </c>
      <c r="AS255">
        <v>1</v>
      </c>
      <c r="AT255" s="1">
        <v>0</v>
      </c>
      <c r="AU255" s="1" t="s">
        <v>83</v>
      </c>
      <c r="AV255" s="1" t="s">
        <v>83</v>
      </c>
      <c r="AW255" s="1" t="s">
        <v>84</v>
      </c>
      <c r="AX255" s="1"/>
      <c r="AY255" s="1"/>
      <c r="AZ255" s="1" t="s">
        <v>693</v>
      </c>
      <c r="BA255">
        <v>127</v>
      </c>
      <c r="BB255" s="1" t="s">
        <v>91</v>
      </c>
      <c r="BC255">
        <v>45566.722880000001</v>
      </c>
      <c r="BD255" s="1"/>
      <c r="BE255" s="1" t="s">
        <v>87</v>
      </c>
      <c r="BF255">
        <v>127</v>
      </c>
      <c r="BG255">
        <v>127</v>
      </c>
      <c r="BH255">
        <v>0</v>
      </c>
      <c r="BI255" s="1" t="s">
        <v>691</v>
      </c>
      <c r="BJ255" s="1"/>
      <c r="BK255">
        <v>15.19999981</v>
      </c>
      <c r="BL255">
        <v>110</v>
      </c>
      <c r="BM255" s="1"/>
      <c r="BN255" s="1"/>
      <c r="BO255">
        <v>0</v>
      </c>
      <c r="BP255">
        <v>60</v>
      </c>
      <c r="BS255" s="1" t="s">
        <v>694</v>
      </c>
      <c r="BT255" s="1" t="s">
        <v>693</v>
      </c>
      <c r="BU255">
        <v>40</v>
      </c>
      <c r="BV255">
        <v>20</v>
      </c>
      <c r="BW255">
        <v>45</v>
      </c>
      <c r="BX255">
        <v>1236.7339999999999</v>
      </c>
      <c r="BY255">
        <v>949.75800000000004</v>
      </c>
      <c r="BZ255">
        <v>-1.627</v>
      </c>
      <c r="CA255">
        <v>4.101</v>
      </c>
      <c r="CB255">
        <v>90.682000000000002</v>
      </c>
      <c r="CC255">
        <v>2056.125</v>
      </c>
      <c r="CD255">
        <v>1230.431</v>
      </c>
      <c r="CE255">
        <v>1258.348</v>
      </c>
      <c r="CF255">
        <v>-178.26599999999999</v>
      </c>
      <c r="CG255">
        <v>99.998999999999995</v>
      </c>
      <c r="CI255">
        <f>COUNTA(filtered_labeled_data_seghesio__2[#This Row])</f>
        <v>77</v>
      </c>
    </row>
    <row r="256" spans="1:87" x14ac:dyDescent="0.35">
      <c r="A256">
        <v>802.33500000000004</v>
      </c>
      <c r="B256">
        <v>119.90900000000001</v>
      </c>
      <c r="C256">
        <v>215.1</v>
      </c>
      <c r="D256">
        <v>215.1</v>
      </c>
      <c r="E256">
        <v>220.1</v>
      </c>
      <c r="F256">
        <v>225</v>
      </c>
      <c r="G256">
        <v>2207.6819999999998</v>
      </c>
      <c r="H256">
        <v>1768.2049999999999</v>
      </c>
      <c r="I256">
        <v>3.43</v>
      </c>
      <c r="J256">
        <v>0.14399999999999999</v>
      </c>
      <c r="K256">
        <v>24.34</v>
      </c>
      <c r="L256">
        <v>2.052</v>
      </c>
      <c r="M256">
        <v>0.45400000000000001</v>
      </c>
      <c r="N256">
        <v>0.65600000000000003</v>
      </c>
      <c r="O256">
        <v>46.5</v>
      </c>
      <c r="P256">
        <v>28.221</v>
      </c>
      <c r="Q256">
        <v>44.988999999999997</v>
      </c>
      <c r="R256">
        <v>229.8</v>
      </c>
      <c r="S256">
        <v>60</v>
      </c>
      <c r="T256">
        <v>60</v>
      </c>
      <c r="U256">
        <v>61</v>
      </c>
      <c r="V256">
        <v>94.585999999999999</v>
      </c>
      <c r="W256">
        <v>52.5</v>
      </c>
      <c r="X256">
        <v>66.489000000000004</v>
      </c>
      <c r="Y256">
        <v>80.13</v>
      </c>
      <c r="Z256">
        <v>3.01</v>
      </c>
      <c r="AA256">
        <v>542.44500000000005</v>
      </c>
      <c r="AB256">
        <v>498.67899999999997</v>
      </c>
      <c r="AC256">
        <v>4.59</v>
      </c>
      <c r="AD256">
        <v>3.6120000000000001</v>
      </c>
      <c r="AE256">
        <v>7711.5159999999996</v>
      </c>
      <c r="AF256">
        <v>5499.527</v>
      </c>
      <c r="AG256">
        <v>1658.7239999999999</v>
      </c>
      <c r="AH256">
        <v>1004.5650000000001</v>
      </c>
      <c r="AI256">
        <v>6052.7920000000004</v>
      </c>
      <c r="AJ256">
        <v>4494.9620000000004</v>
      </c>
      <c r="AK256">
        <v>24.991</v>
      </c>
      <c r="AT256" s="1" t="s">
        <v>83</v>
      </c>
      <c r="AU256" s="1" t="s">
        <v>83</v>
      </c>
      <c r="AV256" s="1" t="s">
        <v>83</v>
      </c>
      <c r="AW256" s="1"/>
      <c r="AX256" s="1"/>
      <c r="AY256" s="1"/>
      <c r="AZ256" s="1" t="s">
        <v>695</v>
      </c>
      <c r="BA256">
        <v>128</v>
      </c>
      <c r="BB256" s="1" t="s">
        <v>86</v>
      </c>
      <c r="BC256">
        <v>45566.723169999997</v>
      </c>
      <c r="BD256" s="1"/>
      <c r="BE256" s="1" t="s">
        <v>87</v>
      </c>
      <c r="BF256">
        <v>128</v>
      </c>
      <c r="BG256">
        <v>128</v>
      </c>
      <c r="BH256">
        <v>0</v>
      </c>
      <c r="BI256" s="1" t="s">
        <v>696</v>
      </c>
      <c r="BJ256" s="1"/>
      <c r="BK256">
        <v>15.19999981</v>
      </c>
      <c r="BL256">
        <v>110</v>
      </c>
      <c r="BM256" s="1"/>
      <c r="BN256" s="1"/>
      <c r="BO256">
        <v>0</v>
      </c>
      <c r="BP256">
        <v>60</v>
      </c>
      <c r="BQ256">
        <v>4.0042161999999999E-2</v>
      </c>
      <c r="BR256">
        <v>9.4681381999999994E-2</v>
      </c>
      <c r="BS256" s="1" t="s">
        <v>83</v>
      </c>
      <c r="BT256" s="1" t="s">
        <v>83</v>
      </c>
      <c r="CI256">
        <f>COUNTA(filtered_labeled_data_seghesio__2[#This Row])</f>
        <v>57</v>
      </c>
    </row>
    <row r="257" spans="1:87" x14ac:dyDescent="0.35">
      <c r="A257">
        <v>802.33500000000004</v>
      </c>
      <c r="B257">
        <v>119.90900000000001</v>
      </c>
      <c r="C257">
        <v>215.1</v>
      </c>
      <c r="D257">
        <v>215.1</v>
      </c>
      <c r="E257">
        <v>220.1</v>
      </c>
      <c r="F257">
        <v>225</v>
      </c>
      <c r="G257">
        <v>2207.6819999999998</v>
      </c>
      <c r="H257">
        <v>1768.2049999999999</v>
      </c>
      <c r="I257">
        <v>3.43</v>
      </c>
      <c r="J257">
        <v>0.14399999999999999</v>
      </c>
      <c r="K257">
        <v>24.34</v>
      </c>
      <c r="L257">
        <v>2.052</v>
      </c>
      <c r="M257">
        <v>0.45400000000000001</v>
      </c>
      <c r="N257">
        <v>0.65600000000000003</v>
      </c>
      <c r="O257">
        <v>46.5</v>
      </c>
      <c r="P257">
        <v>28.221</v>
      </c>
      <c r="Q257">
        <v>44.988999999999997</v>
      </c>
      <c r="R257">
        <v>229.8</v>
      </c>
      <c r="S257">
        <v>60</v>
      </c>
      <c r="T257">
        <v>60</v>
      </c>
      <c r="U257">
        <v>61</v>
      </c>
      <c r="V257">
        <v>137.79599999999999</v>
      </c>
      <c r="W257">
        <v>52.5</v>
      </c>
      <c r="X257">
        <v>67.075000000000003</v>
      </c>
      <c r="Y257">
        <v>82.87</v>
      </c>
      <c r="Z257">
        <v>2.2570000000000001</v>
      </c>
      <c r="AA257">
        <v>542.14099999999996</v>
      </c>
      <c r="AB257">
        <v>495.59199999999998</v>
      </c>
      <c r="AC257">
        <v>4.8159999999999998</v>
      </c>
      <c r="AD257">
        <v>3.8380000000000001</v>
      </c>
      <c r="AE257">
        <v>7844.68</v>
      </c>
      <c r="AF257">
        <v>5989.92</v>
      </c>
      <c r="AG257">
        <v>1780.528</v>
      </c>
      <c r="AH257">
        <v>1125.242</v>
      </c>
      <c r="AI257">
        <v>6064.1509999999998</v>
      </c>
      <c r="AJ257">
        <v>4864.6790000000001</v>
      </c>
      <c r="AK257">
        <v>24.991</v>
      </c>
      <c r="AL257">
        <v>1.0049999999999999</v>
      </c>
      <c r="AM257">
        <v>424.62</v>
      </c>
      <c r="AN257">
        <v>2055.7130000000002</v>
      </c>
      <c r="AO257">
        <v>6.8070000000000004</v>
      </c>
      <c r="AP257">
        <v>23.788</v>
      </c>
      <c r="AQ257">
        <v>1</v>
      </c>
      <c r="AR257">
        <v>1</v>
      </c>
      <c r="AS257">
        <v>1</v>
      </c>
      <c r="AT257" s="1">
        <v>0</v>
      </c>
      <c r="AU257" s="1" t="s">
        <v>83</v>
      </c>
      <c r="AV257" s="1" t="s">
        <v>83</v>
      </c>
      <c r="AW257" s="1" t="s">
        <v>84</v>
      </c>
      <c r="AX257" s="1"/>
      <c r="AY257" s="1"/>
      <c r="AZ257" s="1" t="s">
        <v>697</v>
      </c>
      <c r="BA257">
        <v>128</v>
      </c>
      <c r="BB257" s="1" t="s">
        <v>91</v>
      </c>
      <c r="BC257">
        <v>45566.723169999997</v>
      </c>
      <c r="BD257" s="1"/>
      <c r="BE257" s="1" t="s">
        <v>87</v>
      </c>
      <c r="BF257">
        <v>128</v>
      </c>
      <c r="BG257">
        <v>128</v>
      </c>
      <c r="BH257">
        <v>0</v>
      </c>
      <c r="BI257" s="1" t="s">
        <v>696</v>
      </c>
      <c r="BJ257" s="1"/>
      <c r="BK257">
        <v>15.19999981</v>
      </c>
      <c r="BL257">
        <v>110</v>
      </c>
      <c r="BM257" s="1"/>
      <c r="BN257" s="1"/>
      <c r="BO257">
        <v>0</v>
      </c>
      <c r="BP257">
        <v>60</v>
      </c>
      <c r="BS257" s="1" t="s">
        <v>698</v>
      </c>
      <c r="BT257" s="1" t="s">
        <v>697</v>
      </c>
      <c r="BU257">
        <v>40</v>
      </c>
      <c r="BV257">
        <v>20</v>
      </c>
      <c r="BW257">
        <v>45</v>
      </c>
      <c r="BX257">
        <v>1235.1379999999999</v>
      </c>
      <c r="BY257">
        <v>999.05</v>
      </c>
      <c r="BZ257">
        <v>-1.4</v>
      </c>
      <c r="CA257">
        <v>4.1109999999999998</v>
      </c>
      <c r="CB257">
        <v>90.909000000000006</v>
      </c>
      <c r="CC257">
        <v>2055.7130000000002</v>
      </c>
      <c r="CD257">
        <v>1228.357</v>
      </c>
      <c r="CE257">
        <v>1306.9580000000001</v>
      </c>
      <c r="CF257">
        <v>-178.25200000000001</v>
      </c>
      <c r="CG257">
        <v>99.998999999999995</v>
      </c>
      <c r="CI257">
        <f>COUNTA(filtered_labeled_data_seghesio__2[#This Row])</f>
        <v>77</v>
      </c>
    </row>
    <row r="258" spans="1:87" x14ac:dyDescent="0.35">
      <c r="A258">
        <v>802.15099999999995</v>
      </c>
      <c r="B258">
        <v>119.90900000000001</v>
      </c>
      <c r="C258">
        <v>215</v>
      </c>
      <c r="D258">
        <v>215.1</v>
      </c>
      <c r="E258">
        <v>220.1</v>
      </c>
      <c r="F258">
        <v>225</v>
      </c>
      <c r="G258">
        <v>2199.7159999999999</v>
      </c>
      <c r="H258">
        <v>1756.2560000000001</v>
      </c>
      <c r="I258">
        <v>2.7040000000000002</v>
      </c>
      <c r="J258">
        <v>0.15</v>
      </c>
      <c r="K258">
        <v>24.34</v>
      </c>
      <c r="L258">
        <v>2.06</v>
      </c>
      <c r="M258">
        <v>0.45400000000000001</v>
      </c>
      <c r="N258">
        <v>0.65600000000000003</v>
      </c>
      <c r="O258">
        <v>46.5</v>
      </c>
      <c r="P258">
        <v>28.266999999999999</v>
      </c>
      <c r="Q258">
        <v>44.969000000000001</v>
      </c>
      <c r="R258">
        <v>229.8</v>
      </c>
      <c r="S258">
        <v>60.1</v>
      </c>
      <c r="T258">
        <v>60.1</v>
      </c>
      <c r="U258">
        <v>60.9</v>
      </c>
      <c r="V258">
        <v>94.585999999999999</v>
      </c>
      <c r="W258">
        <v>52.5</v>
      </c>
      <c r="X258">
        <v>66.328999999999994</v>
      </c>
      <c r="Y258">
        <v>80.320999999999998</v>
      </c>
      <c r="Z258">
        <v>2.8969999999999998</v>
      </c>
      <c r="AA258">
        <v>541.59799999999996</v>
      </c>
      <c r="AB258">
        <v>497.35300000000001</v>
      </c>
      <c r="AC258">
        <v>4.59</v>
      </c>
      <c r="AD258">
        <v>3.65</v>
      </c>
      <c r="AE258">
        <v>7694.2969999999996</v>
      </c>
      <c r="AF258">
        <v>5438.3559999999998</v>
      </c>
      <c r="AG258">
        <v>1655.4580000000001</v>
      </c>
      <c r="AH258">
        <v>1020.795</v>
      </c>
      <c r="AI258">
        <v>6038.8389999999999</v>
      </c>
      <c r="AJ258">
        <v>4417.5609999999997</v>
      </c>
      <c r="AK258">
        <v>24.082999999999998</v>
      </c>
      <c r="AL258">
        <v>1.0029999999999999</v>
      </c>
      <c r="AM258">
        <v>423.59</v>
      </c>
      <c r="AN258">
        <v>2050.8159999999998</v>
      </c>
      <c r="AO258">
        <v>310.83199999999999</v>
      </c>
      <c r="AP258">
        <v>498.65800000000002</v>
      </c>
      <c r="AQ258">
        <v>0</v>
      </c>
      <c r="AR258">
        <v>0</v>
      </c>
      <c r="AS258">
        <v>1</v>
      </c>
      <c r="AT258" s="1">
        <v>0</v>
      </c>
      <c r="AU258" s="1" t="s">
        <v>83</v>
      </c>
      <c r="AV258" s="1" t="s">
        <v>83</v>
      </c>
      <c r="AW258" s="1" t="s">
        <v>119</v>
      </c>
      <c r="AX258" s="1"/>
      <c r="AY258" s="1"/>
      <c r="AZ258" s="1" t="s">
        <v>699</v>
      </c>
      <c r="BA258">
        <v>129</v>
      </c>
      <c r="BB258" s="1" t="s">
        <v>86</v>
      </c>
      <c r="BC258">
        <v>45566.723449999998</v>
      </c>
      <c r="BD258" s="1"/>
      <c r="BE258" s="1" t="s">
        <v>87</v>
      </c>
      <c r="BF258">
        <v>129</v>
      </c>
      <c r="BG258">
        <v>129</v>
      </c>
      <c r="BH258">
        <v>0</v>
      </c>
      <c r="BI258" s="1" t="s">
        <v>700</v>
      </c>
      <c r="BJ258" s="1"/>
      <c r="BK258">
        <v>15.19999981</v>
      </c>
      <c r="BL258">
        <v>110</v>
      </c>
      <c r="BM258" s="1"/>
      <c r="BN258" s="1"/>
      <c r="BO258">
        <v>0</v>
      </c>
      <c r="BP258">
        <v>60</v>
      </c>
      <c r="BQ258">
        <v>2.2946239E-2</v>
      </c>
      <c r="BR258">
        <v>0.110827088</v>
      </c>
      <c r="BS258" s="1" t="s">
        <v>701</v>
      </c>
      <c r="BT258" s="1" t="s">
        <v>699</v>
      </c>
      <c r="BU258">
        <v>40</v>
      </c>
      <c r="BV258">
        <v>20</v>
      </c>
      <c r="BW258">
        <v>45</v>
      </c>
      <c r="BX258">
        <v>894.68299999999999</v>
      </c>
      <c r="BY258">
        <v>903.096</v>
      </c>
      <c r="BZ258">
        <v>3.1309999999999998</v>
      </c>
      <c r="CA258">
        <v>4.1680000000000001</v>
      </c>
      <c r="CB258">
        <v>95.44</v>
      </c>
      <c r="CC258">
        <v>2050.8159999999998</v>
      </c>
      <c r="CD258">
        <v>870.83299999999997</v>
      </c>
      <c r="CE258">
        <v>1015.188</v>
      </c>
      <c r="CF258">
        <v>6.6070000000000002</v>
      </c>
      <c r="CG258">
        <v>93.307000000000002</v>
      </c>
      <c r="CI258">
        <f>COUNTA(filtered_labeled_data_seghesio__2[#This Row])</f>
        <v>79</v>
      </c>
    </row>
    <row r="259" spans="1:87" x14ac:dyDescent="0.35">
      <c r="A259">
        <v>802.15099999999995</v>
      </c>
      <c r="B259">
        <v>119.90900000000001</v>
      </c>
      <c r="C259">
        <v>215</v>
      </c>
      <c r="D259">
        <v>215.1</v>
      </c>
      <c r="E259">
        <v>220.1</v>
      </c>
      <c r="F259">
        <v>225</v>
      </c>
      <c r="G259">
        <v>2199.7159999999999</v>
      </c>
      <c r="H259">
        <v>1756.2560000000001</v>
      </c>
      <c r="I259">
        <v>2.7040000000000002</v>
      </c>
      <c r="J259">
        <v>0.15</v>
      </c>
      <c r="K259">
        <v>24.34</v>
      </c>
      <c r="L259">
        <v>2.06</v>
      </c>
      <c r="M259">
        <v>0.45400000000000001</v>
      </c>
      <c r="N259">
        <v>0.65600000000000003</v>
      </c>
      <c r="O259">
        <v>46.5</v>
      </c>
      <c r="P259">
        <v>28.266999999999999</v>
      </c>
      <c r="Q259">
        <v>44.969000000000001</v>
      </c>
      <c r="R259">
        <v>229.8</v>
      </c>
      <c r="S259">
        <v>60.1</v>
      </c>
      <c r="T259">
        <v>60.1</v>
      </c>
      <c r="U259">
        <v>60.9</v>
      </c>
      <c r="V259">
        <v>137.79599999999999</v>
      </c>
      <c r="W259">
        <v>52.5</v>
      </c>
      <c r="X259">
        <v>67.058000000000007</v>
      </c>
      <c r="Y259">
        <v>83.174999999999997</v>
      </c>
      <c r="Z259">
        <v>1.3540000000000001</v>
      </c>
      <c r="AA259">
        <v>543.01199999999994</v>
      </c>
      <c r="AB259">
        <v>494.87599999999998</v>
      </c>
      <c r="AC259">
        <v>4.7779999999999996</v>
      </c>
      <c r="AD259">
        <v>3.8380000000000001</v>
      </c>
      <c r="AE259">
        <v>7862.2079999999996</v>
      </c>
      <c r="AF259">
        <v>5998.9610000000002</v>
      </c>
      <c r="AG259">
        <v>1764.992</v>
      </c>
      <c r="AH259">
        <v>1126.0260000000001</v>
      </c>
      <c r="AI259">
        <v>6097.2160000000003</v>
      </c>
      <c r="AJ259">
        <v>4872.9350000000004</v>
      </c>
      <c r="AK259">
        <v>24.082999999999998</v>
      </c>
      <c r="AL259">
        <v>1.0049999999999999</v>
      </c>
      <c r="AM259">
        <v>424.64</v>
      </c>
      <c r="AN259">
        <v>2056.2539999999999</v>
      </c>
      <c r="AO259">
        <v>13.837999999999999</v>
      </c>
      <c r="AP259">
        <v>60.691000000000003</v>
      </c>
      <c r="AQ259">
        <v>1</v>
      </c>
      <c r="AR259">
        <v>0</v>
      </c>
      <c r="AS259">
        <v>1</v>
      </c>
      <c r="AT259" s="1">
        <v>0</v>
      </c>
      <c r="AU259" s="1" t="s">
        <v>83</v>
      </c>
      <c r="AV259" s="1" t="s">
        <v>83</v>
      </c>
      <c r="AW259" s="1" t="s">
        <v>499</v>
      </c>
      <c r="AX259" s="1"/>
      <c r="AY259" s="1"/>
      <c r="AZ259" s="1" t="s">
        <v>702</v>
      </c>
      <c r="BA259">
        <v>129</v>
      </c>
      <c r="BB259" s="1" t="s">
        <v>91</v>
      </c>
      <c r="BC259">
        <v>45566.723449999998</v>
      </c>
      <c r="BD259" s="1"/>
      <c r="BE259" s="1" t="s">
        <v>87</v>
      </c>
      <c r="BF259">
        <v>129</v>
      </c>
      <c r="BG259">
        <v>129</v>
      </c>
      <c r="BH259">
        <v>0</v>
      </c>
      <c r="BI259" s="1" t="s">
        <v>700</v>
      </c>
      <c r="BJ259" s="1"/>
      <c r="BK259">
        <v>15.19999981</v>
      </c>
      <c r="BL259">
        <v>110</v>
      </c>
      <c r="BM259" s="1"/>
      <c r="BN259" s="1"/>
      <c r="BO259">
        <v>0</v>
      </c>
      <c r="BP259">
        <v>60</v>
      </c>
      <c r="BS259" s="1" t="s">
        <v>703</v>
      </c>
      <c r="BT259" s="1" t="s">
        <v>702</v>
      </c>
      <c r="BU259">
        <v>40</v>
      </c>
      <c r="BV259">
        <v>20</v>
      </c>
      <c r="BW259">
        <v>45</v>
      </c>
      <c r="BX259">
        <v>1226.019</v>
      </c>
      <c r="BY259">
        <v>778.91600000000005</v>
      </c>
      <c r="BZ259">
        <v>-2.9910000000000001</v>
      </c>
      <c r="CA259">
        <v>4.1040000000000001</v>
      </c>
      <c r="CB259">
        <v>89.317999999999998</v>
      </c>
      <c r="CC259">
        <v>2056.2539999999999</v>
      </c>
      <c r="CD259">
        <v>1223.5229999999999</v>
      </c>
      <c r="CE259">
        <v>1089.722</v>
      </c>
      <c r="CF259">
        <v>-179.041</v>
      </c>
      <c r="CG259">
        <v>97.244</v>
      </c>
      <c r="CI259">
        <f>COUNTA(filtered_labeled_data_seghesio__2[#This Row])</f>
        <v>77</v>
      </c>
    </row>
    <row r="260" spans="1:87" x14ac:dyDescent="0.35">
      <c r="A260">
        <v>802.52</v>
      </c>
      <c r="B260">
        <v>119.90900000000001</v>
      </c>
      <c r="C260">
        <v>215</v>
      </c>
      <c r="D260">
        <v>215.1</v>
      </c>
      <c r="E260">
        <v>220.1</v>
      </c>
      <c r="F260">
        <v>225</v>
      </c>
      <c r="G260">
        <v>2209.2359999999999</v>
      </c>
      <c r="H260">
        <v>1755.673</v>
      </c>
      <c r="I260">
        <v>3.3519999999999999</v>
      </c>
      <c r="J260">
        <v>0.158</v>
      </c>
      <c r="K260">
        <v>24.34</v>
      </c>
      <c r="L260">
        <v>2.0539999999999998</v>
      </c>
      <c r="M260">
        <v>0.45400000000000001</v>
      </c>
      <c r="N260">
        <v>0.65600000000000003</v>
      </c>
      <c r="O260">
        <v>46.5</v>
      </c>
      <c r="P260">
        <v>28.256</v>
      </c>
      <c r="Q260">
        <v>44.969000000000001</v>
      </c>
      <c r="R260">
        <v>229.8</v>
      </c>
      <c r="S260">
        <v>59.9</v>
      </c>
      <c r="T260">
        <v>59.9</v>
      </c>
      <c r="U260">
        <v>61</v>
      </c>
      <c r="V260">
        <v>94.585999999999999</v>
      </c>
      <c r="W260">
        <v>52.5</v>
      </c>
      <c r="X260">
        <v>66.492999999999995</v>
      </c>
      <c r="Y260">
        <v>80.186999999999998</v>
      </c>
      <c r="Z260">
        <v>3.3860000000000001</v>
      </c>
      <c r="AA260">
        <v>540.94299999999998</v>
      </c>
      <c r="AB260">
        <v>495.49099999999999</v>
      </c>
      <c r="AC260">
        <v>4.665</v>
      </c>
      <c r="AD260">
        <v>3.6869999999999998</v>
      </c>
      <c r="AE260">
        <v>7681.973</v>
      </c>
      <c r="AF260">
        <v>5395.2380000000003</v>
      </c>
      <c r="AG260">
        <v>1683.8119999999999</v>
      </c>
      <c r="AH260">
        <v>1024.5530000000001</v>
      </c>
      <c r="AI260">
        <v>5998.1610000000001</v>
      </c>
      <c r="AJ260">
        <v>4370.6850000000004</v>
      </c>
      <c r="AK260">
        <v>24.986000000000001</v>
      </c>
      <c r="AL260">
        <v>1.004</v>
      </c>
      <c r="AM260">
        <v>423.80500000000001</v>
      </c>
      <c r="AN260">
        <v>2055.2249999999999</v>
      </c>
      <c r="AO260">
        <v>11.01</v>
      </c>
      <c r="AP260">
        <v>21.876000000000001</v>
      </c>
      <c r="AQ260">
        <v>1</v>
      </c>
      <c r="AR260">
        <v>1</v>
      </c>
      <c r="AS260">
        <v>1</v>
      </c>
      <c r="AT260" s="1">
        <v>0</v>
      </c>
      <c r="AU260" s="1" t="s">
        <v>83</v>
      </c>
      <c r="AV260" s="1" t="s">
        <v>83</v>
      </c>
      <c r="AW260" s="1" t="s">
        <v>84</v>
      </c>
      <c r="AX260" s="1"/>
      <c r="AY260" s="1"/>
      <c r="AZ260" s="1" t="s">
        <v>704</v>
      </c>
      <c r="BA260">
        <v>130</v>
      </c>
      <c r="BB260" s="1" t="s">
        <v>86</v>
      </c>
      <c r="BC260">
        <v>45566.723740000001</v>
      </c>
      <c r="BD260" s="1"/>
      <c r="BE260" s="1" t="s">
        <v>87</v>
      </c>
      <c r="BF260">
        <v>130</v>
      </c>
      <c r="BG260">
        <v>130</v>
      </c>
      <c r="BH260">
        <v>0</v>
      </c>
      <c r="BI260" s="1" t="s">
        <v>705</v>
      </c>
      <c r="BJ260" s="1"/>
      <c r="BK260">
        <v>15.210000040000001</v>
      </c>
      <c r="BL260">
        <v>110</v>
      </c>
      <c r="BM260" s="1"/>
      <c r="BN260" s="1"/>
      <c r="BO260">
        <v>0</v>
      </c>
      <c r="BP260">
        <v>60</v>
      </c>
      <c r="BQ260">
        <v>1.9559859999999998E-3</v>
      </c>
      <c r="BR260">
        <v>0.14709818399999999</v>
      </c>
      <c r="BS260" s="1" t="s">
        <v>706</v>
      </c>
      <c r="BT260" s="1" t="s">
        <v>704</v>
      </c>
      <c r="BU260">
        <v>40</v>
      </c>
      <c r="BV260">
        <v>20</v>
      </c>
      <c r="BW260">
        <v>45</v>
      </c>
      <c r="BX260">
        <v>887.63</v>
      </c>
      <c r="BY260">
        <v>1104.3440000000001</v>
      </c>
      <c r="BZ260">
        <v>3.1960000000000002</v>
      </c>
      <c r="CA260">
        <v>4.0970000000000004</v>
      </c>
      <c r="CB260">
        <v>95.504999999999995</v>
      </c>
      <c r="CC260">
        <v>2055.2249999999999</v>
      </c>
      <c r="CD260">
        <v>864.024</v>
      </c>
      <c r="CE260">
        <v>1213.3489999999999</v>
      </c>
      <c r="CF260">
        <v>6.5759999999999996</v>
      </c>
      <c r="CG260">
        <v>99.998999999999995</v>
      </c>
      <c r="CI260">
        <f>COUNTA(filtered_labeled_data_seghesio__2[#This Row])</f>
        <v>79</v>
      </c>
    </row>
    <row r="261" spans="1:87" x14ac:dyDescent="0.35">
      <c r="A261">
        <v>802.52</v>
      </c>
      <c r="B261">
        <v>119.90900000000001</v>
      </c>
      <c r="C261">
        <v>215</v>
      </c>
      <c r="D261">
        <v>215.1</v>
      </c>
      <c r="E261">
        <v>220.1</v>
      </c>
      <c r="F261">
        <v>225</v>
      </c>
      <c r="G261">
        <v>2209.2359999999999</v>
      </c>
      <c r="H261">
        <v>1755.673</v>
      </c>
      <c r="I261">
        <v>3.3519999999999999</v>
      </c>
      <c r="J261">
        <v>0.158</v>
      </c>
      <c r="K261">
        <v>24.34</v>
      </c>
      <c r="L261">
        <v>2.0539999999999998</v>
      </c>
      <c r="M261">
        <v>0.45400000000000001</v>
      </c>
      <c r="N261">
        <v>0.65600000000000003</v>
      </c>
      <c r="O261">
        <v>46.5</v>
      </c>
      <c r="P261">
        <v>28.256</v>
      </c>
      <c r="Q261">
        <v>44.969000000000001</v>
      </c>
      <c r="R261">
        <v>229.8</v>
      </c>
      <c r="S261">
        <v>59.9</v>
      </c>
      <c r="T261">
        <v>59.9</v>
      </c>
      <c r="U261">
        <v>61</v>
      </c>
      <c r="V261">
        <v>137.79599999999999</v>
      </c>
      <c r="W261">
        <v>52.5</v>
      </c>
      <c r="X261">
        <v>67.100999999999999</v>
      </c>
      <c r="Y261">
        <v>83.052999999999997</v>
      </c>
      <c r="Z261">
        <v>1.3540000000000001</v>
      </c>
      <c r="AA261">
        <v>544.52800000000002</v>
      </c>
      <c r="AB261">
        <v>497.00599999999997</v>
      </c>
      <c r="AC261">
        <v>4.8159999999999998</v>
      </c>
      <c r="AD261">
        <v>3.875</v>
      </c>
      <c r="AE261">
        <v>7885.415</v>
      </c>
      <c r="AF261">
        <v>6075.4970000000003</v>
      </c>
      <c r="AG261">
        <v>1790.5540000000001</v>
      </c>
      <c r="AH261">
        <v>1149.7470000000001</v>
      </c>
      <c r="AI261">
        <v>6094.8609999999999</v>
      </c>
      <c r="AJ261">
        <v>4925.75</v>
      </c>
      <c r="AK261">
        <v>24.986000000000001</v>
      </c>
      <c r="AL261">
        <v>1.0049999999999999</v>
      </c>
      <c r="AM261">
        <v>424.69299999999998</v>
      </c>
      <c r="AN261">
        <v>2055.9540000000002</v>
      </c>
      <c r="AO261">
        <v>75.275000000000006</v>
      </c>
      <c r="AP261">
        <v>15.499000000000001</v>
      </c>
      <c r="AQ261">
        <v>0</v>
      </c>
      <c r="AR261">
        <v>1</v>
      </c>
      <c r="AS261">
        <v>0</v>
      </c>
      <c r="AT261" s="1" t="s">
        <v>214</v>
      </c>
      <c r="AU261" s="1" t="s">
        <v>83</v>
      </c>
      <c r="AV261" s="1" t="s">
        <v>83</v>
      </c>
      <c r="AW261" s="1" t="s">
        <v>84</v>
      </c>
      <c r="AX261" s="1"/>
      <c r="AY261" s="1"/>
      <c r="AZ261" s="1" t="s">
        <v>707</v>
      </c>
      <c r="BA261">
        <v>130</v>
      </c>
      <c r="BB261" s="1" t="s">
        <v>91</v>
      </c>
      <c r="BC261">
        <v>45566.723740000001</v>
      </c>
      <c r="BD261" s="1"/>
      <c r="BE261" s="1" t="s">
        <v>87</v>
      </c>
      <c r="BF261">
        <v>130</v>
      </c>
      <c r="BG261">
        <v>130</v>
      </c>
      <c r="BH261">
        <v>0</v>
      </c>
      <c r="BI261" s="1" t="s">
        <v>705</v>
      </c>
      <c r="BJ261" s="1"/>
      <c r="BK261">
        <v>15.210000040000001</v>
      </c>
      <c r="BL261">
        <v>110</v>
      </c>
      <c r="BM261" s="1"/>
      <c r="BN261" s="1"/>
      <c r="BO261">
        <v>0</v>
      </c>
      <c r="BP261">
        <v>60</v>
      </c>
      <c r="BS261" s="1" t="s">
        <v>708</v>
      </c>
      <c r="BT261" s="1" t="s">
        <v>707</v>
      </c>
      <c r="BU261">
        <v>40</v>
      </c>
      <c r="BV261">
        <v>20</v>
      </c>
      <c r="BW261">
        <v>45</v>
      </c>
      <c r="BX261">
        <v>1230.4480000000001</v>
      </c>
      <c r="BY261">
        <v>963.19</v>
      </c>
      <c r="BZ261">
        <v>-1.851</v>
      </c>
      <c r="CA261">
        <v>4.0609999999999999</v>
      </c>
      <c r="CB261">
        <v>90.457999999999998</v>
      </c>
      <c r="CC261">
        <v>2055.9540000000002</v>
      </c>
      <c r="CD261">
        <v>1225.7809999999999</v>
      </c>
      <c r="CE261">
        <v>1270.2670000000001</v>
      </c>
      <c r="CF261">
        <v>-178.511</v>
      </c>
      <c r="CG261">
        <v>99.998999999999995</v>
      </c>
      <c r="CI261">
        <f>COUNTA(filtered_labeled_data_seghesio__2[#This Row])</f>
        <v>77</v>
      </c>
    </row>
    <row r="262" spans="1:87" x14ac:dyDescent="0.35">
      <c r="A262">
        <v>802.33500000000004</v>
      </c>
      <c r="B262">
        <v>119.90900000000001</v>
      </c>
      <c r="C262">
        <v>214.8</v>
      </c>
      <c r="D262">
        <v>214.8</v>
      </c>
      <c r="E262">
        <v>220.1</v>
      </c>
      <c r="F262">
        <v>225</v>
      </c>
      <c r="G262">
        <v>2195.442</v>
      </c>
      <c r="H262">
        <v>1754.1189999999999</v>
      </c>
      <c r="I262">
        <v>3.3719999999999999</v>
      </c>
      <c r="J262">
        <v>0.14599999999999999</v>
      </c>
      <c r="K262">
        <v>24.338000000000001</v>
      </c>
      <c r="L262">
        <v>2.0699999999999998</v>
      </c>
      <c r="M262">
        <v>0.45200000000000001</v>
      </c>
      <c r="N262">
        <v>0.65800000000000003</v>
      </c>
      <c r="O262">
        <v>46.5</v>
      </c>
      <c r="P262">
        <v>28.379000000000001</v>
      </c>
      <c r="Q262">
        <v>44.953000000000003</v>
      </c>
      <c r="R262">
        <v>229.8</v>
      </c>
      <c r="S262">
        <v>60</v>
      </c>
      <c r="T262">
        <v>60</v>
      </c>
      <c r="U262">
        <v>61</v>
      </c>
      <c r="V262">
        <v>94.585999999999999</v>
      </c>
      <c r="W262">
        <v>52.5</v>
      </c>
      <c r="X262">
        <v>66.344999999999999</v>
      </c>
      <c r="Y262">
        <v>80.141000000000005</v>
      </c>
      <c r="Z262">
        <v>3.048</v>
      </c>
      <c r="AA262">
        <v>544.279</v>
      </c>
      <c r="AB262">
        <v>500.113</v>
      </c>
      <c r="AC262">
        <v>4.4770000000000003</v>
      </c>
      <c r="AD262">
        <v>3.65</v>
      </c>
      <c r="AE262">
        <v>7758.4279999999999</v>
      </c>
      <c r="AF262">
        <v>5514.1769999999997</v>
      </c>
      <c r="AG262">
        <v>1607.09</v>
      </c>
      <c r="AH262">
        <v>1031.4159999999999</v>
      </c>
      <c r="AI262">
        <v>6151.3379999999997</v>
      </c>
      <c r="AJ262">
        <v>4482.7610000000004</v>
      </c>
      <c r="AK262">
        <v>23.991</v>
      </c>
      <c r="AL262">
        <v>1.0029999999999999</v>
      </c>
      <c r="AM262">
        <v>423.55200000000002</v>
      </c>
      <c r="AN262">
        <v>2056.7240000000002</v>
      </c>
      <c r="AO262">
        <v>9.92</v>
      </c>
      <c r="AP262">
        <v>31.855</v>
      </c>
      <c r="AQ262">
        <v>1</v>
      </c>
      <c r="AR262">
        <v>1</v>
      </c>
      <c r="AS262">
        <v>0</v>
      </c>
      <c r="AT262" s="1" t="s">
        <v>82</v>
      </c>
      <c r="AU262" s="1" t="s">
        <v>83</v>
      </c>
      <c r="AV262" s="1" t="s">
        <v>83</v>
      </c>
      <c r="AW262" s="1" t="s">
        <v>84</v>
      </c>
      <c r="AX262" s="1"/>
      <c r="AY262" s="1"/>
      <c r="AZ262" s="1" t="s">
        <v>709</v>
      </c>
      <c r="BA262">
        <v>131</v>
      </c>
      <c r="BB262" s="1" t="s">
        <v>86</v>
      </c>
      <c r="BC262">
        <v>45566.724009999998</v>
      </c>
      <c r="BD262" s="1"/>
      <c r="BE262" s="1" t="s">
        <v>87</v>
      </c>
      <c r="BF262">
        <v>131</v>
      </c>
      <c r="BG262">
        <v>131</v>
      </c>
      <c r="BH262">
        <v>0</v>
      </c>
      <c r="BI262" s="1" t="s">
        <v>710</v>
      </c>
      <c r="BJ262" s="1"/>
      <c r="BK262">
        <v>15.210000040000001</v>
      </c>
      <c r="BL262">
        <v>110</v>
      </c>
      <c r="BM262" s="1"/>
      <c r="BN262" s="1"/>
      <c r="BO262">
        <v>0</v>
      </c>
      <c r="BP262">
        <v>60</v>
      </c>
      <c r="BQ262">
        <v>2.1514057999999999E-2</v>
      </c>
      <c r="BR262">
        <v>0.11362683799999999</v>
      </c>
      <c r="BS262" s="1" t="s">
        <v>711</v>
      </c>
      <c r="BT262" s="1" t="s">
        <v>709</v>
      </c>
      <c r="BU262">
        <v>40</v>
      </c>
      <c r="BV262">
        <v>20</v>
      </c>
      <c r="BW262">
        <v>45</v>
      </c>
      <c r="BX262">
        <v>861.33100000000002</v>
      </c>
      <c r="BY262">
        <v>1301.729</v>
      </c>
      <c r="BZ262">
        <v>2.4550000000000001</v>
      </c>
      <c r="CA262">
        <v>4.1950000000000003</v>
      </c>
      <c r="CB262">
        <v>94.763999999999996</v>
      </c>
      <c r="CC262">
        <v>2056.7240000000002</v>
      </c>
      <c r="CD262">
        <v>840.12</v>
      </c>
      <c r="CE262">
        <v>1406.0540000000001</v>
      </c>
      <c r="CF262">
        <v>5.4260000000000002</v>
      </c>
      <c r="CG262">
        <v>93.307000000000002</v>
      </c>
      <c r="CI262">
        <f>COUNTA(filtered_labeled_data_seghesio__2[#This Row])</f>
        <v>79</v>
      </c>
    </row>
    <row r="263" spans="1:87" x14ac:dyDescent="0.35">
      <c r="A263">
        <v>802.33500000000004</v>
      </c>
      <c r="B263">
        <v>119.90900000000001</v>
      </c>
      <c r="C263">
        <v>214.8</v>
      </c>
      <c r="D263">
        <v>214.8</v>
      </c>
      <c r="E263">
        <v>220.1</v>
      </c>
      <c r="F263">
        <v>225</v>
      </c>
      <c r="G263">
        <v>2195.442</v>
      </c>
      <c r="H263">
        <v>1754.1189999999999</v>
      </c>
      <c r="I263">
        <v>3.3719999999999999</v>
      </c>
      <c r="J263">
        <v>0.14599999999999999</v>
      </c>
      <c r="K263">
        <v>24.338000000000001</v>
      </c>
      <c r="L263">
        <v>2.0699999999999998</v>
      </c>
      <c r="M263">
        <v>0.45200000000000001</v>
      </c>
      <c r="N263">
        <v>0.65800000000000003</v>
      </c>
      <c r="O263">
        <v>46.5</v>
      </c>
      <c r="P263">
        <v>28.379000000000001</v>
      </c>
      <c r="Q263">
        <v>44.953000000000003</v>
      </c>
      <c r="R263">
        <v>229.8</v>
      </c>
      <c r="S263">
        <v>60</v>
      </c>
      <c r="T263">
        <v>60</v>
      </c>
      <c r="U263">
        <v>61</v>
      </c>
      <c r="V263">
        <v>137.79599999999999</v>
      </c>
      <c r="W263">
        <v>52.5</v>
      </c>
      <c r="X263">
        <v>67.018000000000001</v>
      </c>
      <c r="Y263">
        <v>82.617000000000004</v>
      </c>
      <c r="Z263">
        <v>2.5209999999999999</v>
      </c>
      <c r="AA263">
        <v>546.428</v>
      </c>
      <c r="AB263">
        <v>499.029</v>
      </c>
      <c r="AC263">
        <v>4.8159999999999998</v>
      </c>
      <c r="AD263">
        <v>3.8</v>
      </c>
      <c r="AE263">
        <v>7924.009</v>
      </c>
      <c r="AF263">
        <v>6100.8459999999995</v>
      </c>
      <c r="AG263">
        <v>1803.1880000000001</v>
      </c>
      <c r="AH263">
        <v>1123.1320000000001</v>
      </c>
      <c r="AI263">
        <v>6120.8220000000001</v>
      </c>
      <c r="AJ263">
        <v>4977.7139999999999</v>
      </c>
      <c r="AK263">
        <v>23.991</v>
      </c>
      <c r="AL263">
        <v>1.0049999999999999</v>
      </c>
      <c r="AM263">
        <v>424.87900000000002</v>
      </c>
      <c r="AN263">
        <v>2056.502</v>
      </c>
      <c r="AO263">
        <v>7.1289999999999996</v>
      </c>
      <c r="AP263">
        <v>30.53</v>
      </c>
      <c r="AQ263">
        <v>1</v>
      </c>
      <c r="AR263">
        <v>1</v>
      </c>
      <c r="AS263">
        <v>1</v>
      </c>
      <c r="AT263" s="1">
        <v>0</v>
      </c>
      <c r="AU263" s="1" t="s">
        <v>83</v>
      </c>
      <c r="AV263" s="1" t="s">
        <v>83</v>
      </c>
      <c r="AW263" s="1" t="s">
        <v>84</v>
      </c>
      <c r="AX263" s="1"/>
      <c r="AY263" s="1"/>
      <c r="AZ263" s="1" t="s">
        <v>712</v>
      </c>
      <c r="BA263">
        <v>131</v>
      </c>
      <c r="BB263" s="1" t="s">
        <v>91</v>
      </c>
      <c r="BC263">
        <v>45566.724009999998</v>
      </c>
      <c r="BD263" s="1"/>
      <c r="BE263" s="1" t="s">
        <v>87</v>
      </c>
      <c r="BF263">
        <v>131</v>
      </c>
      <c r="BG263">
        <v>131</v>
      </c>
      <c r="BH263">
        <v>0</v>
      </c>
      <c r="BI263" s="1" t="s">
        <v>710</v>
      </c>
      <c r="BJ263" s="1"/>
      <c r="BK263">
        <v>15.210000040000001</v>
      </c>
      <c r="BL263">
        <v>110</v>
      </c>
      <c r="BM263" s="1"/>
      <c r="BN263" s="1"/>
      <c r="BO263">
        <v>0</v>
      </c>
      <c r="BP263">
        <v>60</v>
      </c>
      <c r="BS263" s="1" t="s">
        <v>713</v>
      </c>
      <c r="BT263" s="1" t="s">
        <v>712</v>
      </c>
      <c r="BU263">
        <v>40</v>
      </c>
      <c r="BV263">
        <v>20</v>
      </c>
      <c r="BW263">
        <v>45</v>
      </c>
      <c r="BX263">
        <v>1216.394</v>
      </c>
      <c r="BY263">
        <v>894.82100000000003</v>
      </c>
      <c r="BZ263">
        <v>-2.76</v>
      </c>
      <c r="CA263">
        <v>4.1109999999999998</v>
      </c>
      <c r="CB263">
        <v>89.549000000000007</v>
      </c>
      <c r="CC263">
        <v>2056.502</v>
      </c>
      <c r="CD263">
        <v>1215.665</v>
      </c>
      <c r="CE263">
        <v>1204.028</v>
      </c>
      <c r="CF263">
        <v>-179.27600000000001</v>
      </c>
      <c r="CG263">
        <v>99.998999999999995</v>
      </c>
      <c r="CI263">
        <f>COUNTA(filtered_labeled_data_seghesio__2[#This Row])</f>
        <v>77</v>
      </c>
    </row>
    <row r="264" spans="1:87" x14ac:dyDescent="0.35">
      <c r="A264">
        <v>802.52</v>
      </c>
      <c r="B264">
        <v>119.90900000000001</v>
      </c>
      <c r="C264">
        <v>214.8</v>
      </c>
      <c r="D264">
        <v>214.8</v>
      </c>
      <c r="E264">
        <v>220.1</v>
      </c>
      <c r="F264">
        <v>225</v>
      </c>
      <c r="G264">
        <v>2200.299</v>
      </c>
      <c r="H264">
        <v>1762.182</v>
      </c>
      <c r="I264">
        <v>2.8039999999999998</v>
      </c>
      <c r="J264">
        <v>0.14599999999999999</v>
      </c>
      <c r="K264">
        <v>24.34</v>
      </c>
      <c r="L264">
        <v>2.0579999999999998</v>
      </c>
      <c r="M264">
        <v>0.45400000000000001</v>
      </c>
      <c r="N264">
        <v>0.65600000000000003</v>
      </c>
      <c r="O264">
        <v>46.5</v>
      </c>
      <c r="P264">
        <v>28.353000000000002</v>
      </c>
      <c r="Q264">
        <v>44.973999999999997</v>
      </c>
      <c r="R264">
        <v>229.8</v>
      </c>
      <c r="S264">
        <v>60</v>
      </c>
      <c r="T264">
        <v>60</v>
      </c>
      <c r="U264">
        <v>61</v>
      </c>
      <c r="V264">
        <v>94.585999999999999</v>
      </c>
      <c r="W264">
        <v>52.5</v>
      </c>
      <c r="X264">
        <v>66.352999999999994</v>
      </c>
      <c r="Y264">
        <v>80.238</v>
      </c>
      <c r="Z264">
        <v>3.085</v>
      </c>
      <c r="AA264">
        <v>543.71699999999998</v>
      </c>
      <c r="AB264">
        <v>499.28100000000001</v>
      </c>
      <c r="AC264">
        <v>4.665</v>
      </c>
      <c r="AD264">
        <v>3.65</v>
      </c>
      <c r="AE264">
        <v>7740.6639999999998</v>
      </c>
      <c r="AF264">
        <v>5502.02</v>
      </c>
      <c r="AG264">
        <v>1704.5540000000001</v>
      </c>
      <c r="AH264">
        <v>1027.8620000000001</v>
      </c>
      <c r="AI264">
        <v>6036.11</v>
      </c>
      <c r="AJ264">
        <v>4474.1580000000004</v>
      </c>
      <c r="AK264">
        <v>23.978999999999999</v>
      </c>
      <c r="AT264" s="1" t="s">
        <v>83</v>
      </c>
      <c r="AU264" s="1" t="s">
        <v>83</v>
      </c>
      <c r="AV264" s="1" t="s">
        <v>83</v>
      </c>
      <c r="AW264" s="1"/>
      <c r="AX264" s="1"/>
      <c r="AY264" s="1"/>
      <c r="AZ264" s="1" t="s">
        <v>714</v>
      </c>
      <c r="BA264">
        <v>132</v>
      </c>
      <c r="BB264" s="1" t="s">
        <v>86</v>
      </c>
      <c r="BC264">
        <v>45566.724289999998</v>
      </c>
      <c r="BD264" s="1"/>
      <c r="BE264" s="1" t="s">
        <v>87</v>
      </c>
      <c r="BF264">
        <v>132</v>
      </c>
      <c r="BG264">
        <v>132</v>
      </c>
      <c r="BH264">
        <v>0</v>
      </c>
      <c r="BI264" s="1" t="s">
        <v>715</v>
      </c>
      <c r="BJ264" s="1"/>
      <c r="BK264">
        <v>15.21999931</v>
      </c>
      <c r="BL264">
        <v>110</v>
      </c>
      <c r="BM264" s="1"/>
      <c r="BN264" s="1"/>
      <c r="BO264">
        <v>0</v>
      </c>
      <c r="BP264">
        <v>60</v>
      </c>
      <c r="BQ264">
        <v>1.4342785E-2</v>
      </c>
      <c r="BR264">
        <v>0.117704034</v>
      </c>
      <c r="BS264" s="1" t="s">
        <v>83</v>
      </c>
      <c r="BT264" s="1" t="s">
        <v>83</v>
      </c>
      <c r="CI264">
        <f>COUNTA(filtered_labeled_data_seghesio__2[#This Row])</f>
        <v>57</v>
      </c>
    </row>
    <row r="265" spans="1:87" x14ac:dyDescent="0.35">
      <c r="A265">
        <v>802.52</v>
      </c>
      <c r="B265">
        <v>119.90900000000001</v>
      </c>
      <c r="C265">
        <v>214.8</v>
      </c>
      <c r="D265">
        <v>214.8</v>
      </c>
      <c r="E265">
        <v>220.1</v>
      </c>
      <c r="F265">
        <v>225</v>
      </c>
      <c r="G265">
        <v>2200.299</v>
      </c>
      <c r="H265">
        <v>1762.182</v>
      </c>
      <c r="I265">
        <v>2.8039999999999998</v>
      </c>
      <c r="J265">
        <v>0.14599999999999999</v>
      </c>
      <c r="K265">
        <v>24.34</v>
      </c>
      <c r="L265">
        <v>2.0579999999999998</v>
      </c>
      <c r="M265">
        <v>0.45400000000000001</v>
      </c>
      <c r="N265">
        <v>0.65600000000000003</v>
      </c>
      <c r="O265">
        <v>46.5</v>
      </c>
      <c r="P265">
        <v>28.353000000000002</v>
      </c>
      <c r="Q265">
        <v>44.973999999999997</v>
      </c>
      <c r="R265">
        <v>229.8</v>
      </c>
      <c r="S265">
        <v>60</v>
      </c>
      <c r="T265">
        <v>60</v>
      </c>
      <c r="U265">
        <v>61</v>
      </c>
      <c r="V265">
        <v>137.79599999999999</v>
      </c>
      <c r="W265">
        <v>52.5</v>
      </c>
      <c r="X265">
        <v>67.013999999999996</v>
      </c>
      <c r="Y265">
        <v>83.004999999999995</v>
      </c>
      <c r="Z265">
        <v>1.3540000000000001</v>
      </c>
      <c r="AA265">
        <v>545.798</v>
      </c>
      <c r="AB265">
        <v>498.47</v>
      </c>
      <c r="AC265">
        <v>4.8540000000000001</v>
      </c>
      <c r="AD265">
        <v>3.8380000000000001</v>
      </c>
      <c r="AE265">
        <v>7914.09</v>
      </c>
      <c r="AF265">
        <v>6107.0870000000004</v>
      </c>
      <c r="AG265">
        <v>1820.01</v>
      </c>
      <c r="AH265">
        <v>1140.0619999999999</v>
      </c>
      <c r="AI265">
        <v>6094.08</v>
      </c>
      <c r="AJ265">
        <v>4967.0249999999996</v>
      </c>
      <c r="AK265">
        <v>23.978999999999999</v>
      </c>
      <c r="AL265">
        <v>1.0049999999999999</v>
      </c>
      <c r="AM265">
        <v>424.89800000000002</v>
      </c>
      <c r="AN265">
        <v>2056.3629999999998</v>
      </c>
      <c r="AO265">
        <v>4.9459999999999997</v>
      </c>
      <c r="AP265">
        <v>32.624000000000002</v>
      </c>
      <c r="AQ265">
        <v>1</v>
      </c>
      <c r="AR265">
        <v>1</v>
      </c>
      <c r="AS265">
        <v>1</v>
      </c>
      <c r="AT265" s="1">
        <v>0</v>
      </c>
      <c r="AU265" s="1" t="s">
        <v>83</v>
      </c>
      <c r="AV265" s="1" t="s">
        <v>83</v>
      </c>
      <c r="AW265" s="1" t="s">
        <v>84</v>
      </c>
      <c r="AX265" s="1"/>
      <c r="AY265" s="1"/>
      <c r="AZ265" s="1" t="s">
        <v>716</v>
      </c>
      <c r="BA265">
        <v>132</v>
      </c>
      <c r="BB265" s="1" t="s">
        <v>91</v>
      </c>
      <c r="BC265">
        <v>45566.724289999998</v>
      </c>
      <c r="BD265" s="1"/>
      <c r="BE265" s="1" t="s">
        <v>87</v>
      </c>
      <c r="BF265">
        <v>132</v>
      </c>
      <c r="BG265">
        <v>132</v>
      </c>
      <c r="BH265">
        <v>0</v>
      </c>
      <c r="BI265" s="1" t="s">
        <v>715</v>
      </c>
      <c r="BJ265" s="1"/>
      <c r="BK265">
        <v>15.21999931</v>
      </c>
      <c r="BL265">
        <v>110</v>
      </c>
      <c r="BM265" s="1"/>
      <c r="BN265" s="1"/>
      <c r="BO265">
        <v>0</v>
      </c>
      <c r="BP265">
        <v>60</v>
      </c>
      <c r="BS265" s="1" t="s">
        <v>717</v>
      </c>
      <c r="BT265" s="1" t="s">
        <v>716</v>
      </c>
      <c r="BU265">
        <v>40</v>
      </c>
      <c r="BV265">
        <v>20</v>
      </c>
      <c r="BW265">
        <v>45</v>
      </c>
      <c r="BX265">
        <v>1195.885</v>
      </c>
      <c r="BY265">
        <v>923.01499999999999</v>
      </c>
      <c r="BZ265">
        <v>-3.657</v>
      </c>
      <c r="CA265">
        <v>4.1310000000000002</v>
      </c>
      <c r="CB265">
        <v>88.652000000000001</v>
      </c>
      <c r="CC265">
        <v>2056.3629999999998</v>
      </c>
      <c r="CD265">
        <v>1200.319</v>
      </c>
      <c r="CE265">
        <v>1232.3050000000001</v>
      </c>
      <c r="CF265">
        <v>179.78700000000001</v>
      </c>
      <c r="CG265">
        <v>98.424999999999997</v>
      </c>
      <c r="CI265">
        <f>COUNTA(filtered_labeled_data_seghesio__2[#This Row])</f>
        <v>77</v>
      </c>
    </row>
    <row r="266" spans="1:87" x14ac:dyDescent="0.35">
      <c r="A266">
        <v>802.70399999999995</v>
      </c>
      <c r="B266">
        <v>119.90900000000001</v>
      </c>
      <c r="C266">
        <v>214.8</v>
      </c>
      <c r="D266">
        <v>215</v>
      </c>
      <c r="E266">
        <v>220</v>
      </c>
      <c r="F266">
        <v>225</v>
      </c>
      <c r="G266">
        <v>2192.9160000000002</v>
      </c>
      <c r="H266">
        <v>1761.405</v>
      </c>
      <c r="I266">
        <v>3.46</v>
      </c>
      <c r="J266">
        <v>0.14399999999999999</v>
      </c>
      <c r="K266">
        <v>24.338000000000001</v>
      </c>
      <c r="L266">
        <v>2.0539999999999998</v>
      </c>
      <c r="M266">
        <v>0.45200000000000001</v>
      </c>
      <c r="N266">
        <v>0.65600000000000003</v>
      </c>
      <c r="O266">
        <v>46.4</v>
      </c>
      <c r="P266">
        <v>28.353000000000002</v>
      </c>
      <c r="Q266">
        <v>44.988999999999997</v>
      </c>
      <c r="R266">
        <v>229.8</v>
      </c>
      <c r="S266">
        <v>60</v>
      </c>
      <c r="T266">
        <v>60</v>
      </c>
      <c r="U266">
        <v>61</v>
      </c>
      <c r="V266">
        <v>94.585999999999999</v>
      </c>
      <c r="W266">
        <v>52.5</v>
      </c>
      <c r="X266">
        <v>66.331000000000003</v>
      </c>
      <c r="Y266">
        <v>80.191999999999993</v>
      </c>
      <c r="Z266">
        <v>3.048</v>
      </c>
      <c r="AA266">
        <v>544.22</v>
      </c>
      <c r="AB266">
        <v>499.96899999999999</v>
      </c>
      <c r="AC266">
        <v>4.59</v>
      </c>
      <c r="AD266">
        <v>3.6869999999999998</v>
      </c>
      <c r="AE266">
        <v>7737.1670000000004</v>
      </c>
      <c r="AF266">
        <v>5527.1180000000004</v>
      </c>
      <c r="AG266">
        <v>1663.434</v>
      </c>
      <c r="AH266">
        <v>1046.05</v>
      </c>
      <c r="AI266">
        <v>6073.7330000000002</v>
      </c>
      <c r="AJ266">
        <v>4481.0680000000002</v>
      </c>
      <c r="AK266">
        <v>24.986000000000001</v>
      </c>
      <c r="AL266">
        <v>1.004</v>
      </c>
      <c r="AM266">
        <v>424.03699999999998</v>
      </c>
      <c r="AN266">
        <v>2055.491</v>
      </c>
      <c r="AO266">
        <v>6.3920000000000003</v>
      </c>
      <c r="AP266">
        <v>21.731999999999999</v>
      </c>
      <c r="AQ266">
        <v>1</v>
      </c>
      <c r="AR266">
        <v>1</v>
      </c>
      <c r="AS266">
        <v>1</v>
      </c>
      <c r="AT266" s="1">
        <v>0</v>
      </c>
      <c r="AU266" s="1" t="s">
        <v>83</v>
      </c>
      <c r="AV266" s="1" t="s">
        <v>83</v>
      </c>
      <c r="AW266" s="1" t="s">
        <v>84</v>
      </c>
      <c r="AX266" s="1"/>
      <c r="AY266" s="1"/>
      <c r="AZ266" s="1" t="s">
        <v>718</v>
      </c>
      <c r="BA266">
        <v>133</v>
      </c>
      <c r="BB266" s="1" t="s">
        <v>86</v>
      </c>
      <c r="BC266">
        <v>45566.724580000002</v>
      </c>
      <c r="BD266" s="1"/>
      <c r="BE266" s="1" t="s">
        <v>87</v>
      </c>
      <c r="BF266">
        <v>133</v>
      </c>
      <c r="BG266">
        <v>133</v>
      </c>
      <c r="BH266">
        <v>0</v>
      </c>
      <c r="BI266" s="1" t="s">
        <v>719</v>
      </c>
      <c r="BJ266" s="1"/>
      <c r="BK266">
        <v>15.21999931</v>
      </c>
      <c r="BL266">
        <v>110</v>
      </c>
      <c r="BM266" s="1"/>
      <c r="BN266" s="1"/>
      <c r="BO266">
        <v>0</v>
      </c>
      <c r="BP266">
        <v>60</v>
      </c>
      <c r="BQ266">
        <v>1.7229199000000001E-2</v>
      </c>
      <c r="BR266">
        <v>0.115636945</v>
      </c>
      <c r="BS266" s="1" t="s">
        <v>720</v>
      </c>
      <c r="BT266" s="1" t="s">
        <v>718</v>
      </c>
      <c r="BU266">
        <v>40</v>
      </c>
      <c r="BV266">
        <v>20</v>
      </c>
      <c r="BW266">
        <v>45</v>
      </c>
      <c r="BX266">
        <v>887.59900000000005</v>
      </c>
      <c r="BY266">
        <v>1116.934</v>
      </c>
      <c r="BZ266">
        <v>3.1960000000000002</v>
      </c>
      <c r="CA266">
        <v>4.1180000000000003</v>
      </c>
      <c r="CB266">
        <v>95.504999999999995</v>
      </c>
      <c r="CC266">
        <v>2055.491</v>
      </c>
      <c r="CD266">
        <v>863.70600000000002</v>
      </c>
      <c r="CE266">
        <v>1226.527</v>
      </c>
      <c r="CF266">
        <v>6.5289999999999999</v>
      </c>
      <c r="CG266">
        <v>99.998999999999995</v>
      </c>
      <c r="CI266">
        <f>COUNTA(filtered_labeled_data_seghesio__2[#This Row])</f>
        <v>79</v>
      </c>
    </row>
    <row r="267" spans="1:87" x14ac:dyDescent="0.35">
      <c r="A267">
        <v>802.70399999999995</v>
      </c>
      <c r="B267">
        <v>119.90900000000001</v>
      </c>
      <c r="C267">
        <v>214.8</v>
      </c>
      <c r="D267">
        <v>215</v>
      </c>
      <c r="E267">
        <v>220</v>
      </c>
      <c r="F267">
        <v>225</v>
      </c>
      <c r="G267">
        <v>2192.9160000000002</v>
      </c>
      <c r="H267">
        <v>1761.405</v>
      </c>
      <c r="I267">
        <v>3.46</v>
      </c>
      <c r="J267">
        <v>0.14399999999999999</v>
      </c>
      <c r="K267">
        <v>24.338000000000001</v>
      </c>
      <c r="L267">
        <v>2.0539999999999998</v>
      </c>
      <c r="M267">
        <v>0.45200000000000001</v>
      </c>
      <c r="N267">
        <v>0.65600000000000003</v>
      </c>
      <c r="O267">
        <v>46.4</v>
      </c>
      <c r="P267">
        <v>28.353000000000002</v>
      </c>
      <c r="Q267">
        <v>44.988999999999997</v>
      </c>
      <c r="R267">
        <v>229.8</v>
      </c>
      <c r="S267">
        <v>60</v>
      </c>
      <c r="T267">
        <v>60</v>
      </c>
      <c r="U267">
        <v>61</v>
      </c>
      <c r="V267">
        <v>137.79599999999999</v>
      </c>
      <c r="W267">
        <v>52.5</v>
      </c>
      <c r="X267">
        <v>66.991</v>
      </c>
      <c r="Y267">
        <v>82.977000000000004</v>
      </c>
      <c r="Z267">
        <v>1.3169999999999999</v>
      </c>
      <c r="AA267">
        <v>545.48400000000004</v>
      </c>
      <c r="AB267">
        <v>497.90600000000001</v>
      </c>
      <c r="AC267">
        <v>4.891</v>
      </c>
      <c r="AD267">
        <v>3.875</v>
      </c>
      <c r="AE267">
        <v>7904.9809999999998</v>
      </c>
      <c r="AF267">
        <v>6100.4750000000004</v>
      </c>
      <c r="AG267">
        <v>1836.75</v>
      </c>
      <c r="AH267">
        <v>1154.472</v>
      </c>
      <c r="AI267">
        <v>6068.2309999999998</v>
      </c>
      <c r="AJ267">
        <v>4946.0029999999997</v>
      </c>
      <c r="AK267">
        <v>24.986000000000001</v>
      </c>
      <c r="AL267">
        <v>1.0049999999999999</v>
      </c>
      <c r="AM267">
        <v>424.77300000000002</v>
      </c>
      <c r="AN267">
        <v>2056.3980000000001</v>
      </c>
      <c r="AO267">
        <v>11.315</v>
      </c>
      <c r="AP267">
        <v>23.366</v>
      </c>
      <c r="AQ267">
        <v>1</v>
      </c>
      <c r="AR267">
        <v>1</v>
      </c>
      <c r="AS267">
        <v>1</v>
      </c>
      <c r="AT267" s="1">
        <v>0</v>
      </c>
      <c r="AU267" s="1" t="s">
        <v>83</v>
      </c>
      <c r="AV267" s="1" t="s">
        <v>83</v>
      </c>
      <c r="AW267" s="1" t="s">
        <v>84</v>
      </c>
      <c r="AX267" s="1"/>
      <c r="AY267" s="1"/>
      <c r="AZ267" s="1" t="s">
        <v>721</v>
      </c>
      <c r="BA267">
        <v>133</v>
      </c>
      <c r="BB267" s="1" t="s">
        <v>91</v>
      </c>
      <c r="BC267">
        <v>45566.724580000002</v>
      </c>
      <c r="BD267" s="1"/>
      <c r="BE267" s="1" t="s">
        <v>87</v>
      </c>
      <c r="BF267">
        <v>133</v>
      </c>
      <c r="BG267">
        <v>133</v>
      </c>
      <c r="BH267">
        <v>0</v>
      </c>
      <c r="BI267" s="1" t="s">
        <v>719</v>
      </c>
      <c r="BJ267" s="1"/>
      <c r="BK267">
        <v>15.21999931</v>
      </c>
      <c r="BL267">
        <v>110</v>
      </c>
      <c r="BM267" s="1"/>
      <c r="BN267" s="1"/>
      <c r="BO267">
        <v>0</v>
      </c>
      <c r="BP267">
        <v>60</v>
      </c>
      <c r="BS267" s="1" t="s">
        <v>722</v>
      </c>
      <c r="BT267" s="1" t="s">
        <v>721</v>
      </c>
      <c r="BU267">
        <v>40</v>
      </c>
      <c r="BV267">
        <v>20</v>
      </c>
      <c r="BW267">
        <v>45</v>
      </c>
      <c r="BX267">
        <v>1203.442</v>
      </c>
      <c r="BY267">
        <v>876.86900000000003</v>
      </c>
      <c r="BZ267">
        <v>-3.673</v>
      </c>
      <c r="CA267">
        <v>4.08</v>
      </c>
      <c r="CB267">
        <v>88.635999999999996</v>
      </c>
      <c r="CC267">
        <v>2056.3980000000001</v>
      </c>
      <c r="CD267">
        <v>1205.893</v>
      </c>
      <c r="CE267">
        <v>1186.9010000000001</v>
      </c>
      <c r="CF267">
        <v>-179.89699999999999</v>
      </c>
      <c r="CG267">
        <v>99.998999999999995</v>
      </c>
      <c r="CI267">
        <f>COUNTA(filtered_labeled_data_seghesio__2[#This Row])</f>
        <v>77</v>
      </c>
    </row>
    <row r="268" spans="1:87" x14ac:dyDescent="0.35">
      <c r="A268">
        <v>802.52</v>
      </c>
      <c r="B268">
        <v>119.90900000000001</v>
      </c>
      <c r="C268">
        <v>215.1</v>
      </c>
      <c r="D268">
        <v>215.1</v>
      </c>
      <c r="E268">
        <v>220</v>
      </c>
      <c r="F268">
        <v>225</v>
      </c>
      <c r="G268">
        <v>2194.2759999999998</v>
      </c>
      <c r="H268">
        <v>1747.7080000000001</v>
      </c>
      <c r="I268">
        <v>2.87</v>
      </c>
      <c r="J268">
        <v>0.14399999999999999</v>
      </c>
      <c r="K268">
        <v>24.338000000000001</v>
      </c>
      <c r="L268">
        <v>2.0539999999999998</v>
      </c>
      <c r="M268">
        <v>0.45200000000000001</v>
      </c>
      <c r="N268">
        <v>0.65800000000000003</v>
      </c>
      <c r="O268">
        <v>46.2</v>
      </c>
      <c r="P268">
        <v>28.358000000000001</v>
      </c>
      <c r="Q268">
        <v>44.959000000000003</v>
      </c>
      <c r="R268">
        <v>229.8</v>
      </c>
      <c r="S268">
        <v>60.1</v>
      </c>
      <c r="T268">
        <v>60.1</v>
      </c>
      <c r="U268">
        <v>61</v>
      </c>
      <c r="V268">
        <v>94.585999999999999</v>
      </c>
      <c r="W268">
        <v>52.5</v>
      </c>
      <c r="X268">
        <v>66.331999999999994</v>
      </c>
      <c r="Y268">
        <v>80.162999999999997</v>
      </c>
      <c r="Z268">
        <v>2.8220000000000001</v>
      </c>
      <c r="AA268">
        <v>542.41200000000003</v>
      </c>
      <c r="AB268">
        <v>497.67</v>
      </c>
      <c r="AC268">
        <v>4.6280000000000001</v>
      </c>
      <c r="AD268">
        <v>3.65</v>
      </c>
      <c r="AE268">
        <v>7723.4669999999996</v>
      </c>
      <c r="AF268">
        <v>5466.3980000000001</v>
      </c>
      <c r="AG268">
        <v>1676.816</v>
      </c>
      <c r="AH268">
        <v>1020.045</v>
      </c>
      <c r="AI268">
        <v>6046.6509999999998</v>
      </c>
      <c r="AJ268">
        <v>4446.3530000000001</v>
      </c>
      <c r="AK268">
        <v>23.983000000000001</v>
      </c>
      <c r="AT268" s="1" t="s">
        <v>83</v>
      </c>
      <c r="AU268" s="1" t="s">
        <v>83</v>
      </c>
      <c r="AV268" s="1" t="s">
        <v>83</v>
      </c>
      <c r="AW268" s="1"/>
      <c r="AX268" s="1"/>
      <c r="AY268" s="1"/>
      <c r="AZ268" s="1" t="s">
        <v>723</v>
      </c>
      <c r="BA268">
        <v>134</v>
      </c>
      <c r="BB268" s="1" t="s">
        <v>86</v>
      </c>
      <c r="BC268">
        <v>45566.724860000002</v>
      </c>
      <c r="BD268" s="1"/>
      <c r="BE268" s="1" t="s">
        <v>87</v>
      </c>
      <c r="BF268">
        <v>134</v>
      </c>
      <c r="BG268">
        <v>134</v>
      </c>
      <c r="BH268">
        <v>0</v>
      </c>
      <c r="BI268" s="1" t="s">
        <v>724</v>
      </c>
      <c r="BJ268" s="1"/>
      <c r="BK268">
        <v>15.21999931</v>
      </c>
      <c r="BL268">
        <v>110</v>
      </c>
      <c r="BM268" s="1"/>
      <c r="BN268" s="1"/>
      <c r="BO268">
        <v>0</v>
      </c>
      <c r="BP268">
        <v>60</v>
      </c>
      <c r="BQ268">
        <v>2.1196842E-2</v>
      </c>
      <c r="BR268">
        <v>0.117494583</v>
      </c>
      <c r="BS268" s="1" t="s">
        <v>83</v>
      </c>
      <c r="BT268" s="1" t="s">
        <v>83</v>
      </c>
      <c r="CI268">
        <f>COUNTA(filtered_labeled_data_seghesio__2[#This Row])</f>
        <v>57</v>
      </c>
    </row>
    <row r="269" spans="1:87" x14ac:dyDescent="0.35">
      <c r="A269">
        <v>802.52</v>
      </c>
      <c r="B269">
        <v>119.90900000000001</v>
      </c>
      <c r="C269">
        <v>215.1</v>
      </c>
      <c r="D269">
        <v>215.1</v>
      </c>
      <c r="E269">
        <v>220</v>
      </c>
      <c r="F269">
        <v>225</v>
      </c>
      <c r="G269">
        <v>2194.2759999999998</v>
      </c>
      <c r="H269">
        <v>1747.7080000000001</v>
      </c>
      <c r="I269">
        <v>2.87</v>
      </c>
      <c r="J269">
        <v>0.14399999999999999</v>
      </c>
      <c r="K269">
        <v>24.338000000000001</v>
      </c>
      <c r="L269">
        <v>2.0539999999999998</v>
      </c>
      <c r="M269">
        <v>0.45200000000000001</v>
      </c>
      <c r="N269">
        <v>0.65800000000000003</v>
      </c>
      <c r="O269">
        <v>46.2</v>
      </c>
      <c r="P269">
        <v>28.358000000000001</v>
      </c>
      <c r="Q269">
        <v>44.959000000000003</v>
      </c>
      <c r="R269">
        <v>229.8</v>
      </c>
      <c r="S269">
        <v>60.1</v>
      </c>
      <c r="T269">
        <v>60.1</v>
      </c>
      <c r="U269">
        <v>61</v>
      </c>
      <c r="V269">
        <v>137.79599999999999</v>
      </c>
      <c r="W269">
        <v>52.5</v>
      </c>
      <c r="X269">
        <v>67.182000000000002</v>
      </c>
      <c r="Y269">
        <v>82.828999999999994</v>
      </c>
      <c r="Z269">
        <v>2.069</v>
      </c>
      <c r="AA269">
        <v>544.447</v>
      </c>
      <c r="AB269">
        <v>496.94400000000002</v>
      </c>
      <c r="AC269">
        <v>4.8540000000000001</v>
      </c>
      <c r="AD269">
        <v>3.875</v>
      </c>
      <c r="AE269">
        <v>7888.2740000000003</v>
      </c>
      <c r="AF269">
        <v>6051.7060000000001</v>
      </c>
      <c r="AG269">
        <v>1811.789</v>
      </c>
      <c r="AH269">
        <v>1151.3440000000001</v>
      </c>
      <c r="AI269">
        <v>6076.4849999999997</v>
      </c>
      <c r="AJ269">
        <v>4900.3620000000001</v>
      </c>
      <c r="AK269">
        <v>23.983000000000001</v>
      </c>
      <c r="AL269">
        <v>1.0069999999999999</v>
      </c>
      <c r="AM269">
        <v>424.59699999999998</v>
      </c>
      <c r="AN269">
        <v>0</v>
      </c>
      <c r="AO269">
        <v>467.17500000000001</v>
      </c>
      <c r="AP269">
        <v>536.55100000000004</v>
      </c>
      <c r="AQ269">
        <v>0</v>
      </c>
      <c r="AR269">
        <v>0</v>
      </c>
      <c r="AS269">
        <v>1</v>
      </c>
      <c r="AT269" s="1">
        <v>0</v>
      </c>
      <c r="AU269" s="1" t="s">
        <v>83</v>
      </c>
      <c r="AV269" s="1" t="s">
        <v>83</v>
      </c>
      <c r="AW269" s="1" t="s">
        <v>119</v>
      </c>
      <c r="AX269" s="1"/>
      <c r="AY269" s="1"/>
      <c r="AZ269" s="1" t="s">
        <v>725</v>
      </c>
      <c r="BA269">
        <v>134</v>
      </c>
      <c r="BB269" s="1" t="s">
        <v>91</v>
      </c>
      <c r="BC269">
        <v>45566.724860000002</v>
      </c>
      <c r="BD269" s="1"/>
      <c r="BE269" s="1" t="s">
        <v>87</v>
      </c>
      <c r="BF269">
        <v>134</v>
      </c>
      <c r="BG269">
        <v>134</v>
      </c>
      <c r="BH269">
        <v>0</v>
      </c>
      <c r="BI269" s="1" t="s">
        <v>724</v>
      </c>
      <c r="BJ269" s="1"/>
      <c r="BK269">
        <v>15.21999931</v>
      </c>
      <c r="BL269">
        <v>110</v>
      </c>
      <c r="BM269" s="1"/>
      <c r="BN269" s="1"/>
      <c r="BO269">
        <v>0</v>
      </c>
      <c r="BP269">
        <v>60</v>
      </c>
      <c r="BS269" s="1" t="s">
        <v>726</v>
      </c>
      <c r="BT269" s="1" t="s">
        <v>725</v>
      </c>
      <c r="BU269">
        <v>40</v>
      </c>
      <c r="BV269">
        <v>20</v>
      </c>
      <c r="BW269">
        <v>45</v>
      </c>
      <c r="BX269">
        <v>1195.69</v>
      </c>
      <c r="BY269">
        <v>713.78200000000004</v>
      </c>
      <c r="BZ269">
        <v>-3.6890000000000001</v>
      </c>
      <c r="CA269">
        <v>4.1100000000000003</v>
      </c>
      <c r="CB269">
        <v>88.62</v>
      </c>
      <c r="CC269">
        <v>0</v>
      </c>
      <c r="CD269">
        <v>1201.5940000000001</v>
      </c>
      <c r="CE269">
        <v>1023.893</v>
      </c>
      <c r="CF269">
        <v>179.49600000000001</v>
      </c>
      <c r="CG269">
        <v>89.763999999999996</v>
      </c>
      <c r="CI269">
        <f>COUNTA(filtered_labeled_data_seghesio__2[#This Row])</f>
        <v>77</v>
      </c>
    </row>
    <row r="270" spans="1:87" x14ac:dyDescent="0.35">
      <c r="A270">
        <v>798.83100000000002</v>
      </c>
      <c r="B270">
        <v>119.90900000000001</v>
      </c>
      <c r="C270">
        <v>213.3</v>
      </c>
      <c r="D270">
        <v>215.8</v>
      </c>
      <c r="E270">
        <v>220.5</v>
      </c>
      <c r="F270">
        <v>224.8</v>
      </c>
      <c r="G270">
        <v>2146.7730000000001</v>
      </c>
      <c r="H270">
        <v>1913.7260000000001</v>
      </c>
      <c r="I270">
        <v>5.1999999999999998E-2</v>
      </c>
      <c r="J270">
        <v>0.14799999999999999</v>
      </c>
      <c r="K270">
        <v>24.318000000000001</v>
      </c>
      <c r="L270">
        <v>2.0459999999999998</v>
      </c>
      <c r="M270">
        <v>0.44800000000000001</v>
      </c>
      <c r="N270">
        <v>0.65600000000000003</v>
      </c>
      <c r="O270">
        <v>41.4</v>
      </c>
      <c r="P270">
        <v>24.917999999999999</v>
      </c>
      <c r="Q270">
        <v>44.994</v>
      </c>
      <c r="R270">
        <v>230.1</v>
      </c>
      <c r="S270">
        <v>60</v>
      </c>
      <c r="T270">
        <v>60</v>
      </c>
      <c r="U270">
        <v>58.1</v>
      </c>
      <c r="V270">
        <v>94.585999999999999</v>
      </c>
      <c r="W270">
        <v>52.5</v>
      </c>
      <c r="X270">
        <v>57.845999999999997</v>
      </c>
      <c r="Y270">
        <v>72.974999999999994</v>
      </c>
      <c r="Z270">
        <v>4.3639999999999999</v>
      </c>
      <c r="AA270">
        <v>502.70400000000001</v>
      </c>
      <c r="AB270">
        <v>437.29</v>
      </c>
      <c r="AC270">
        <v>5.0039999999999996</v>
      </c>
      <c r="AD270">
        <v>3.988</v>
      </c>
      <c r="AE270">
        <v>7068.6509999999998</v>
      </c>
      <c r="AF270">
        <v>3879.4169999999999</v>
      </c>
      <c r="AG270">
        <v>1524.5630000000001</v>
      </c>
      <c r="AH270">
        <v>813.01099999999997</v>
      </c>
      <c r="AI270">
        <v>5544.0889999999999</v>
      </c>
      <c r="AJ270">
        <v>3066.4059999999999</v>
      </c>
      <c r="AK270">
        <v>2131.2289999999998</v>
      </c>
      <c r="AL270">
        <v>1.002</v>
      </c>
      <c r="AM270">
        <v>423.072</v>
      </c>
      <c r="AN270">
        <v>2053.5500000000002</v>
      </c>
      <c r="AO270">
        <v>35.14</v>
      </c>
      <c r="AP270">
        <v>38.414999999999999</v>
      </c>
      <c r="AQ270">
        <v>0</v>
      </c>
      <c r="AR270">
        <v>1</v>
      </c>
      <c r="AS270">
        <v>0</v>
      </c>
      <c r="AT270" s="1" t="s">
        <v>727</v>
      </c>
      <c r="AU270" s="1" t="s">
        <v>83</v>
      </c>
      <c r="AV270" s="1" t="s">
        <v>83</v>
      </c>
      <c r="AW270" s="1" t="s">
        <v>84</v>
      </c>
      <c r="AX270" s="1"/>
      <c r="AY270" s="1"/>
      <c r="AZ270" s="1" t="s">
        <v>728</v>
      </c>
      <c r="BA270">
        <v>154</v>
      </c>
      <c r="BB270" s="1" t="s">
        <v>86</v>
      </c>
      <c r="BC270">
        <v>45566.749530000001</v>
      </c>
      <c r="BD270" s="1"/>
      <c r="BE270" s="1" t="s">
        <v>87</v>
      </c>
      <c r="BF270">
        <v>154</v>
      </c>
      <c r="BG270">
        <v>154</v>
      </c>
      <c r="BH270">
        <v>0</v>
      </c>
      <c r="BI270" s="1" t="s">
        <v>729</v>
      </c>
      <c r="BJ270" s="1"/>
      <c r="BK270">
        <v>15.579999920000001</v>
      </c>
      <c r="BL270">
        <v>110</v>
      </c>
      <c r="BM270" s="1"/>
      <c r="BN270" s="1"/>
      <c r="BO270">
        <v>0</v>
      </c>
      <c r="BP270">
        <v>60</v>
      </c>
      <c r="BQ270">
        <v>1.4734507000000001E-2</v>
      </c>
      <c r="BR270">
        <v>0.28619718599999999</v>
      </c>
      <c r="BS270" s="1" t="s">
        <v>730</v>
      </c>
      <c r="BT270" s="1" t="s">
        <v>728</v>
      </c>
      <c r="BU270">
        <v>40</v>
      </c>
      <c r="BV270">
        <v>20</v>
      </c>
      <c r="BW270">
        <v>45</v>
      </c>
      <c r="BX270">
        <v>847.80399999999997</v>
      </c>
      <c r="BY270">
        <v>1217.8579999999999</v>
      </c>
      <c r="BZ270">
        <v>1.097</v>
      </c>
      <c r="CA270">
        <v>4.1070000000000002</v>
      </c>
      <c r="CB270">
        <v>93.406000000000006</v>
      </c>
      <c r="CC270">
        <v>2053.5500000000002</v>
      </c>
      <c r="CD270">
        <v>828.24199999999996</v>
      </c>
      <c r="CE270">
        <v>1323.2670000000001</v>
      </c>
      <c r="CF270">
        <v>4.5419999999999998</v>
      </c>
      <c r="CG270">
        <v>99.998999999999995</v>
      </c>
      <c r="CI270">
        <f>COUNTA(filtered_labeled_data_seghesio__2[#This Row])</f>
        <v>79</v>
      </c>
    </row>
    <row r="271" spans="1:87" x14ac:dyDescent="0.35">
      <c r="A271">
        <v>798.83100000000002</v>
      </c>
      <c r="B271">
        <v>119.90900000000001</v>
      </c>
      <c r="C271">
        <v>213.3</v>
      </c>
      <c r="D271">
        <v>215.8</v>
      </c>
      <c r="E271">
        <v>220.5</v>
      </c>
      <c r="F271">
        <v>224.8</v>
      </c>
      <c r="G271">
        <v>2146.7730000000001</v>
      </c>
      <c r="H271">
        <v>1913.7260000000001</v>
      </c>
      <c r="I271">
        <v>5.1999999999999998E-2</v>
      </c>
      <c r="J271">
        <v>0.14799999999999999</v>
      </c>
      <c r="K271">
        <v>24.318000000000001</v>
      </c>
      <c r="L271">
        <v>2.0459999999999998</v>
      </c>
      <c r="M271">
        <v>0.44800000000000001</v>
      </c>
      <c r="N271">
        <v>0.65600000000000003</v>
      </c>
      <c r="O271">
        <v>41.4</v>
      </c>
      <c r="P271">
        <v>24.917999999999999</v>
      </c>
      <c r="Q271">
        <v>44.994</v>
      </c>
      <c r="R271">
        <v>230.1</v>
      </c>
      <c r="S271">
        <v>60</v>
      </c>
      <c r="T271">
        <v>60</v>
      </c>
      <c r="U271">
        <v>58.1</v>
      </c>
      <c r="V271">
        <v>137.79599999999999</v>
      </c>
      <c r="W271">
        <v>52.5</v>
      </c>
      <c r="X271">
        <v>56.926000000000002</v>
      </c>
      <c r="Y271">
        <v>73.697000000000003</v>
      </c>
      <c r="Z271">
        <v>2.5209999999999999</v>
      </c>
      <c r="AA271">
        <v>504.64800000000002</v>
      </c>
      <c r="AB271">
        <v>443.71499999999997</v>
      </c>
      <c r="AC271">
        <v>5.23</v>
      </c>
      <c r="AD271">
        <v>4.2140000000000004</v>
      </c>
      <c r="AE271">
        <v>7350.8829999999998</v>
      </c>
      <c r="AF271">
        <v>4702.0860000000002</v>
      </c>
      <c r="AG271">
        <v>1678.9459999999999</v>
      </c>
      <c r="AH271">
        <v>991.63300000000004</v>
      </c>
      <c r="AI271">
        <v>5671.9369999999999</v>
      </c>
      <c r="AJ271">
        <v>3710.453</v>
      </c>
      <c r="AK271">
        <v>2131.2289999999998</v>
      </c>
      <c r="AL271">
        <v>1.004</v>
      </c>
      <c r="AM271">
        <v>424.04199999999997</v>
      </c>
      <c r="AN271">
        <v>2054.4560000000001</v>
      </c>
      <c r="AO271">
        <v>29.841999999999999</v>
      </c>
      <c r="AP271">
        <v>86.873999999999995</v>
      </c>
      <c r="AQ271">
        <v>0</v>
      </c>
      <c r="AR271">
        <v>0</v>
      </c>
      <c r="AS271">
        <v>0</v>
      </c>
      <c r="AT271" s="1" t="s">
        <v>727</v>
      </c>
      <c r="AU271" s="1" t="s">
        <v>83</v>
      </c>
      <c r="AV271" s="1" t="s">
        <v>83</v>
      </c>
      <c r="AW271" s="1" t="s">
        <v>84</v>
      </c>
      <c r="AX271" s="1"/>
      <c r="AY271" s="1"/>
      <c r="AZ271" s="1" t="s">
        <v>731</v>
      </c>
      <c r="BA271">
        <v>154</v>
      </c>
      <c r="BB271" s="1" t="s">
        <v>91</v>
      </c>
      <c r="BC271">
        <v>45566.749530000001</v>
      </c>
      <c r="BD271" s="1"/>
      <c r="BE271" s="1" t="s">
        <v>87</v>
      </c>
      <c r="BF271">
        <v>154</v>
      </c>
      <c r="BG271">
        <v>154</v>
      </c>
      <c r="BH271">
        <v>0</v>
      </c>
      <c r="BI271" s="1" t="s">
        <v>729</v>
      </c>
      <c r="BJ271" s="1"/>
      <c r="BK271">
        <v>15.579999920000001</v>
      </c>
      <c r="BL271">
        <v>110</v>
      </c>
      <c r="BM271" s="1"/>
      <c r="BN271" s="1"/>
      <c r="BO271">
        <v>0</v>
      </c>
      <c r="BP271">
        <v>60</v>
      </c>
      <c r="BS271" s="1" t="s">
        <v>732</v>
      </c>
      <c r="BT271" s="1" t="s">
        <v>731</v>
      </c>
      <c r="BU271">
        <v>40</v>
      </c>
      <c r="BV271">
        <v>20</v>
      </c>
      <c r="BW271">
        <v>45</v>
      </c>
      <c r="BX271">
        <v>1219.826</v>
      </c>
      <c r="BY271">
        <v>958.88400000000001</v>
      </c>
      <c r="BZ271">
        <v>-2.3090000000000002</v>
      </c>
      <c r="CA271">
        <v>4.0549999999999997</v>
      </c>
      <c r="CB271">
        <v>90</v>
      </c>
      <c r="CC271">
        <v>2054.4560000000001</v>
      </c>
      <c r="CD271">
        <v>1217.6569999999999</v>
      </c>
      <c r="CE271">
        <v>1263.452</v>
      </c>
      <c r="CF271">
        <v>-178.947</v>
      </c>
      <c r="CG271">
        <v>99.998999999999995</v>
      </c>
      <c r="CI271">
        <f>COUNTA(filtered_labeled_data_seghesio__2[#This Row])</f>
        <v>77</v>
      </c>
    </row>
    <row r="272" spans="1:87" x14ac:dyDescent="0.35">
      <c r="A272">
        <v>797.72400000000005</v>
      </c>
      <c r="B272">
        <v>119.90900000000001</v>
      </c>
      <c r="C272">
        <v>213.6</v>
      </c>
      <c r="D272">
        <v>216.3</v>
      </c>
      <c r="E272">
        <v>220.6</v>
      </c>
      <c r="F272">
        <v>224.8</v>
      </c>
      <c r="G272">
        <v>2241.4879999999998</v>
      </c>
      <c r="H272">
        <v>2090.527</v>
      </c>
      <c r="I272">
        <v>5.3999999999999999E-2</v>
      </c>
      <c r="J272">
        <v>0.14799999999999999</v>
      </c>
      <c r="K272">
        <v>24.327999999999999</v>
      </c>
      <c r="L272">
        <v>2.266</v>
      </c>
      <c r="M272">
        <v>0.45800000000000002</v>
      </c>
      <c r="N272">
        <v>0.65400000000000003</v>
      </c>
      <c r="O272">
        <v>41</v>
      </c>
      <c r="P272">
        <v>25.53</v>
      </c>
      <c r="Q272">
        <v>44.963999999999999</v>
      </c>
      <c r="R272">
        <v>230.1</v>
      </c>
      <c r="S272">
        <v>60</v>
      </c>
      <c r="T272">
        <v>60</v>
      </c>
      <c r="U272">
        <v>58.3</v>
      </c>
      <c r="V272">
        <v>94.585999999999999</v>
      </c>
      <c r="W272">
        <v>52.5</v>
      </c>
      <c r="X272">
        <v>58.218000000000004</v>
      </c>
      <c r="Y272">
        <v>73.266000000000005</v>
      </c>
      <c r="Z272">
        <v>3.5369999999999999</v>
      </c>
      <c r="AA272">
        <v>504.88099999999997</v>
      </c>
      <c r="AB272">
        <v>440.50400000000002</v>
      </c>
      <c r="AC272">
        <v>5.0039999999999996</v>
      </c>
      <c r="AD272">
        <v>3.9129999999999998</v>
      </c>
      <c r="AE272">
        <v>7106.741</v>
      </c>
      <c r="AF272">
        <v>3940.3510000000001</v>
      </c>
      <c r="AG272">
        <v>1531.01</v>
      </c>
      <c r="AH272">
        <v>793.53300000000002</v>
      </c>
      <c r="AI272">
        <v>5575.7309999999998</v>
      </c>
      <c r="AJ272">
        <v>3146.8180000000002</v>
      </c>
      <c r="AK272">
        <v>134.904</v>
      </c>
      <c r="AL272">
        <v>1.0029999999999999</v>
      </c>
      <c r="AM272">
        <v>423.16</v>
      </c>
      <c r="AN272">
        <v>2054.027</v>
      </c>
      <c r="AO272">
        <v>47.75</v>
      </c>
      <c r="AP272">
        <v>67.882999999999996</v>
      </c>
      <c r="AQ272">
        <v>0</v>
      </c>
      <c r="AR272">
        <v>0</v>
      </c>
      <c r="AS272">
        <v>0</v>
      </c>
      <c r="AT272" s="1" t="s">
        <v>92</v>
      </c>
      <c r="AU272" s="1" t="s">
        <v>83</v>
      </c>
      <c r="AV272" s="1" t="s">
        <v>83</v>
      </c>
      <c r="AW272" s="1" t="s">
        <v>84</v>
      </c>
      <c r="AX272" s="1"/>
      <c r="AY272" s="1"/>
      <c r="AZ272" s="1" t="s">
        <v>733</v>
      </c>
      <c r="BA272">
        <v>155</v>
      </c>
      <c r="BB272" s="1" t="s">
        <v>86</v>
      </c>
      <c r="BC272">
        <v>45566.751089999998</v>
      </c>
      <c r="BD272" s="1"/>
      <c r="BE272" s="1" t="s">
        <v>87</v>
      </c>
      <c r="BF272">
        <v>155</v>
      </c>
      <c r="BG272">
        <v>155</v>
      </c>
      <c r="BH272">
        <v>0</v>
      </c>
      <c r="BI272" s="1" t="s">
        <v>734</v>
      </c>
      <c r="BJ272" s="1"/>
      <c r="BK272">
        <v>16</v>
      </c>
      <c r="BL272">
        <v>110</v>
      </c>
      <c r="BM272" s="1"/>
      <c r="BN272" s="1"/>
      <c r="BO272">
        <v>0</v>
      </c>
      <c r="BP272">
        <v>60</v>
      </c>
      <c r="BQ272">
        <v>0.15402329000000001</v>
      </c>
      <c r="BR272">
        <v>0.45498144600000001</v>
      </c>
      <c r="BS272" s="1" t="s">
        <v>735</v>
      </c>
      <c r="BT272" s="1" t="s">
        <v>733</v>
      </c>
      <c r="BU272">
        <v>40</v>
      </c>
      <c r="BV272">
        <v>20</v>
      </c>
      <c r="BW272">
        <v>45</v>
      </c>
      <c r="BX272">
        <v>881.42</v>
      </c>
      <c r="BY272">
        <v>1284.377</v>
      </c>
      <c r="BZ272">
        <v>3.7349999999999999</v>
      </c>
      <c r="CA272">
        <v>4.2699999999999996</v>
      </c>
      <c r="CB272">
        <v>96.043999999999997</v>
      </c>
      <c r="CC272">
        <v>2054.027</v>
      </c>
      <c r="CD272">
        <v>857.70600000000002</v>
      </c>
      <c r="CE272">
        <v>1388.9849999999999</v>
      </c>
      <c r="CF272">
        <v>6.4610000000000003</v>
      </c>
      <c r="CG272">
        <v>98.424999999999997</v>
      </c>
      <c r="CI272">
        <f>COUNTA(filtered_labeled_data_seghesio__2[#This Row])</f>
        <v>79</v>
      </c>
    </row>
    <row r="273" spans="1:87" x14ac:dyDescent="0.35">
      <c r="A273">
        <v>797.72400000000005</v>
      </c>
      <c r="B273">
        <v>119.90900000000001</v>
      </c>
      <c r="C273">
        <v>213.6</v>
      </c>
      <c r="D273">
        <v>216.3</v>
      </c>
      <c r="E273">
        <v>220.6</v>
      </c>
      <c r="F273">
        <v>224.8</v>
      </c>
      <c r="G273">
        <v>2241.4879999999998</v>
      </c>
      <c r="H273">
        <v>2090.527</v>
      </c>
      <c r="I273">
        <v>5.3999999999999999E-2</v>
      </c>
      <c r="J273">
        <v>0.14799999999999999</v>
      </c>
      <c r="K273">
        <v>24.327999999999999</v>
      </c>
      <c r="L273">
        <v>2.266</v>
      </c>
      <c r="M273">
        <v>0.45800000000000002</v>
      </c>
      <c r="N273">
        <v>0.65400000000000003</v>
      </c>
      <c r="O273">
        <v>41</v>
      </c>
      <c r="P273">
        <v>25.53</v>
      </c>
      <c r="Q273">
        <v>44.963999999999999</v>
      </c>
      <c r="R273">
        <v>230.1</v>
      </c>
      <c r="S273">
        <v>60</v>
      </c>
      <c r="T273">
        <v>60</v>
      </c>
      <c r="U273">
        <v>58.3</v>
      </c>
      <c r="V273">
        <v>137.79599999999999</v>
      </c>
      <c r="W273">
        <v>52.5</v>
      </c>
      <c r="X273">
        <v>57.103000000000002</v>
      </c>
      <c r="Y273">
        <v>73.915999999999997</v>
      </c>
      <c r="Z273">
        <v>2.5579999999999998</v>
      </c>
      <c r="AA273">
        <v>516.13300000000004</v>
      </c>
      <c r="AB273">
        <v>456.11799999999999</v>
      </c>
      <c r="AC273">
        <v>5.1550000000000002</v>
      </c>
      <c r="AD273">
        <v>4.2140000000000004</v>
      </c>
      <c r="AE273">
        <v>7584.7330000000002</v>
      </c>
      <c r="AF273">
        <v>5083.8950000000004</v>
      </c>
      <c r="AG273">
        <v>1723.5609999999999</v>
      </c>
      <c r="AH273">
        <v>1073.904</v>
      </c>
      <c r="AI273">
        <v>5861.1729999999998</v>
      </c>
      <c r="AJ273">
        <v>4009.991</v>
      </c>
      <c r="AK273">
        <v>134.904</v>
      </c>
      <c r="AL273">
        <v>1.004</v>
      </c>
      <c r="AM273">
        <v>424.267</v>
      </c>
      <c r="AN273">
        <v>2053.1529999999998</v>
      </c>
      <c r="AO273">
        <v>67.247</v>
      </c>
      <c r="AP273">
        <v>29.472000000000001</v>
      </c>
      <c r="AQ273">
        <v>0</v>
      </c>
      <c r="AR273">
        <v>1</v>
      </c>
      <c r="AS273">
        <v>0</v>
      </c>
      <c r="AT273" s="1" t="s">
        <v>92</v>
      </c>
      <c r="AU273" s="1" t="s">
        <v>83</v>
      </c>
      <c r="AV273" s="1" t="s">
        <v>83</v>
      </c>
      <c r="AW273" s="1" t="s">
        <v>84</v>
      </c>
      <c r="AX273" s="1"/>
      <c r="AY273" s="1"/>
      <c r="AZ273" s="1" t="s">
        <v>736</v>
      </c>
      <c r="BA273">
        <v>155</v>
      </c>
      <c r="BB273" s="1" t="s">
        <v>91</v>
      </c>
      <c r="BC273">
        <v>45566.751089999998</v>
      </c>
      <c r="BD273" s="1"/>
      <c r="BE273" s="1" t="s">
        <v>87</v>
      </c>
      <c r="BF273">
        <v>155</v>
      </c>
      <c r="BG273">
        <v>155</v>
      </c>
      <c r="BH273">
        <v>0</v>
      </c>
      <c r="BI273" s="1" t="s">
        <v>734</v>
      </c>
      <c r="BJ273" s="1"/>
      <c r="BK273">
        <v>16</v>
      </c>
      <c r="BL273">
        <v>110</v>
      </c>
      <c r="BM273" s="1"/>
      <c r="BN273" s="1"/>
      <c r="BO273">
        <v>0</v>
      </c>
      <c r="BP273">
        <v>60</v>
      </c>
      <c r="BS273" s="1" t="s">
        <v>737</v>
      </c>
      <c r="BT273" s="1" t="s">
        <v>736</v>
      </c>
      <c r="BU273">
        <v>40</v>
      </c>
      <c r="BV273">
        <v>20</v>
      </c>
      <c r="BW273">
        <v>45</v>
      </c>
      <c r="BX273">
        <v>1188.8979999999999</v>
      </c>
      <c r="BY273">
        <v>1088.4880000000001</v>
      </c>
      <c r="BZ273">
        <v>-4.1420000000000003</v>
      </c>
      <c r="CA273">
        <v>4.0469999999999997</v>
      </c>
      <c r="CB273">
        <v>88.167000000000002</v>
      </c>
      <c r="CC273">
        <v>2053.1529999999998</v>
      </c>
      <c r="CD273">
        <v>1192.951</v>
      </c>
      <c r="CE273">
        <v>1393.854</v>
      </c>
      <c r="CF273">
        <v>179.768</v>
      </c>
      <c r="CG273">
        <v>99.998999999999995</v>
      </c>
      <c r="CI273">
        <f>COUNTA(filtered_labeled_data_seghesio__2[#This Row])</f>
        <v>77</v>
      </c>
    </row>
    <row r="274" spans="1:87" x14ac:dyDescent="0.35">
      <c r="A274">
        <v>796.61800000000005</v>
      </c>
      <c r="B274">
        <v>119.90900000000001</v>
      </c>
      <c r="C274">
        <v>212.5</v>
      </c>
      <c r="D274">
        <v>216.1</v>
      </c>
      <c r="E274">
        <v>221</v>
      </c>
      <c r="F274">
        <v>224.8</v>
      </c>
      <c r="G274">
        <v>2308.5169999999998</v>
      </c>
      <c r="H274">
        <v>1994.0630000000001</v>
      </c>
      <c r="I274">
        <v>3.0920000000000001</v>
      </c>
      <c r="J274">
        <v>0.14399999999999999</v>
      </c>
      <c r="K274">
        <v>24.35</v>
      </c>
      <c r="L274">
        <v>2.1539999999999999</v>
      </c>
      <c r="M274">
        <v>0.46400000000000002</v>
      </c>
      <c r="N274">
        <v>0.65600000000000003</v>
      </c>
      <c r="O274">
        <v>41</v>
      </c>
      <c r="P274">
        <v>25.585999999999999</v>
      </c>
      <c r="Q274">
        <v>44.953000000000003</v>
      </c>
      <c r="R274">
        <v>230.1</v>
      </c>
      <c r="S274">
        <v>60</v>
      </c>
      <c r="T274">
        <v>60</v>
      </c>
      <c r="U274">
        <v>58.4</v>
      </c>
      <c r="V274">
        <v>94.585999999999999</v>
      </c>
      <c r="W274">
        <v>52.5</v>
      </c>
      <c r="X274">
        <v>62.82</v>
      </c>
      <c r="Y274">
        <v>76.745999999999995</v>
      </c>
      <c r="Z274">
        <v>3.9510000000000001</v>
      </c>
      <c r="AA274">
        <v>512.75900000000001</v>
      </c>
      <c r="AB274">
        <v>449.04700000000003</v>
      </c>
      <c r="AC274">
        <v>5.0039999999999996</v>
      </c>
      <c r="AD274">
        <v>3.9129999999999998</v>
      </c>
      <c r="AE274">
        <v>7198.9409999999998</v>
      </c>
      <c r="AF274">
        <v>4167.2539999999999</v>
      </c>
      <c r="AG274">
        <v>1571.479</v>
      </c>
      <c r="AH274">
        <v>824.74699999999996</v>
      </c>
      <c r="AI274">
        <v>5627.4620000000004</v>
      </c>
      <c r="AJ274">
        <v>3342.5070000000001</v>
      </c>
      <c r="AK274">
        <v>24.073</v>
      </c>
      <c r="AL274">
        <v>1.0029999999999999</v>
      </c>
      <c r="AM274">
        <v>423.137</v>
      </c>
      <c r="AN274">
        <v>2054.453</v>
      </c>
      <c r="AO274">
        <v>172.06800000000001</v>
      </c>
      <c r="AP274">
        <v>117.11199999999999</v>
      </c>
      <c r="AQ274">
        <v>0</v>
      </c>
      <c r="AR274">
        <v>0</v>
      </c>
      <c r="AS274">
        <v>0</v>
      </c>
      <c r="AT274" s="1" t="s">
        <v>92</v>
      </c>
      <c r="AU274" s="1" t="s">
        <v>83</v>
      </c>
      <c r="AV274" s="1" t="s">
        <v>83</v>
      </c>
      <c r="AW274" s="1" t="s">
        <v>84</v>
      </c>
      <c r="AX274" s="1"/>
      <c r="AY274" s="1"/>
      <c r="AZ274" s="1" t="s">
        <v>738</v>
      </c>
      <c r="BA274">
        <v>156</v>
      </c>
      <c r="BB274" s="1" t="s">
        <v>86</v>
      </c>
      <c r="BC274">
        <v>45566.751369999998</v>
      </c>
      <c r="BD274" s="1"/>
      <c r="BE274" s="1" t="s">
        <v>87</v>
      </c>
      <c r="BF274">
        <v>156</v>
      </c>
      <c r="BG274">
        <v>156</v>
      </c>
      <c r="BH274">
        <v>0</v>
      </c>
      <c r="BI274" s="1" t="s">
        <v>739</v>
      </c>
      <c r="BJ274" s="1"/>
      <c r="BK274">
        <v>16.010000229999999</v>
      </c>
      <c r="BL274">
        <v>110</v>
      </c>
      <c r="BM274" s="1"/>
      <c r="BN274" s="1"/>
      <c r="BO274">
        <v>0</v>
      </c>
      <c r="BP274">
        <v>60</v>
      </c>
      <c r="BQ274">
        <v>0.116865993</v>
      </c>
      <c r="BR274">
        <v>0.39505815500000002</v>
      </c>
      <c r="BS274" s="1" t="s">
        <v>740</v>
      </c>
      <c r="BT274" s="1" t="s">
        <v>738</v>
      </c>
      <c r="BU274">
        <v>40</v>
      </c>
      <c r="BV274">
        <v>20</v>
      </c>
      <c r="BW274">
        <v>45</v>
      </c>
      <c r="BX274">
        <v>884.29399999999998</v>
      </c>
      <c r="BY274">
        <v>1184.04</v>
      </c>
      <c r="BZ274">
        <v>3.1960000000000002</v>
      </c>
      <c r="CA274">
        <v>4.1180000000000003</v>
      </c>
      <c r="CB274">
        <v>95.504999999999995</v>
      </c>
      <c r="CC274">
        <v>2054.453</v>
      </c>
      <c r="CD274">
        <v>861.07100000000003</v>
      </c>
      <c r="CE274">
        <v>1290.2280000000001</v>
      </c>
      <c r="CF274">
        <v>6.54</v>
      </c>
      <c r="CG274">
        <v>98.424999999999997</v>
      </c>
      <c r="CI274">
        <f>COUNTA(filtered_labeled_data_seghesio__2[#This Row])</f>
        <v>79</v>
      </c>
    </row>
    <row r="275" spans="1:87" x14ac:dyDescent="0.35">
      <c r="A275">
        <v>796.61800000000005</v>
      </c>
      <c r="B275">
        <v>119.90900000000001</v>
      </c>
      <c r="C275">
        <v>212.5</v>
      </c>
      <c r="D275">
        <v>216.1</v>
      </c>
      <c r="E275">
        <v>221</v>
      </c>
      <c r="F275">
        <v>224.8</v>
      </c>
      <c r="G275">
        <v>2308.5169999999998</v>
      </c>
      <c r="H275">
        <v>1994.0630000000001</v>
      </c>
      <c r="I275">
        <v>3.0920000000000001</v>
      </c>
      <c r="J275">
        <v>0.14399999999999999</v>
      </c>
      <c r="K275">
        <v>24.35</v>
      </c>
      <c r="L275">
        <v>2.1539999999999999</v>
      </c>
      <c r="M275">
        <v>0.46400000000000002</v>
      </c>
      <c r="N275">
        <v>0.65600000000000003</v>
      </c>
      <c r="O275">
        <v>41</v>
      </c>
      <c r="P275">
        <v>25.585999999999999</v>
      </c>
      <c r="Q275">
        <v>44.953000000000003</v>
      </c>
      <c r="R275">
        <v>230.1</v>
      </c>
      <c r="S275">
        <v>60</v>
      </c>
      <c r="T275">
        <v>60</v>
      </c>
      <c r="U275">
        <v>58.4</v>
      </c>
      <c r="V275">
        <v>137.79599999999999</v>
      </c>
      <c r="W275">
        <v>52.5</v>
      </c>
      <c r="X275">
        <v>62.334000000000003</v>
      </c>
      <c r="Y275">
        <v>77.688999999999993</v>
      </c>
      <c r="Z275">
        <v>2.1819999999999999</v>
      </c>
      <c r="AA275">
        <v>520.62</v>
      </c>
      <c r="AB275">
        <v>459.358</v>
      </c>
      <c r="AC275">
        <v>5.23</v>
      </c>
      <c r="AD275">
        <v>4.2519999999999998</v>
      </c>
      <c r="AE275">
        <v>7586.5559999999996</v>
      </c>
      <c r="AF275">
        <v>5182.3379999999997</v>
      </c>
      <c r="AG275">
        <v>1778.6</v>
      </c>
      <c r="AH275">
        <v>1097.115</v>
      </c>
      <c r="AI275">
        <v>5807.9560000000001</v>
      </c>
      <c r="AJ275">
        <v>4085.2240000000002</v>
      </c>
      <c r="AK275">
        <v>24.073</v>
      </c>
      <c r="AL275">
        <v>1.004</v>
      </c>
      <c r="AM275">
        <v>424.15499999999997</v>
      </c>
      <c r="AN275">
        <v>2053.701</v>
      </c>
      <c r="AO275">
        <v>335.363</v>
      </c>
      <c r="AP275">
        <v>26.303999999999998</v>
      </c>
      <c r="AQ275">
        <v>0</v>
      </c>
      <c r="AR275">
        <v>1</v>
      </c>
      <c r="AS275">
        <v>0</v>
      </c>
      <c r="AT275" s="1" t="s">
        <v>92</v>
      </c>
      <c r="AU275" s="1" t="s">
        <v>83</v>
      </c>
      <c r="AV275" s="1" t="s">
        <v>83</v>
      </c>
      <c r="AW275" s="1" t="s">
        <v>84</v>
      </c>
      <c r="AX275" s="1"/>
      <c r="AY275" s="1"/>
      <c r="AZ275" s="1" t="s">
        <v>741</v>
      </c>
      <c r="BA275">
        <v>156</v>
      </c>
      <c r="BB275" s="1" t="s">
        <v>91</v>
      </c>
      <c r="BC275">
        <v>45566.751369999998</v>
      </c>
      <c r="BD275" s="1"/>
      <c r="BE275" s="1" t="s">
        <v>87</v>
      </c>
      <c r="BF275">
        <v>156</v>
      </c>
      <c r="BG275">
        <v>156</v>
      </c>
      <c r="BH275">
        <v>0</v>
      </c>
      <c r="BI275" s="1" t="s">
        <v>739</v>
      </c>
      <c r="BJ275" s="1"/>
      <c r="BK275">
        <v>16.010000229999999</v>
      </c>
      <c r="BL275">
        <v>110</v>
      </c>
      <c r="BM275" s="1"/>
      <c r="BN275" s="1"/>
      <c r="BO275">
        <v>0</v>
      </c>
      <c r="BP275">
        <v>60</v>
      </c>
      <c r="BS275" s="1" t="s">
        <v>742</v>
      </c>
      <c r="BT275" s="1" t="s">
        <v>741</v>
      </c>
      <c r="BU275">
        <v>40</v>
      </c>
      <c r="BV275">
        <v>20</v>
      </c>
      <c r="BW275">
        <v>45</v>
      </c>
      <c r="BX275">
        <v>1233.479</v>
      </c>
      <c r="BY275">
        <v>1052.298</v>
      </c>
      <c r="BZ275">
        <v>-2.3090000000000002</v>
      </c>
      <c r="CA275">
        <v>4.0439999999999996</v>
      </c>
      <c r="CB275">
        <v>90</v>
      </c>
      <c r="CC275">
        <v>2053.701</v>
      </c>
      <c r="CD275">
        <v>1226.3130000000001</v>
      </c>
      <c r="CE275">
        <v>1357.624</v>
      </c>
      <c r="CF275">
        <v>-178.25399999999999</v>
      </c>
      <c r="CG275">
        <v>99.998999999999995</v>
      </c>
      <c r="CI275">
        <f>COUNTA(filtered_labeled_data_seghesio__2[#This Row])</f>
        <v>77</v>
      </c>
    </row>
    <row r="276" spans="1:87" x14ac:dyDescent="0.35">
      <c r="A276">
        <v>796.80200000000002</v>
      </c>
      <c r="B276">
        <v>119.90900000000001</v>
      </c>
      <c r="C276">
        <v>211.8</v>
      </c>
      <c r="D276">
        <v>216.1</v>
      </c>
      <c r="E276">
        <v>221.3</v>
      </c>
      <c r="F276">
        <v>225.3</v>
      </c>
      <c r="G276">
        <v>2268.299</v>
      </c>
      <c r="H276">
        <v>1910.423</v>
      </c>
      <c r="I276">
        <v>2.8540000000000001</v>
      </c>
      <c r="J276">
        <v>0.15</v>
      </c>
      <c r="K276">
        <v>24.358000000000001</v>
      </c>
      <c r="L276">
        <v>2.024</v>
      </c>
      <c r="M276">
        <v>0.46200000000000002</v>
      </c>
      <c r="N276">
        <v>0.65600000000000003</v>
      </c>
      <c r="O276">
        <v>41</v>
      </c>
      <c r="P276">
        <v>25.213999999999999</v>
      </c>
      <c r="Q276">
        <v>44.948</v>
      </c>
      <c r="R276">
        <v>230.1</v>
      </c>
      <c r="S276">
        <v>60</v>
      </c>
      <c r="T276">
        <v>60</v>
      </c>
      <c r="U276">
        <v>58.7</v>
      </c>
      <c r="V276">
        <v>94.585999999999999</v>
      </c>
      <c r="W276">
        <v>52.5</v>
      </c>
      <c r="X276">
        <v>64.253</v>
      </c>
      <c r="Y276">
        <v>77.98</v>
      </c>
      <c r="Z276">
        <v>3.762</v>
      </c>
      <c r="AA276">
        <v>523.58399999999995</v>
      </c>
      <c r="AB276">
        <v>468.09399999999999</v>
      </c>
      <c r="AC276">
        <v>4.8159999999999998</v>
      </c>
      <c r="AD276">
        <v>3.875</v>
      </c>
      <c r="AE276">
        <v>7349.7349999999997</v>
      </c>
      <c r="AF276">
        <v>4572.1390000000001</v>
      </c>
      <c r="AG276">
        <v>1564.04</v>
      </c>
      <c r="AH276">
        <v>903.86500000000001</v>
      </c>
      <c r="AI276">
        <v>5785.6949999999997</v>
      </c>
      <c r="AJ276">
        <v>3668.2739999999999</v>
      </c>
      <c r="AK276">
        <v>23.981000000000002</v>
      </c>
      <c r="AL276">
        <v>1.0029999999999999</v>
      </c>
      <c r="AM276">
        <v>423.315</v>
      </c>
      <c r="AN276">
        <v>2053.3519999999999</v>
      </c>
      <c r="AO276">
        <v>9.202</v>
      </c>
      <c r="AP276">
        <v>103.233</v>
      </c>
      <c r="AQ276">
        <v>1</v>
      </c>
      <c r="AR276">
        <v>0</v>
      </c>
      <c r="AS276">
        <v>0</v>
      </c>
      <c r="AT276" s="1" t="s">
        <v>92</v>
      </c>
      <c r="AU276" s="1" t="s">
        <v>83</v>
      </c>
      <c r="AV276" s="1" t="s">
        <v>83</v>
      </c>
      <c r="AW276" s="1" t="s">
        <v>743</v>
      </c>
      <c r="AX276" s="1"/>
      <c r="AY276" s="1"/>
      <c r="AZ276" s="1" t="s">
        <v>744</v>
      </c>
      <c r="BA276">
        <v>157</v>
      </c>
      <c r="BB276" s="1" t="s">
        <v>86</v>
      </c>
      <c r="BC276">
        <v>45566.751640000002</v>
      </c>
      <c r="BD276" s="1"/>
      <c r="BE276" s="1" t="s">
        <v>87</v>
      </c>
      <c r="BF276">
        <v>157</v>
      </c>
      <c r="BG276">
        <v>157</v>
      </c>
      <c r="BH276">
        <v>0</v>
      </c>
      <c r="BI276" s="1" t="s">
        <v>745</v>
      </c>
      <c r="BJ276" s="1"/>
      <c r="BK276">
        <v>16.010000229999999</v>
      </c>
      <c r="BL276">
        <v>110</v>
      </c>
      <c r="BM276" s="1"/>
      <c r="BN276" s="1"/>
      <c r="BO276">
        <v>0</v>
      </c>
      <c r="BP276">
        <v>60</v>
      </c>
      <c r="BQ276">
        <v>1.8444895999999999E-2</v>
      </c>
      <c r="BR276">
        <v>0.218640327</v>
      </c>
      <c r="BS276" s="1" t="s">
        <v>746</v>
      </c>
      <c r="BT276" s="1" t="s">
        <v>744</v>
      </c>
      <c r="BU276">
        <v>40</v>
      </c>
      <c r="BV276">
        <v>20</v>
      </c>
      <c r="BW276">
        <v>45</v>
      </c>
      <c r="BX276">
        <v>890.88199999999995</v>
      </c>
      <c r="BY276">
        <v>1040.8330000000001</v>
      </c>
      <c r="BZ276">
        <v>3.1960000000000002</v>
      </c>
      <c r="CA276">
        <v>4.1950000000000003</v>
      </c>
      <c r="CB276">
        <v>95.504999999999995</v>
      </c>
      <c r="CC276">
        <v>2053.3519999999999</v>
      </c>
      <c r="CD276">
        <v>866.61599999999999</v>
      </c>
      <c r="CE276">
        <v>1149.73</v>
      </c>
      <c r="CF276">
        <v>6.5789999999999997</v>
      </c>
      <c r="CG276">
        <v>98.424999999999997</v>
      </c>
      <c r="CI276">
        <f>COUNTA(filtered_labeled_data_seghesio__2[#This Row])</f>
        <v>79</v>
      </c>
    </row>
    <row r="277" spans="1:87" x14ac:dyDescent="0.35">
      <c r="A277">
        <v>796.80200000000002</v>
      </c>
      <c r="B277">
        <v>119.90900000000001</v>
      </c>
      <c r="C277">
        <v>211.8</v>
      </c>
      <c r="D277">
        <v>216.1</v>
      </c>
      <c r="E277">
        <v>221.3</v>
      </c>
      <c r="F277">
        <v>225.3</v>
      </c>
      <c r="G277">
        <v>2268.299</v>
      </c>
      <c r="H277">
        <v>1910.423</v>
      </c>
      <c r="I277">
        <v>2.8540000000000001</v>
      </c>
      <c r="J277">
        <v>0.15</v>
      </c>
      <c r="K277">
        <v>24.358000000000001</v>
      </c>
      <c r="L277">
        <v>2.024</v>
      </c>
      <c r="M277">
        <v>0.46200000000000002</v>
      </c>
      <c r="N277">
        <v>0.65600000000000003</v>
      </c>
      <c r="O277">
        <v>41</v>
      </c>
      <c r="P277">
        <v>25.213999999999999</v>
      </c>
      <c r="Q277">
        <v>44.948</v>
      </c>
      <c r="R277">
        <v>230.1</v>
      </c>
      <c r="S277">
        <v>60</v>
      </c>
      <c r="T277">
        <v>60</v>
      </c>
      <c r="U277">
        <v>58.7</v>
      </c>
      <c r="V277">
        <v>137.79599999999999</v>
      </c>
      <c r="W277">
        <v>52.5</v>
      </c>
      <c r="X277">
        <v>63.892000000000003</v>
      </c>
      <c r="Y277">
        <v>79.447000000000003</v>
      </c>
      <c r="Z277">
        <v>2.4460000000000002</v>
      </c>
      <c r="AA277">
        <v>525.31600000000003</v>
      </c>
      <c r="AB277">
        <v>470.654</v>
      </c>
      <c r="AC277">
        <v>5.0789999999999997</v>
      </c>
      <c r="AD277">
        <v>4.101</v>
      </c>
      <c r="AE277">
        <v>7555.3370000000004</v>
      </c>
      <c r="AF277">
        <v>5331.4359999999997</v>
      </c>
      <c r="AG277">
        <v>1732.953</v>
      </c>
      <c r="AH277">
        <v>1062.6690000000001</v>
      </c>
      <c r="AI277">
        <v>5822.3850000000002</v>
      </c>
      <c r="AJ277">
        <v>4268.7659999999996</v>
      </c>
      <c r="AK277">
        <v>23.981000000000002</v>
      </c>
      <c r="AL277">
        <v>1.004</v>
      </c>
      <c r="AM277">
        <v>424.10500000000002</v>
      </c>
      <c r="AN277">
        <v>2053.4340000000002</v>
      </c>
      <c r="AO277">
        <v>235.709</v>
      </c>
      <c r="AP277">
        <v>31.331</v>
      </c>
      <c r="AQ277">
        <v>0</v>
      </c>
      <c r="AR277">
        <v>1</v>
      </c>
      <c r="AS277">
        <v>0</v>
      </c>
      <c r="AT277" s="1" t="s">
        <v>92</v>
      </c>
      <c r="AU277" s="1" t="s">
        <v>83</v>
      </c>
      <c r="AV277" s="1" t="s">
        <v>83</v>
      </c>
      <c r="AW277" s="1" t="s">
        <v>84</v>
      </c>
      <c r="AX277" s="1"/>
      <c r="AY277" s="1"/>
      <c r="AZ277" s="1" t="s">
        <v>747</v>
      </c>
      <c r="BA277">
        <v>157</v>
      </c>
      <c r="BB277" s="1" t="s">
        <v>91</v>
      </c>
      <c r="BC277">
        <v>45566.751640000002</v>
      </c>
      <c r="BD277" s="1"/>
      <c r="BE277" s="1" t="s">
        <v>87</v>
      </c>
      <c r="BF277">
        <v>157</v>
      </c>
      <c r="BG277">
        <v>157</v>
      </c>
      <c r="BH277">
        <v>0</v>
      </c>
      <c r="BI277" s="1" t="s">
        <v>745</v>
      </c>
      <c r="BJ277" s="1"/>
      <c r="BK277">
        <v>16.010000229999999</v>
      </c>
      <c r="BL277">
        <v>110</v>
      </c>
      <c r="BM277" s="1"/>
      <c r="BN277" s="1"/>
      <c r="BO277">
        <v>0</v>
      </c>
      <c r="BP277">
        <v>60</v>
      </c>
      <c r="BS277" s="1" t="s">
        <v>748</v>
      </c>
      <c r="BT277" s="1" t="s">
        <v>747</v>
      </c>
      <c r="BU277">
        <v>40</v>
      </c>
      <c r="BV277">
        <v>20</v>
      </c>
      <c r="BW277">
        <v>45</v>
      </c>
      <c r="BX277">
        <v>1233.5029999999999</v>
      </c>
      <c r="BY277">
        <v>1075.7840000000001</v>
      </c>
      <c r="BZ277">
        <v>-1.3779999999999999</v>
      </c>
      <c r="CA277">
        <v>3.9940000000000002</v>
      </c>
      <c r="CB277">
        <v>90.932000000000002</v>
      </c>
      <c r="CC277">
        <v>2053.4340000000002</v>
      </c>
      <c r="CD277">
        <v>1225.9380000000001</v>
      </c>
      <c r="CE277">
        <v>1380.578</v>
      </c>
      <c r="CF277">
        <v>-178.24600000000001</v>
      </c>
      <c r="CG277">
        <v>98.424999999999997</v>
      </c>
      <c r="CI277">
        <f>COUNTA(filtered_labeled_data_seghesio__2[#This Row])</f>
        <v>77</v>
      </c>
    </row>
    <row r="278" spans="1:87" x14ac:dyDescent="0.35">
      <c r="A278">
        <v>796.80200000000002</v>
      </c>
      <c r="B278">
        <v>119.90900000000001</v>
      </c>
      <c r="C278">
        <v>211.5</v>
      </c>
      <c r="D278">
        <v>215.8</v>
      </c>
      <c r="E278">
        <v>221.5</v>
      </c>
      <c r="F278">
        <v>225.6</v>
      </c>
      <c r="G278">
        <v>2258.779</v>
      </c>
      <c r="H278">
        <v>1917.223</v>
      </c>
      <c r="I278">
        <v>3.3820000000000001</v>
      </c>
      <c r="J278">
        <v>0.15</v>
      </c>
      <c r="K278">
        <v>24.346</v>
      </c>
      <c r="L278">
        <v>2.0059999999999998</v>
      </c>
      <c r="M278">
        <v>0.46</v>
      </c>
      <c r="N278">
        <v>0.65600000000000003</v>
      </c>
      <c r="O278">
        <v>41.2</v>
      </c>
      <c r="P278">
        <v>24.989000000000001</v>
      </c>
      <c r="Q278">
        <v>44.963999999999999</v>
      </c>
      <c r="R278">
        <v>230</v>
      </c>
      <c r="S278">
        <v>60.1</v>
      </c>
      <c r="T278">
        <v>60.1</v>
      </c>
      <c r="U278">
        <v>59.1</v>
      </c>
      <c r="V278">
        <v>94.585999999999999</v>
      </c>
      <c r="W278">
        <v>52.5</v>
      </c>
      <c r="X278">
        <v>64.876000000000005</v>
      </c>
      <c r="Y278">
        <v>78.816000000000003</v>
      </c>
      <c r="Z278">
        <v>3.5369999999999999</v>
      </c>
      <c r="AA278">
        <v>527.16300000000001</v>
      </c>
      <c r="AB278">
        <v>472.90300000000002</v>
      </c>
      <c r="AC278">
        <v>4.8159999999999998</v>
      </c>
      <c r="AD278">
        <v>3.875</v>
      </c>
      <c r="AE278">
        <v>7415.9539999999997</v>
      </c>
      <c r="AF278">
        <v>4707.4179999999997</v>
      </c>
      <c r="AG278">
        <v>1579.0440000000001</v>
      </c>
      <c r="AH278">
        <v>920.32500000000005</v>
      </c>
      <c r="AI278">
        <v>5836.91</v>
      </c>
      <c r="AJ278">
        <v>3787.0940000000001</v>
      </c>
      <c r="AK278">
        <v>24.984000000000002</v>
      </c>
      <c r="AL278">
        <v>1.0029999999999999</v>
      </c>
      <c r="AM278">
        <v>423.4</v>
      </c>
      <c r="AN278">
        <v>2053.9760000000001</v>
      </c>
      <c r="AO278">
        <v>21.521000000000001</v>
      </c>
      <c r="AP278">
        <v>17.03</v>
      </c>
      <c r="AQ278">
        <v>0</v>
      </c>
      <c r="AR278">
        <v>1</v>
      </c>
      <c r="AS278">
        <v>1</v>
      </c>
      <c r="AT278" s="1">
        <v>0</v>
      </c>
      <c r="AU278" s="1" t="s">
        <v>83</v>
      </c>
      <c r="AV278" s="1" t="s">
        <v>83</v>
      </c>
      <c r="AW278" s="1" t="s">
        <v>84</v>
      </c>
      <c r="AX278" s="1"/>
      <c r="AY278" s="1"/>
      <c r="AZ278" s="1" t="s">
        <v>749</v>
      </c>
      <c r="BA278">
        <v>158</v>
      </c>
      <c r="BB278" s="1" t="s">
        <v>86</v>
      </c>
      <c r="BC278">
        <v>45566.751929999999</v>
      </c>
      <c r="BD278" s="1"/>
      <c r="BE278" s="1" t="s">
        <v>87</v>
      </c>
      <c r="BF278">
        <v>158</v>
      </c>
      <c r="BG278">
        <v>158</v>
      </c>
      <c r="BH278">
        <v>0</v>
      </c>
      <c r="BI278" s="1" t="s">
        <v>750</v>
      </c>
      <c r="BJ278" s="1"/>
      <c r="BK278">
        <v>16.010000229999999</v>
      </c>
      <c r="BL278">
        <v>110</v>
      </c>
      <c r="BM278" s="1"/>
      <c r="BN278" s="1"/>
      <c r="BO278">
        <v>0</v>
      </c>
      <c r="BP278">
        <v>60</v>
      </c>
      <c r="BQ278">
        <v>2.0405293000000001E-2</v>
      </c>
      <c r="BR278">
        <v>0.217410564</v>
      </c>
      <c r="BS278" s="1" t="s">
        <v>751</v>
      </c>
      <c r="BT278" s="1" t="s">
        <v>749</v>
      </c>
      <c r="BU278">
        <v>40</v>
      </c>
      <c r="BV278">
        <v>20</v>
      </c>
      <c r="BW278">
        <v>45</v>
      </c>
      <c r="BX278">
        <v>888.55</v>
      </c>
      <c r="BY278">
        <v>1065.019</v>
      </c>
      <c r="BZ278">
        <v>3.2629999999999999</v>
      </c>
      <c r="CA278">
        <v>4.0739999999999998</v>
      </c>
      <c r="CB278">
        <v>95.572000000000003</v>
      </c>
      <c r="CC278">
        <v>2053.9760000000001</v>
      </c>
      <c r="CD278">
        <v>865.62</v>
      </c>
      <c r="CE278">
        <v>1172.8889999999999</v>
      </c>
      <c r="CF278">
        <v>6.5469999999999997</v>
      </c>
      <c r="CG278">
        <v>99.998999999999995</v>
      </c>
      <c r="CI278">
        <f>COUNTA(filtered_labeled_data_seghesio__2[#This Row])</f>
        <v>79</v>
      </c>
    </row>
    <row r="279" spans="1:87" x14ac:dyDescent="0.35">
      <c r="A279">
        <v>796.80200000000002</v>
      </c>
      <c r="B279">
        <v>119.90900000000001</v>
      </c>
      <c r="C279">
        <v>211.5</v>
      </c>
      <c r="D279">
        <v>215.8</v>
      </c>
      <c r="E279">
        <v>221.5</v>
      </c>
      <c r="F279">
        <v>225.6</v>
      </c>
      <c r="G279">
        <v>2258.779</v>
      </c>
      <c r="H279">
        <v>1917.223</v>
      </c>
      <c r="I279">
        <v>3.3820000000000001</v>
      </c>
      <c r="J279">
        <v>0.15</v>
      </c>
      <c r="K279">
        <v>24.346</v>
      </c>
      <c r="L279">
        <v>2.0059999999999998</v>
      </c>
      <c r="M279">
        <v>0.46</v>
      </c>
      <c r="N279">
        <v>0.65600000000000003</v>
      </c>
      <c r="O279">
        <v>41.2</v>
      </c>
      <c r="P279">
        <v>24.989000000000001</v>
      </c>
      <c r="Q279">
        <v>44.963999999999999</v>
      </c>
      <c r="R279">
        <v>230</v>
      </c>
      <c r="S279">
        <v>60.1</v>
      </c>
      <c r="T279">
        <v>60.1</v>
      </c>
      <c r="U279">
        <v>59.1</v>
      </c>
      <c r="V279">
        <v>137.79599999999999</v>
      </c>
      <c r="W279">
        <v>52.5</v>
      </c>
      <c r="X279">
        <v>64.59</v>
      </c>
      <c r="Y279">
        <v>80.355000000000004</v>
      </c>
      <c r="Z279">
        <v>2.8220000000000001</v>
      </c>
      <c r="AA279">
        <v>528.20799999999997</v>
      </c>
      <c r="AB279">
        <v>475.262</v>
      </c>
      <c r="AC279">
        <v>5.0789999999999997</v>
      </c>
      <c r="AD279">
        <v>4.1390000000000002</v>
      </c>
      <c r="AE279">
        <v>7583.2370000000001</v>
      </c>
      <c r="AF279">
        <v>5443.5990000000002</v>
      </c>
      <c r="AG279">
        <v>1747.8679999999999</v>
      </c>
      <c r="AH279">
        <v>1097.0899999999999</v>
      </c>
      <c r="AI279">
        <v>5835.3689999999997</v>
      </c>
      <c r="AJ279">
        <v>4346.509</v>
      </c>
      <c r="AK279">
        <v>24.984000000000002</v>
      </c>
      <c r="AL279">
        <v>1.004</v>
      </c>
      <c r="AM279">
        <v>424.17599999999999</v>
      </c>
      <c r="AN279">
        <v>2055.9259999999999</v>
      </c>
      <c r="AO279">
        <v>9.2279999999999998</v>
      </c>
      <c r="AP279">
        <v>49.502000000000002</v>
      </c>
      <c r="AQ279">
        <v>1</v>
      </c>
      <c r="AR279">
        <v>0</v>
      </c>
      <c r="AS279">
        <v>1</v>
      </c>
      <c r="AT279" s="1">
        <v>0</v>
      </c>
      <c r="AU279" s="1" t="s">
        <v>83</v>
      </c>
      <c r="AV279" s="1" t="s">
        <v>83</v>
      </c>
      <c r="AW279" s="1" t="s">
        <v>499</v>
      </c>
      <c r="AX279" s="1"/>
      <c r="AY279" s="1"/>
      <c r="AZ279" s="1" t="s">
        <v>752</v>
      </c>
      <c r="BA279">
        <v>158</v>
      </c>
      <c r="BB279" s="1" t="s">
        <v>91</v>
      </c>
      <c r="BC279">
        <v>45566.751929999999</v>
      </c>
      <c r="BD279" s="1"/>
      <c r="BE279" s="1" t="s">
        <v>87</v>
      </c>
      <c r="BF279">
        <v>158</v>
      </c>
      <c r="BG279">
        <v>158</v>
      </c>
      <c r="BH279">
        <v>0</v>
      </c>
      <c r="BI279" s="1" t="s">
        <v>750</v>
      </c>
      <c r="BJ279" s="1"/>
      <c r="BK279">
        <v>16.010000229999999</v>
      </c>
      <c r="BL279">
        <v>110</v>
      </c>
      <c r="BM279" s="1"/>
      <c r="BN279" s="1"/>
      <c r="BO279">
        <v>0</v>
      </c>
      <c r="BP279">
        <v>60</v>
      </c>
      <c r="BS279" s="1" t="s">
        <v>753</v>
      </c>
      <c r="BT279" s="1" t="s">
        <v>752</v>
      </c>
      <c r="BU279">
        <v>40</v>
      </c>
      <c r="BV279">
        <v>20</v>
      </c>
      <c r="BW279">
        <v>45</v>
      </c>
      <c r="BX279">
        <v>1240.5319999999999</v>
      </c>
      <c r="BY279">
        <v>777.55</v>
      </c>
      <c r="BZ279">
        <v>-1.847</v>
      </c>
      <c r="CA279">
        <v>4.0789999999999997</v>
      </c>
      <c r="CB279">
        <v>90.462000000000003</v>
      </c>
      <c r="CC279">
        <v>2055.9259999999999</v>
      </c>
      <c r="CD279">
        <v>1233.7840000000001</v>
      </c>
      <c r="CE279">
        <v>1088.4380000000001</v>
      </c>
      <c r="CF279">
        <v>-178.345</v>
      </c>
      <c r="CG279">
        <v>98.424999999999997</v>
      </c>
      <c r="CI279">
        <f>COUNTA(filtered_labeled_data_seghesio__2[#This Row])</f>
        <v>77</v>
      </c>
    </row>
    <row r="280" spans="1:87" x14ac:dyDescent="0.35">
      <c r="A280">
        <v>797.17100000000005</v>
      </c>
      <c r="B280">
        <v>119.90900000000001</v>
      </c>
      <c r="C280">
        <v>211.3</v>
      </c>
      <c r="D280">
        <v>215.6</v>
      </c>
      <c r="E280">
        <v>221.6</v>
      </c>
      <c r="F280">
        <v>225.6</v>
      </c>
      <c r="G280">
        <v>2226.9160000000002</v>
      </c>
      <c r="H280">
        <v>1905.566</v>
      </c>
      <c r="I280">
        <v>3.0779999999999998</v>
      </c>
      <c r="J280">
        <v>0.14399999999999999</v>
      </c>
      <c r="K280">
        <v>24.344000000000001</v>
      </c>
      <c r="L280">
        <v>2.04</v>
      </c>
      <c r="M280">
        <v>0.45800000000000002</v>
      </c>
      <c r="N280">
        <v>0.65400000000000003</v>
      </c>
      <c r="O280">
        <v>41.4</v>
      </c>
      <c r="P280">
        <v>25.321000000000002</v>
      </c>
      <c r="Q280">
        <v>44.978999999999999</v>
      </c>
      <c r="R280">
        <v>230</v>
      </c>
      <c r="S280">
        <v>60.2</v>
      </c>
      <c r="T280">
        <v>60.2</v>
      </c>
      <c r="U280">
        <v>59.4</v>
      </c>
      <c r="V280">
        <v>94.585999999999999</v>
      </c>
      <c r="W280">
        <v>52.5</v>
      </c>
      <c r="X280">
        <v>65.358000000000004</v>
      </c>
      <c r="Y280">
        <v>79.234999999999999</v>
      </c>
      <c r="Z280">
        <v>3.198</v>
      </c>
      <c r="AA280">
        <v>530.16999999999996</v>
      </c>
      <c r="AB280">
        <v>477.44600000000003</v>
      </c>
      <c r="AC280">
        <v>4.7779999999999996</v>
      </c>
      <c r="AD280">
        <v>3.8380000000000001</v>
      </c>
      <c r="AE280">
        <v>7467.5349999999999</v>
      </c>
      <c r="AF280">
        <v>4829.7659999999996</v>
      </c>
      <c r="AG280">
        <v>1593.827</v>
      </c>
      <c r="AH280">
        <v>938.11400000000003</v>
      </c>
      <c r="AI280">
        <v>5873.7079999999996</v>
      </c>
      <c r="AJ280">
        <v>3891.6509999999998</v>
      </c>
      <c r="AK280">
        <v>23.981999999999999</v>
      </c>
      <c r="AL280">
        <v>1.0029999999999999</v>
      </c>
      <c r="AM280">
        <v>423.166</v>
      </c>
      <c r="AN280">
        <v>2054.14</v>
      </c>
      <c r="AO280">
        <v>8.7899999999999991</v>
      </c>
      <c r="AP280">
        <v>22.786000000000001</v>
      </c>
      <c r="AQ280">
        <v>1</v>
      </c>
      <c r="AR280">
        <v>1</v>
      </c>
      <c r="AS280">
        <v>1</v>
      </c>
      <c r="AT280" s="1">
        <v>0</v>
      </c>
      <c r="AU280" s="1" t="s">
        <v>83</v>
      </c>
      <c r="AV280" s="1" t="s">
        <v>83</v>
      </c>
      <c r="AW280" s="1" t="s">
        <v>84</v>
      </c>
      <c r="AX280" s="1"/>
      <c r="AY280" s="1"/>
      <c r="AZ280" s="1" t="s">
        <v>754</v>
      </c>
      <c r="BA280">
        <v>159</v>
      </c>
      <c r="BB280" s="1" t="s">
        <v>86</v>
      </c>
      <c r="BC280">
        <v>45566.752209999999</v>
      </c>
      <c r="BD280" s="1"/>
      <c r="BE280" s="1" t="s">
        <v>87</v>
      </c>
      <c r="BF280">
        <v>159</v>
      </c>
      <c r="BG280">
        <v>159</v>
      </c>
      <c r="BH280">
        <v>0</v>
      </c>
      <c r="BI280" s="1" t="s">
        <v>755</v>
      </c>
      <c r="BJ280" s="1"/>
      <c r="BK280">
        <v>16.020000459999999</v>
      </c>
      <c r="BL280">
        <v>110</v>
      </c>
      <c r="BM280" s="1"/>
      <c r="BN280" s="1"/>
      <c r="BO280">
        <v>0</v>
      </c>
      <c r="BP280">
        <v>60</v>
      </c>
      <c r="BQ280">
        <v>1.7020822000000001E-2</v>
      </c>
      <c r="BR280">
        <v>0.199611068</v>
      </c>
      <c r="BS280" s="1" t="s">
        <v>756</v>
      </c>
      <c r="BT280" s="1" t="s">
        <v>754</v>
      </c>
      <c r="BU280">
        <v>40</v>
      </c>
      <c r="BV280">
        <v>20</v>
      </c>
      <c r="BW280">
        <v>45</v>
      </c>
      <c r="BX280">
        <v>843.26900000000001</v>
      </c>
      <c r="BY280">
        <v>1114.0509999999999</v>
      </c>
      <c r="BZ280">
        <v>-1.3919999999999999</v>
      </c>
      <c r="CA280">
        <v>4.1150000000000002</v>
      </c>
      <c r="CB280">
        <v>90.917000000000002</v>
      </c>
      <c r="CC280">
        <v>2054.14</v>
      </c>
      <c r="CD280">
        <v>829.07399999999996</v>
      </c>
      <c r="CE280">
        <v>1224.954</v>
      </c>
      <c r="CF280">
        <v>1.8140000000000001</v>
      </c>
      <c r="CG280">
        <v>99.998999999999995</v>
      </c>
      <c r="CI280">
        <f>COUNTA(filtered_labeled_data_seghesio__2[#This Row])</f>
        <v>79</v>
      </c>
    </row>
    <row r="281" spans="1:87" x14ac:dyDescent="0.35">
      <c r="A281">
        <v>797.17100000000005</v>
      </c>
      <c r="B281">
        <v>119.90900000000001</v>
      </c>
      <c r="C281">
        <v>211.3</v>
      </c>
      <c r="D281">
        <v>215.6</v>
      </c>
      <c r="E281">
        <v>221.6</v>
      </c>
      <c r="F281">
        <v>225.6</v>
      </c>
      <c r="G281">
        <v>2226.9160000000002</v>
      </c>
      <c r="H281">
        <v>1905.566</v>
      </c>
      <c r="I281">
        <v>3.0779999999999998</v>
      </c>
      <c r="J281">
        <v>0.14399999999999999</v>
      </c>
      <c r="K281">
        <v>24.344000000000001</v>
      </c>
      <c r="L281">
        <v>2.04</v>
      </c>
      <c r="M281">
        <v>0.45800000000000002</v>
      </c>
      <c r="N281">
        <v>0.65400000000000003</v>
      </c>
      <c r="O281">
        <v>41.4</v>
      </c>
      <c r="P281">
        <v>25.321000000000002</v>
      </c>
      <c r="Q281">
        <v>44.978999999999999</v>
      </c>
      <c r="R281">
        <v>230</v>
      </c>
      <c r="S281">
        <v>60.2</v>
      </c>
      <c r="T281">
        <v>60.2</v>
      </c>
      <c r="U281">
        <v>59.4</v>
      </c>
      <c r="V281">
        <v>137.79599999999999</v>
      </c>
      <c r="W281">
        <v>52.5</v>
      </c>
      <c r="X281">
        <v>65.293000000000006</v>
      </c>
      <c r="Y281">
        <v>81.207999999999998</v>
      </c>
      <c r="Z281">
        <v>1.5429999999999999</v>
      </c>
      <c r="AA281">
        <v>532.05799999999999</v>
      </c>
      <c r="AB281">
        <v>479.85599999999999</v>
      </c>
      <c r="AC281">
        <v>5.0419999999999998</v>
      </c>
      <c r="AD281">
        <v>4.0629999999999997</v>
      </c>
      <c r="AE281">
        <v>7643.692</v>
      </c>
      <c r="AF281">
        <v>5563.3090000000002</v>
      </c>
      <c r="AG281">
        <v>1762.702</v>
      </c>
      <c r="AH281">
        <v>1093.098</v>
      </c>
      <c r="AI281">
        <v>5880.991</v>
      </c>
      <c r="AJ281">
        <v>4470.2110000000002</v>
      </c>
      <c r="AK281">
        <v>23.981999999999999</v>
      </c>
      <c r="AL281">
        <v>1.004</v>
      </c>
      <c r="AM281">
        <v>424.52300000000002</v>
      </c>
      <c r="AN281">
        <v>2055.357</v>
      </c>
      <c r="AO281">
        <v>15.597</v>
      </c>
      <c r="AP281">
        <v>22.015999999999998</v>
      </c>
      <c r="AQ281">
        <v>1</v>
      </c>
      <c r="AR281">
        <v>1</v>
      </c>
      <c r="AS281">
        <v>1</v>
      </c>
      <c r="AT281" s="1">
        <v>0</v>
      </c>
      <c r="AU281" s="1" t="s">
        <v>83</v>
      </c>
      <c r="AV281" s="1" t="s">
        <v>83</v>
      </c>
      <c r="AW281" s="1" t="s">
        <v>84</v>
      </c>
      <c r="AX281" s="1"/>
      <c r="AY281" s="1"/>
      <c r="AZ281" s="1" t="s">
        <v>757</v>
      </c>
      <c r="BA281">
        <v>159</v>
      </c>
      <c r="BB281" s="1" t="s">
        <v>91</v>
      </c>
      <c r="BC281">
        <v>45566.752209999999</v>
      </c>
      <c r="BD281" s="1"/>
      <c r="BE281" s="1" t="s">
        <v>87</v>
      </c>
      <c r="BF281">
        <v>159</v>
      </c>
      <c r="BG281">
        <v>159</v>
      </c>
      <c r="BH281">
        <v>0</v>
      </c>
      <c r="BI281" s="1" t="s">
        <v>755</v>
      </c>
      <c r="BJ281" s="1"/>
      <c r="BK281">
        <v>16.020000459999999</v>
      </c>
      <c r="BL281">
        <v>110</v>
      </c>
      <c r="BM281" s="1"/>
      <c r="BN281" s="1"/>
      <c r="BO281">
        <v>0</v>
      </c>
      <c r="BP281">
        <v>60</v>
      </c>
      <c r="BS281" s="1" t="s">
        <v>758</v>
      </c>
      <c r="BT281" s="1" t="s">
        <v>757</v>
      </c>
      <c r="BU281">
        <v>40</v>
      </c>
      <c r="BV281">
        <v>20</v>
      </c>
      <c r="BW281">
        <v>45</v>
      </c>
      <c r="BX281">
        <v>1190.5309999999999</v>
      </c>
      <c r="BY281">
        <v>946.94100000000003</v>
      </c>
      <c r="BZ281">
        <v>-3.6890000000000001</v>
      </c>
      <c r="CA281">
        <v>4.032</v>
      </c>
      <c r="CB281">
        <v>88.62</v>
      </c>
      <c r="CC281">
        <v>2055.357</v>
      </c>
      <c r="CD281">
        <v>1195.5409999999999</v>
      </c>
      <c r="CE281">
        <v>1254.2249999999999</v>
      </c>
      <c r="CF281">
        <v>179.631</v>
      </c>
      <c r="CG281">
        <v>98.424999999999997</v>
      </c>
      <c r="CI281">
        <f>COUNTA(filtered_labeled_data_seghesio__2[#This Row])</f>
        <v>77</v>
      </c>
    </row>
    <row r="282" spans="1:87" x14ac:dyDescent="0.35">
      <c r="A282">
        <v>797.72400000000005</v>
      </c>
      <c r="B282">
        <v>119.90900000000001</v>
      </c>
      <c r="C282">
        <v>211.5</v>
      </c>
      <c r="D282">
        <v>215.6</v>
      </c>
      <c r="E282">
        <v>221.8</v>
      </c>
      <c r="F282">
        <v>225.6</v>
      </c>
      <c r="G282">
        <v>2234.0079999999998</v>
      </c>
      <c r="H282">
        <v>1899.7370000000001</v>
      </c>
      <c r="I282">
        <v>3.2280000000000002</v>
      </c>
      <c r="J282">
        <v>0.156</v>
      </c>
      <c r="K282">
        <v>24.344000000000001</v>
      </c>
      <c r="L282">
        <v>2.0739999999999998</v>
      </c>
      <c r="M282">
        <v>0.45800000000000002</v>
      </c>
      <c r="N282">
        <v>0.65400000000000003</v>
      </c>
      <c r="O282">
        <v>41.5</v>
      </c>
      <c r="P282">
        <v>26.07</v>
      </c>
      <c r="Q282">
        <v>44.978999999999999</v>
      </c>
      <c r="R282">
        <v>230</v>
      </c>
      <c r="S282">
        <v>60.3</v>
      </c>
      <c r="T282">
        <v>60.3</v>
      </c>
      <c r="U282">
        <v>59.6</v>
      </c>
      <c r="V282">
        <v>94.585999999999999</v>
      </c>
      <c r="W282">
        <v>52.5</v>
      </c>
      <c r="X282">
        <v>65.73</v>
      </c>
      <c r="Y282">
        <v>79.569999999999993</v>
      </c>
      <c r="Z282">
        <v>3.3109999999999999</v>
      </c>
      <c r="AA282">
        <v>532.44200000000001</v>
      </c>
      <c r="AB282">
        <v>482.774</v>
      </c>
      <c r="AC282">
        <v>4.7409999999999997</v>
      </c>
      <c r="AD282">
        <v>3.7250000000000001</v>
      </c>
      <c r="AE282">
        <v>7502.6350000000002</v>
      </c>
      <c r="AF282">
        <v>4966.4589999999998</v>
      </c>
      <c r="AG282">
        <v>1613.5160000000001</v>
      </c>
      <c r="AH282">
        <v>928.423</v>
      </c>
      <c r="AI282">
        <v>5889.1189999999997</v>
      </c>
      <c r="AJ282">
        <v>4038.0360000000001</v>
      </c>
      <c r="AK282">
        <v>24.071000000000002</v>
      </c>
      <c r="AL282">
        <v>1.0029999999999999</v>
      </c>
      <c r="AM282">
        <v>423.19400000000002</v>
      </c>
      <c r="AN282">
        <v>2055.9989999999998</v>
      </c>
      <c r="AO282">
        <v>6.9279999999999999</v>
      </c>
      <c r="AP282">
        <v>24.571000000000002</v>
      </c>
      <c r="AQ282">
        <v>1</v>
      </c>
      <c r="AR282">
        <v>1</v>
      </c>
      <c r="AS282">
        <v>0</v>
      </c>
      <c r="AT282" s="1" t="s">
        <v>82</v>
      </c>
      <c r="AU282" s="1" t="s">
        <v>83</v>
      </c>
      <c r="AV282" s="1" t="s">
        <v>83</v>
      </c>
      <c r="AW282" s="1" t="s">
        <v>84</v>
      </c>
      <c r="AX282" s="1"/>
      <c r="AY282" s="1"/>
      <c r="AZ282" s="1" t="s">
        <v>759</v>
      </c>
      <c r="BA282">
        <v>160</v>
      </c>
      <c r="BB282" s="1" t="s">
        <v>86</v>
      </c>
      <c r="BC282">
        <v>45566.752489999999</v>
      </c>
      <c r="BD282" s="1"/>
      <c r="BE282" s="1" t="s">
        <v>87</v>
      </c>
      <c r="BF282">
        <v>160</v>
      </c>
      <c r="BG282">
        <v>160</v>
      </c>
      <c r="BH282">
        <v>0</v>
      </c>
      <c r="BI282" s="1" t="s">
        <v>760</v>
      </c>
      <c r="BJ282" s="1"/>
      <c r="BK282">
        <v>16.020000459999999</v>
      </c>
      <c r="BL282">
        <v>110</v>
      </c>
      <c r="BM282" s="1"/>
      <c r="BN282" s="1"/>
      <c r="BO282">
        <v>0</v>
      </c>
      <c r="BP282">
        <v>60</v>
      </c>
      <c r="BQ282">
        <v>2.8407693000000001E-2</v>
      </c>
      <c r="BR282">
        <v>0.202100158</v>
      </c>
      <c r="BS282" s="1" t="s">
        <v>761</v>
      </c>
      <c r="BT282" s="1" t="s">
        <v>759</v>
      </c>
      <c r="BU282">
        <v>40</v>
      </c>
      <c r="BV282">
        <v>20</v>
      </c>
      <c r="BW282">
        <v>45</v>
      </c>
      <c r="BX282">
        <v>855.72900000000004</v>
      </c>
      <c r="BY282">
        <v>1292.425</v>
      </c>
      <c r="BZ282">
        <v>1.8089999999999999</v>
      </c>
      <c r="CA282">
        <v>4.0880000000000001</v>
      </c>
      <c r="CB282">
        <v>94.117999999999995</v>
      </c>
      <c r="CC282">
        <v>2055.9989999999998</v>
      </c>
      <c r="CD282">
        <v>834.75699999999995</v>
      </c>
      <c r="CE282">
        <v>1399.623</v>
      </c>
      <c r="CF282">
        <v>5.0759999999999996</v>
      </c>
      <c r="CG282">
        <v>94.882000000000005</v>
      </c>
      <c r="CI282">
        <f>COUNTA(filtered_labeled_data_seghesio__2[#This Row])</f>
        <v>79</v>
      </c>
    </row>
    <row r="283" spans="1:87" x14ac:dyDescent="0.35">
      <c r="A283">
        <v>797.72400000000005</v>
      </c>
      <c r="B283">
        <v>119.90900000000001</v>
      </c>
      <c r="C283">
        <v>211.5</v>
      </c>
      <c r="D283">
        <v>215.6</v>
      </c>
      <c r="E283">
        <v>221.8</v>
      </c>
      <c r="F283">
        <v>225.6</v>
      </c>
      <c r="G283">
        <v>2234.0079999999998</v>
      </c>
      <c r="H283">
        <v>1899.7370000000001</v>
      </c>
      <c r="I283">
        <v>3.2280000000000002</v>
      </c>
      <c r="J283">
        <v>0.156</v>
      </c>
      <c r="K283">
        <v>24.344000000000001</v>
      </c>
      <c r="L283">
        <v>2.0739999999999998</v>
      </c>
      <c r="M283">
        <v>0.45800000000000002</v>
      </c>
      <c r="N283">
        <v>0.65400000000000003</v>
      </c>
      <c r="O283">
        <v>41.5</v>
      </c>
      <c r="P283">
        <v>26.07</v>
      </c>
      <c r="Q283">
        <v>44.978999999999999</v>
      </c>
      <c r="R283">
        <v>230</v>
      </c>
      <c r="S283">
        <v>60.3</v>
      </c>
      <c r="T283">
        <v>60.3</v>
      </c>
      <c r="U283">
        <v>59.6</v>
      </c>
      <c r="V283">
        <v>137.79599999999999</v>
      </c>
      <c r="W283">
        <v>52.5</v>
      </c>
      <c r="X283">
        <v>65.661000000000001</v>
      </c>
      <c r="Y283">
        <v>81.561000000000007</v>
      </c>
      <c r="Z283">
        <v>1.43</v>
      </c>
      <c r="AA283">
        <v>535.53</v>
      </c>
      <c r="AB283">
        <v>485.28800000000001</v>
      </c>
      <c r="AC283">
        <v>4.9660000000000002</v>
      </c>
      <c r="AD283">
        <v>3.988</v>
      </c>
      <c r="AE283">
        <v>7704.8969999999999</v>
      </c>
      <c r="AF283">
        <v>5734.3819999999996</v>
      </c>
      <c r="AG283">
        <v>1768.38</v>
      </c>
      <c r="AH283">
        <v>1103.886</v>
      </c>
      <c r="AI283">
        <v>5936.5169999999998</v>
      </c>
      <c r="AJ283">
        <v>4630.4960000000001</v>
      </c>
      <c r="AK283">
        <v>24.071000000000002</v>
      </c>
      <c r="AL283">
        <v>1.0049999999999999</v>
      </c>
      <c r="AM283">
        <v>424.38400000000001</v>
      </c>
      <c r="AN283">
        <v>2056.1039999999998</v>
      </c>
      <c r="AO283">
        <v>7.59</v>
      </c>
      <c r="AP283">
        <v>41.386000000000003</v>
      </c>
      <c r="AQ283">
        <v>1</v>
      </c>
      <c r="AR283">
        <v>0</v>
      </c>
      <c r="AS283">
        <v>1</v>
      </c>
      <c r="AT283" s="1">
        <v>0</v>
      </c>
      <c r="AU283" s="1" t="s">
        <v>83</v>
      </c>
      <c r="AV283" s="1" t="s">
        <v>83</v>
      </c>
      <c r="AW283" s="1" t="s">
        <v>762</v>
      </c>
      <c r="AX283" s="1"/>
      <c r="AY283" s="1"/>
      <c r="AZ283" s="1" t="s">
        <v>763</v>
      </c>
      <c r="BA283">
        <v>160</v>
      </c>
      <c r="BB283" s="1" t="s">
        <v>91</v>
      </c>
      <c r="BC283">
        <v>45566.752489999999</v>
      </c>
      <c r="BD283" s="1"/>
      <c r="BE283" s="1" t="s">
        <v>87</v>
      </c>
      <c r="BF283">
        <v>160</v>
      </c>
      <c r="BG283">
        <v>160</v>
      </c>
      <c r="BH283">
        <v>0</v>
      </c>
      <c r="BI283" s="1" t="s">
        <v>760</v>
      </c>
      <c r="BJ283" s="1"/>
      <c r="BK283">
        <v>16.020000459999999</v>
      </c>
      <c r="BL283">
        <v>110</v>
      </c>
      <c r="BM283" s="1"/>
      <c r="BN283" s="1"/>
      <c r="BO283">
        <v>0</v>
      </c>
      <c r="BP283">
        <v>60</v>
      </c>
      <c r="BS283" s="1" t="s">
        <v>764</v>
      </c>
      <c r="BT283" s="1" t="s">
        <v>763</v>
      </c>
      <c r="BU283">
        <v>40</v>
      </c>
      <c r="BV283">
        <v>20</v>
      </c>
      <c r="BW283">
        <v>45</v>
      </c>
      <c r="BX283">
        <v>1240.538</v>
      </c>
      <c r="BY283">
        <v>822.00199999999995</v>
      </c>
      <c r="BZ283">
        <v>-1.627</v>
      </c>
      <c r="CA283">
        <v>4.101</v>
      </c>
      <c r="CB283">
        <v>90.682000000000002</v>
      </c>
      <c r="CC283">
        <v>2056.1039999999998</v>
      </c>
      <c r="CD283">
        <v>1234.029</v>
      </c>
      <c r="CE283">
        <v>1131.0419999999999</v>
      </c>
      <c r="CF283">
        <v>-178.268</v>
      </c>
      <c r="CG283">
        <v>99.998999999999995</v>
      </c>
      <c r="CI283">
        <f>COUNTA(filtered_labeled_data_seghesio__2[#This Row])</f>
        <v>77</v>
      </c>
    </row>
    <row r="284" spans="1:87" x14ac:dyDescent="0.35">
      <c r="A284">
        <v>797.72400000000005</v>
      </c>
      <c r="B284">
        <v>119.90900000000001</v>
      </c>
      <c r="C284">
        <v>211.6</v>
      </c>
      <c r="D284">
        <v>215.3</v>
      </c>
      <c r="E284">
        <v>221.8</v>
      </c>
      <c r="F284">
        <v>225.6</v>
      </c>
      <c r="G284">
        <v>2222.5450000000001</v>
      </c>
      <c r="H284">
        <v>1861.9480000000001</v>
      </c>
      <c r="I284">
        <v>3.2240000000000002</v>
      </c>
      <c r="J284">
        <v>0.15</v>
      </c>
      <c r="K284">
        <v>24.341999999999999</v>
      </c>
      <c r="L284">
        <v>2.04</v>
      </c>
      <c r="M284">
        <v>0.45600000000000002</v>
      </c>
      <c r="N284">
        <v>0.65800000000000003</v>
      </c>
      <c r="O284">
        <v>41.5</v>
      </c>
      <c r="P284">
        <v>26.187000000000001</v>
      </c>
      <c r="Q284">
        <v>44.959000000000003</v>
      </c>
      <c r="R284">
        <v>230</v>
      </c>
      <c r="S284">
        <v>60.2</v>
      </c>
      <c r="T284">
        <v>60.2</v>
      </c>
      <c r="U284">
        <v>59.9</v>
      </c>
      <c r="V284">
        <v>94.585999999999999</v>
      </c>
      <c r="W284">
        <v>52.5</v>
      </c>
      <c r="X284">
        <v>65.844999999999999</v>
      </c>
      <c r="Y284">
        <v>79.784999999999997</v>
      </c>
      <c r="Z284">
        <v>3.16</v>
      </c>
      <c r="AA284">
        <v>533.81700000000001</v>
      </c>
      <c r="AB284">
        <v>485.23700000000002</v>
      </c>
      <c r="AC284">
        <v>4.665</v>
      </c>
      <c r="AD284">
        <v>3.762</v>
      </c>
      <c r="AE284">
        <v>7518.9390000000003</v>
      </c>
      <c r="AF284">
        <v>5023.8999999999996</v>
      </c>
      <c r="AG284">
        <v>1588.7739999999999</v>
      </c>
      <c r="AH284">
        <v>962.83500000000004</v>
      </c>
      <c r="AI284">
        <v>5930.165</v>
      </c>
      <c r="AJ284">
        <v>4061.0650000000001</v>
      </c>
      <c r="AK284">
        <v>24.975999999999999</v>
      </c>
      <c r="AL284">
        <v>1.0029999999999999</v>
      </c>
      <c r="AM284">
        <v>423.55099999999999</v>
      </c>
      <c r="AN284">
        <v>2055.127</v>
      </c>
      <c r="AO284">
        <v>8.8780000000000001</v>
      </c>
      <c r="AP284">
        <v>25.306999999999999</v>
      </c>
      <c r="AQ284">
        <v>1</v>
      </c>
      <c r="AR284">
        <v>1</v>
      </c>
      <c r="AS284">
        <v>0</v>
      </c>
      <c r="AT284" s="1" t="s">
        <v>82</v>
      </c>
      <c r="AU284" s="1" t="s">
        <v>83</v>
      </c>
      <c r="AV284" s="1" t="s">
        <v>83</v>
      </c>
      <c r="AW284" s="1" t="s">
        <v>84</v>
      </c>
      <c r="AX284" s="1"/>
      <c r="AY284" s="1"/>
      <c r="AZ284" s="1" t="s">
        <v>765</v>
      </c>
      <c r="BA284">
        <v>161</v>
      </c>
      <c r="BB284" s="1" t="s">
        <v>86</v>
      </c>
      <c r="BC284">
        <v>45566.752780000003</v>
      </c>
      <c r="BD284" s="1"/>
      <c r="BE284" s="1" t="s">
        <v>87</v>
      </c>
      <c r="BF284">
        <v>161</v>
      </c>
      <c r="BG284">
        <v>161</v>
      </c>
      <c r="BH284">
        <v>0</v>
      </c>
      <c r="BI284" s="1" t="s">
        <v>766</v>
      </c>
      <c r="BJ284" s="1"/>
      <c r="BK284">
        <v>16.02999878</v>
      </c>
      <c r="BL284">
        <v>110</v>
      </c>
      <c r="BM284" s="1"/>
      <c r="BN284" s="1"/>
      <c r="BO284">
        <v>0</v>
      </c>
      <c r="BP284">
        <v>60</v>
      </c>
      <c r="BQ284">
        <v>2.5099039E-2</v>
      </c>
      <c r="BR284">
        <v>0.18934238</v>
      </c>
      <c r="BS284" s="1" t="s">
        <v>767</v>
      </c>
      <c r="BT284" s="1" t="s">
        <v>765</v>
      </c>
      <c r="BU284">
        <v>40</v>
      </c>
      <c r="BV284">
        <v>20</v>
      </c>
      <c r="BW284">
        <v>45</v>
      </c>
      <c r="BX284">
        <v>853.23599999999999</v>
      </c>
      <c r="BY284">
        <v>1306.9659999999999</v>
      </c>
      <c r="BZ284">
        <v>1.3819999999999999</v>
      </c>
      <c r="CA284">
        <v>4.085</v>
      </c>
      <c r="CB284">
        <v>93.691000000000003</v>
      </c>
      <c r="CC284">
        <v>2055.127</v>
      </c>
      <c r="CD284">
        <v>833.33799999999997</v>
      </c>
      <c r="CE284">
        <v>1411.354</v>
      </c>
      <c r="CF284">
        <v>5.0199999999999996</v>
      </c>
      <c r="CG284">
        <v>93.307000000000002</v>
      </c>
      <c r="CI284">
        <f>COUNTA(filtered_labeled_data_seghesio__2[#This Row])</f>
        <v>79</v>
      </c>
    </row>
    <row r="285" spans="1:87" x14ac:dyDescent="0.35">
      <c r="A285">
        <v>797.72400000000005</v>
      </c>
      <c r="B285">
        <v>119.90900000000001</v>
      </c>
      <c r="C285">
        <v>211.6</v>
      </c>
      <c r="D285">
        <v>215.3</v>
      </c>
      <c r="E285">
        <v>221.8</v>
      </c>
      <c r="F285">
        <v>225.6</v>
      </c>
      <c r="G285">
        <v>2222.5450000000001</v>
      </c>
      <c r="H285">
        <v>1861.9480000000001</v>
      </c>
      <c r="I285">
        <v>3.2240000000000002</v>
      </c>
      <c r="J285">
        <v>0.15</v>
      </c>
      <c r="K285">
        <v>24.341999999999999</v>
      </c>
      <c r="L285">
        <v>2.04</v>
      </c>
      <c r="M285">
        <v>0.45600000000000002</v>
      </c>
      <c r="N285">
        <v>0.65800000000000003</v>
      </c>
      <c r="O285">
        <v>41.5</v>
      </c>
      <c r="P285">
        <v>26.187000000000001</v>
      </c>
      <c r="Q285">
        <v>44.959000000000003</v>
      </c>
      <c r="R285">
        <v>230</v>
      </c>
      <c r="S285">
        <v>60.2</v>
      </c>
      <c r="T285">
        <v>60.2</v>
      </c>
      <c r="U285">
        <v>59.9</v>
      </c>
      <c r="V285">
        <v>137.79599999999999</v>
      </c>
      <c r="W285">
        <v>52.5</v>
      </c>
      <c r="X285">
        <v>65.866</v>
      </c>
      <c r="Y285">
        <v>81.992999999999995</v>
      </c>
      <c r="Z285">
        <v>1.5429999999999999</v>
      </c>
      <c r="AA285">
        <v>536.24400000000003</v>
      </c>
      <c r="AB285">
        <v>486.53899999999999</v>
      </c>
      <c r="AC285">
        <v>4.9660000000000002</v>
      </c>
      <c r="AD285">
        <v>3.988</v>
      </c>
      <c r="AE285">
        <v>7716.232</v>
      </c>
      <c r="AF285">
        <v>5763.9889999999996</v>
      </c>
      <c r="AG285">
        <v>1779.777</v>
      </c>
      <c r="AH285">
        <v>1115.4680000000001</v>
      </c>
      <c r="AI285">
        <v>5936.4560000000001</v>
      </c>
      <c r="AJ285">
        <v>4648.5209999999997</v>
      </c>
      <c r="AK285">
        <v>24.975999999999999</v>
      </c>
      <c r="AL285">
        <v>1.0049999999999999</v>
      </c>
      <c r="AM285">
        <v>424.37900000000002</v>
      </c>
      <c r="AN285">
        <v>2054.7399999999998</v>
      </c>
      <c r="AO285">
        <v>5.4980000000000002</v>
      </c>
      <c r="AP285">
        <v>24.321000000000002</v>
      </c>
      <c r="AQ285">
        <v>1</v>
      </c>
      <c r="AR285">
        <v>1</v>
      </c>
      <c r="AS285">
        <v>1</v>
      </c>
      <c r="AT285" s="1">
        <v>0</v>
      </c>
      <c r="AU285" s="1" t="s">
        <v>83</v>
      </c>
      <c r="AV285" s="1" t="s">
        <v>83</v>
      </c>
      <c r="AW285" s="1" t="s">
        <v>84</v>
      </c>
      <c r="AX285" s="1"/>
      <c r="AY285" s="1"/>
      <c r="AZ285" s="1" t="s">
        <v>768</v>
      </c>
      <c r="BA285">
        <v>161</v>
      </c>
      <c r="BB285" s="1" t="s">
        <v>91</v>
      </c>
      <c r="BC285">
        <v>45566.752780000003</v>
      </c>
      <c r="BD285" s="1"/>
      <c r="BE285" s="1" t="s">
        <v>87</v>
      </c>
      <c r="BF285">
        <v>161</v>
      </c>
      <c r="BG285">
        <v>161</v>
      </c>
      <c r="BH285">
        <v>0</v>
      </c>
      <c r="BI285" s="1" t="s">
        <v>766</v>
      </c>
      <c r="BJ285" s="1"/>
      <c r="BK285">
        <v>16.02999878</v>
      </c>
      <c r="BL285">
        <v>110</v>
      </c>
      <c r="BM285" s="1"/>
      <c r="BN285" s="1"/>
      <c r="BO285">
        <v>0</v>
      </c>
      <c r="BP285">
        <v>60</v>
      </c>
      <c r="BS285" s="1" t="s">
        <v>769</v>
      </c>
      <c r="BT285" s="1" t="s">
        <v>768</v>
      </c>
      <c r="BU285">
        <v>40</v>
      </c>
      <c r="BV285">
        <v>20</v>
      </c>
      <c r="BW285">
        <v>45</v>
      </c>
      <c r="BX285">
        <v>1231.989</v>
      </c>
      <c r="BY285">
        <v>1055.752</v>
      </c>
      <c r="BZ285">
        <v>-1.61</v>
      </c>
      <c r="CA285">
        <v>4.0039999999999996</v>
      </c>
      <c r="CB285">
        <v>90.698999999999998</v>
      </c>
      <c r="CC285">
        <v>2054.7399999999998</v>
      </c>
      <c r="CD285">
        <v>1225.721</v>
      </c>
      <c r="CE285">
        <v>1360.9939999999999</v>
      </c>
      <c r="CF285">
        <v>-178.267</v>
      </c>
      <c r="CG285">
        <v>99.998999999999995</v>
      </c>
      <c r="CI285">
        <f>COUNTA(filtered_labeled_data_seghesio__2[#This Row])</f>
        <v>77</v>
      </c>
    </row>
    <row r="286" spans="1:87" x14ac:dyDescent="0.35">
      <c r="A286">
        <v>797.54</v>
      </c>
      <c r="B286">
        <v>119.90900000000001</v>
      </c>
      <c r="C286">
        <v>212.1</v>
      </c>
      <c r="D286">
        <v>215.3</v>
      </c>
      <c r="E286">
        <v>222</v>
      </c>
      <c r="F286">
        <v>225.5</v>
      </c>
      <c r="G286">
        <v>2214.5790000000002</v>
      </c>
      <c r="H286">
        <v>1856.8</v>
      </c>
      <c r="I286">
        <v>3.25</v>
      </c>
      <c r="J286">
        <v>0.14599999999999999</v>
      </c>
      <c r="K286">
        <v>24.341999999999999</v>
      </c>
      <c r="L286">
        <v>2.032</v>
      </c>
      <c r="M286">
        <v>0.45600000000000002</v>
      </c>
      <c r="N286">
        <v>0.65600000000000003</v>
      </c>
      <c r="O286">
        <v>41.9</v>
      </c>
      <c r="P286">
        <v>26.152000000000001</v>
      </c>
      <c r="Q286">
        <v>44.963999999999999</v>
      </c>
      <c r="R286">
        <v>229.8</v>
      </c>
      <c r="S286">
        <v>60.2</v>
      </c>
      <c r="T286">
        <v>60.2</v>
      </c>
      <c r="U286">
        <v>60</v>
      </c>
      <c r="V286">
        <v>94.585999999999999</v>
      </c>
      <c r="W286">
        <v>52.5</v>
      </c>
      <c r="X286">
        <v>66.129000000000005</v>
      </c>
      <c r="Y286">
        <v>79.805999999999997</v>
      </c>
      <c r="Z286">
        <v>3.01</v>
      </c>
      <c r="AA286">
        <v>535.59799999999996</v>
      </c>
      <c r="AB286">
        <v>487.69499999999999</v>
      </c>
      <c r="AC286">
        <v>4.665</v>
      </c>
      <c r="AD286">
        <v>3.762</v>
      </c>
      <c r="AE286">
        <v>7545.8810000000003</v>
      </c>
      <c r="AF286">
        <v>5108.1109999999999</v>
      </c>
      <c r="AG286">
        <v>1598.877</v>
      </c>
      <c r="AH286">
        <v>972.16399999999999</v>
      </c>
      <c r="AI286">
        <v>5947.0039999999999</v>
      </c>
      <c r="AJ286">
        <v>4135.9470000000001</v>
      </c>
      <c r="AK286">
        <v>23.981999999999999</v>
      </c>
      <c r="AL286">
        <v>1.0029999999999999</v>
      </c>
      <c r="AM286">
        <v>423.101</v>
      </c>
      <c r="AN286">
        <v>2055.0039999999999</v>
      </c>
      <c r="AO286">
        <v>15.403</v>
      </c>
      <c r="AP286">
        <v>27.879000000000001</v>
      </c>
      <c r="AQ286">
        <v>1</v>
      </c>
      <c r="AR286">
        <v>1</v>
      </c>
      <c r="AS286">
        <v>1</v>
      </c>
      <c r="AT286" s="1">
        <v>0</v>
      </c>
      <c r="AU286" s="1" t="s">
        <v>83</v>
      </c>
      <c r="AV286" s="1" t="s">
        <v>83</v>
      </c>
      <c r="AW286" s="1" t="s">
        <v>84</v>
      </c>
      <c r="AX286" s="1"/>
      <c r="AY286" s="1"/>
      <c r="AZ286" s="1" t="s">
        <v>770</v>
      </c>
      <c r="BA286">
        <v>162</v>
      </c>
      <c r="BB286" s="1" t="s">
        <v>86</v>
      </c>
      <c r="BC286">
        <v>45566.753060000003</v>
      </c>
      <c r="BD286" s="1"/>
      <c r="BE286" s="1" t="s">
        <v>87</v>
      </c>
      <c r="BF286">
        <v>162</v>
      </c>
      <c r="BG286">
        <v>162</v>
      </c>
      <c r="BH286">
        <v>0</v>
      </c>
      <c r="BI286" s="1" t="s">
        <v>771</v>
      </c>
      <c r="BJ286" s="1"/>
      <c r="BK286">
        <v>16.02999878</v>
      </c>
      <c r="BL286">
        <v>110</v>
      </c>
      <c r="BM286" s="1"/>
      <c r="BN286" s="1"/>
      <c r="BO286">
        <v>0</v>
      </c>
      <c r="BP286">
        <v>60</v>
      </c>
      <c r="BQ286">
        <v>3.2750370000000002E-3</v>
      </c>
      <c r="BR286">
        <v>0.16634750400000001</v>
      </c>
      <c r="BS286" s="1" t="s">
        <v>772</v>
      </c>
      <c r="BT286" s="1" t="s">
        <v>770</v>
      </c>
      <c r="BU286">
        <v>40</v>
      </c>
      <c r="BV286">
        <v>20</v>
      </c>
      <c r="BW286">
        <v>45</v>
      </c>
      <c r="BX286">
        <v>823.57299999999998</v>
      </c>
      <c r="BY286">
        <v>1191.8689999999999</v>
      </c>
      <c r="BZ286">
        <v>-0.28799999999999998</v>
      </c>
      <c r="CA286">
        <v>4.2050000000000001</v>
      </c>
      <c r="CB286">
        <v>92.021000000000001</v>
      </c>
      <c r="CC286">
        <v>2055.0039999999999</v>
      </c>
      <c r="CD286">
        <v>806.87800000000004</v>
      </c>
      <c r="CE286">
        <v>1299.6300000000001</v>
      </c>
      <c r="CF286">
        <v>3.0979999999999999</v>
      </c>
      <c r="CG286">
        <v>98.424999999999997</v>
      </c>
      <c r="CI286">
        <f>COUNTA(filtered_labeled_data_seghesio__2[#This Row])</f>
        <v>79</v>
      </c>
    </row>
    <row r="287" spans="1:87" x14ac:dyDescent="0.35">
      <c r="A287">
        <v>797.54</v>
      </c>
      <c r="B287">
        <v>119.90900000000001</v>
      </c>
      <c r="C287">
        <v>212.1</v>
      </c>
      <c r="D287">
        <v>215.3</v>
      </c>
      <c r="E287">
        <v>222</v>
      </c>
      <c r="F287">
        <v>225.5</v>
      </c>
      <c r="G287">
        <v>2214.5790000000002</v>
      </c>
      <c r="H287">
        <v>1856.8</v>
      </c>
      <c r="I287">
        <v>3.25</v>
      </c>
      <c r="J287">
        <v>0.14599999999999999</v>
      </c>
      <c r="K287">
        <v>24.341999999999999</v>
      </c>
      <c r="L287">
        <v>2.032</v>
      </c>
      <c r="M287">
        <v>0.45600000000000002</v>
      </c>
      <c r="N287">
        <v>0.65600000000000003</v>
      </c>
      <c r="O287">
        <v>41.9</v>
      </c>
      <c r="P287">
        <v>26.152000000000001</v>
      </c>
      <c r="Q287">
        <v>44.963999999999999</v>
      </c>
      <c r="R287">
        <v>229.8</v>
      </c>
      <c r="S287">
        <v>60.2</v>
      </c>
      <c r="T287">
        <v>60.2</v>
      </c>
      <c r="U287">
        <v>60</v>
      </c>
      <c r="V287">
        <v>137.79599999999999</v>
      </c>
      <c r="W287">
        <v>52.5</v>
      </c>
      <c r="X287">
        <v>66.234999999999999</v>
      </c>
      <c r="Y287">
        <v>82.244</v>
      </c>
      <c r="Z287">
        <v>1.5049999999999999</v>
      </c>
      <c r="AA287">
        <v>535.995</v>
      </c>
      <c r="AB287">
        <v>486.25799999999998</v>
      </c>
      <c r="AC287">
        <v>5.0039999999999996</v>
      </c>
      <c r="AD287">
        <v>3.9510000000000001</v>
      </c>
      <c r="AE287">
        <v>7707.0460000000003</v>
      </c>
      <c r="AF287">
        <v>5728.223</v>
      </c>
      <c r="AG287">
        <v>1797.8140000000001</v>
      </c>
      <c r="AH287">
        <v>1094.3510000000001</v>
      </c>
      <c r="AI287">
        <v>5909.232</v>
      </c>
      <c r="AJ287">
        <v>4633.8729999999996</v>
      </c>
      <c r="AK287">
        <v>23.981999999999999</v>
      </c>
      <c r="AL287">
        <v>1.0049999999999999</v>
      </c>
      <c r="AM287">
        <v>424.64</v>
      </c>
      <c r="AN287">
        <v>2055.739</v>
      </c>
      <c r="AO287">
        <v>5.694</v>
      </c>
      <c r="AP287">
        <v>24.913</v>
      </c>
      <c r="AQ287">
        <v>1</v>
      </c>
      <c r="AR287">
        <v>1</v>
      </c>
      <c r="AS287">
        <v>1</v>
      </c>
      <c r="AT287" s="1">
        <v>0</v>
      </c>
      <c r="AU287" s="1" t="s">
        <v>83</v>
      </c>
      <c r="AV287" s="1" t="s">
        <v>83</v>
      </c>
      <c r="AW287" s="1" t="s">
        <v>84</v>
      </c>
      <c r="AX287" s="1"/>
      <c r="AY287" s="1"/>
      <c r="AZ287" s="1" t="s">
        <v>773</v>
      </c>
      <c r="BA287">
        <v>162</v>
      </c>
      <c r="BB287" s="1" t="s">
        <v>91</v>
      </c>
      <c r="BC287">
        <v>45566.753060000003</v>
      </c>
      <c r="BD287" s="1"/>
      <c r="BE287" s="1" t="s">
        <v>87</v>
      </c>
      <c r="BF287">
        <v>162</v>
      </c>
      <c r="BG287">
        <v>162</v>
      </c>
      <c r="BH287">
        <v>0</v>
      </c>
      <c r="BI287" s="1" t="s">
        <v>771</v>
      </c>
      <c r="BJ287" s="1"/>
      <c r="BK287">
        <v>16.02999878</v>
      </c>
      <c r="BL287">
        <v>110</v>
      </c>
      <c r="BM287" s="1"/>
      <c r="BN287" s="1"/>
      <c r="BO287">
        <v>0</v>
      </c>
      <c r="BP287">
        <v>60</v>
      </c>
      <c r="BS287" s="1" t="s">
        <v>774</v>
      </c>
      <c r="BT287" s="1" t="s">
        <v>773</v>
      </c>
      <c r="BU287">
        <v>40</v>
      </c>
      <c r="BV287">
        <v>20</v>
      </c>
      <c r="BW287">
        <v>45</v>
      </c>
      <c r="BX287">
        <v>1206.335</v>
      </c>
      <c r="BY287">
        <v>960.64</v>
      </c>
      <c r="BZ287">
        <v>-3.6890000000000001</v>
      </c>
      <c r="CA287">
        <v>4.0289999999999999</v>
      </c>
      <c r="CB287">
        <v>88.62</v>
      </c>
      <c r="CC287">
        <v>2055.739</v>
      </c>
      <c r="CD287">
        <v>1207.7059999999999</v>
      </c>
      <c r="CE287">
        <v>1268.615</v>
      </c>
      <c r="CF287">
        <v>-179.59800000000001</v>
      </c>
      <c r="CG287">
        <v>99.998999999999995</v>
      </c>
      <c r="CI287">
        <f>COUNTA(filtered_labeled_data_seghesio__2[#This Row])</f>
        <v>77</v>
      </c>
    </row>
    <row r="288" spans="1:87" x14ac:dyDescent="0.35">
      <c r="A288">
        <v>797.72400000000005</v>
      </c>
      <c r="B288">
        <v>119.90900000000001</v>
      </c>
      <c r="C288">
        <v>212.5</v>
      </c>
      <c r="D288">
        <v>215.1</v>
      </c>
      <c r="E288">
        <v>221.8</v>
      </c>
      <c r="F288">
        <v>225.3</v>
      </c>
      <c r="G288">
        <v>2222.5450000000001</v>
      </c>
      <c r="H288">
        <v>1813.9590000000001</v>
      </c>
      <c r="I288">
        <v>3.0659999999999998</v>
      </c>
      <c r="J288">
        <v>0.14399999999999999</v>
      </c>
      <c r="K288">
        <v>24.341999999999999</v>
      </c>
      <c r="L288">
        <v>2.09</v>
      </c>
      <c r="M288">
        <v>0.45600000000000002</v>
      </c>
      <c r="N288">
        <v>0.65400000000000003</v>
      </c>
      <c r="O288">
        <v>42</v>
      </c>
      <c r="P288">
        <v>26.957000000000001</v>
      </c>
      <c r="Q288">
        <v>44.948</v>
      </c>
      <c r="R288">
        <v>229.8</v>
      </c>
      <c r="S288">
        <v>60.2</v>
      </c>
      <c r="T288">
        <v>60.2</v>
      </c>
      <c r="U288">
        <v>60.1</v>
      </c>
      <c r="V288">
        <v>94.585999999999999</v>
      </c>
      <c r="W288">
        <v>52.5</v>
      </c>
      <c r="X288">
        <v>66.058000000000007</v>
      </c>
      <c r="Y288">
        <v>79.992999999999995</v>
      </c>
      <c r="Z288">
        <v>3.65</v>
      </c>
      <c r="AA288">
        <v>537.70899999999995</v>
      </c>
      <c r="AB288">
        <v>491.90800000000002</v>
      </c>
      <c r="AC288">
        <v>4.59</v>
      </c>
      <c r="AD288">
        <v>3.7250000000000001</v>
      </c>
      <c r="AE288">
        <v>7593.7790000000005</v>
      </c>
      <c r="AF288">
        <v>5218.6260000000002</v>
      </c>
      <c r="AG288">
        <v>1598</v>
      </c>
      <c r="AH288">
        <v>997.73500000000001</v>
      </c>
      <c r="AI288">
        <v>5995.7780000000002</v>
      </c>
      <c r="AJ288">
        <v>4220.8909999999996</v>
      </c>
      <c r="AK288">
        <v>23.983000000000001</v>
      </c>
      <c r="AT288" s="1" t="s">
        <v>83</v>
      </c>
      <c r="AU288" s="1" t="s">
        <v>83</v>
      </c>
      <c r="AV288" s="1" t="s">
        <v>83</v>
      </c>
      <c r="AW288" s="1"/>
      <c r="AX288" s="1"/>
      <c r="AY288" s="1"/>
      <c r="AZ288" s="1" t="s">
        <v>775</v>
      </c>
      <c r="BA288">
        <v>163</v>
      </c>
      <c r="BB288" s="1" t="s">
        <v>86</v>
      </c>
      <c r="BC288">
        <v>45566.75333</v>
      </c>
      <c r="BD288" s="1"/>
      <c r="BE288" s="1" t="s">
        <v>87</v>
      </c>
      <c r="BF288">
        <v>163</v>
      </c>
      <c r="BG288">
        <v>163</v>
      </c>
      <c r="BH288">
        <v>0</v>
      </c>
      <c r="BI288" s="1" t="s">
        <v>776</v>
      </c>
      <c r="BJ288" s="1"/>
      <c r="BK288">
        <v>16.02999878</v>
      </c>
      <c r="BL288">
        <v>110</v>
      </c>
      <c r="BM288" s="1"/>
      <c r="BN288" s="1"/>
      <c r="BO288">
        <v>0</v>
      </c>
      <c r="BP288">
        <v>60</v>
      </c>
      <c r="BQ288">
        <v>7.9544779999999992E-3</v>
      </c>
      <c r="BR288">
        <v>0.141705632</v>
      </c>
      <c r="BS288" s="1" t="s">
        <v>83</v>
      </c>
      <c r="BT288" s="1" t="s">
        <v>83</v>
      </c>
      <c r="CI288">
        <f>COUNTA(filtered_labeled_data_seghesio__2[#This Row])</f>
        <v>57</v>
      </c>
    </row>
    <row r="289" spans="1:87" x14ac:dyDescent="0.35">
      <c r="A289">
        <v>797.72400000000005</v>
      </c>
      <c r="B289">
        <v>119.90900000000001</v>
      </c>
      <c r="C289">
        <v>212.5</v>
      </c>
      <c r="D289">
        <v>215.1</v>
      </c>
      <c r="E289">
        <v>221.8</v>
      </c>
      <c r="F289">
        <v>225.3</v>
      </c>
      <c r="G289">
        <v>2222.5450000000001</v>
      </c>
      <c r="H289">
        <v>1813.9590000000001</v>
      </c>
      <c r="I289">
        <v>3.0659999999999998</v>
      </c>
      <c r="J289">
        <v>0.14399999999999999</v>
      </c>
      <c r="K289">
        <v>24.341999999999999</v>
      </c>
      <c r="L289">
        <v>2.09</v>
      </c>
      <c r="M289">
        <v>0.45600000000000002</v>
      </c>
      <c r="N289">
        <v>0.65400000000000003</v>
      </c>
      <c r="O289">
        <v>42</v>
      </c>
      <c r="P289">
        <v>26.957000000000001</v>
      </c>
      <c r="Q289">
        <v>44.948</v>
      </c>
      <c r="R289">
        <v>229.8</v>
      </c>
      <c r="S289">
        <v>60.2</v>
      </c>
      <c r="T289">
        <v>60.2</v>
      </c>
      <c r="U289">
        <v>60.1</v>
      </c>
      <c r="V289">
        <v>137.79599999999999</v>
      </c>
      <c r="W289">
        <v>52.5</v>
      </c>
      <c r="X289">
        <v>66.382999999999996</v>
      </c>
      <c r="Y289">
        <v>82.409000000000006</v>
      </c>
      <c r="Z289">
        <v>1.3919999999999999</v>
      </c>
      <c r="AA289">
        <v>538.89099999999996</v>
      </c>
      <c r="AB289">
        <v>490.238</v>
      </c>
      <c r="AC289">
        <v>4.891</v>
      </c>
      <c r="AD289">
        <v>3.9129999999999998</v>
      </c>
      <c r="AE289">
        <v>7770.8379999999997</v>
      </c>
      <c r="AF289">
        <v>5844.9679999999998</v>
      </c>
      <c r="AG289">
        <v>1774.0640000000001</v>
      </c>
      <c r="AH289">
        <v>1112.7180000000001</v>
      </c>
      <c r="AI289">
        <v>5996.7730000000001</v>
      </c>
      <c r="AJ289">
        <v>4732.25</v>
      </c>
      <c r="AK289">
        <v>23.983000000000001</v>
      </c>
      <c r="AL289">
        <v>1.004</v>
      </c>
      <c r="AM289">
        <v>424.358</v>
      </c>
      <c r="AN289">
        <v>2052.7339999999999</v>
      </c>
      <c r="AO289">
        <v>8.7989999999999995</v>
      </c>
      <c r="AP289">
        <v>38.271000000000001</v>
      </c>
      <c r="AQ289">
        <v>1</v>
      </c>
      <c r="AR289">
        <v>1</v>
      </c>
      <c r="AS289">
        <v>1</v>
      </c>
      <c r="AT289" s="1">
        <v>0</v>
      </c>
      <c r="AU289" s="1" t="s">
        <v>83</v>
      </c>
      <c r="AV289" s="1" t="s">
        <v>83</v>
      </c>
      <c r="AW289" s="1" t="s">
        <v>84</v>
      </c>
      <c r="AX289" s="1"/>
      <c r="AY289" s="1"/>
      <c r="AZ289" s="1" t="s">
        <v>777</v>
      </c>
      <c r="BA289">
        <v>163</v>
      </c>
      <c r="BB289" s="1" t="s">
        <v>91</v>
      </c>
      <c r="BC289">
        <v>45566.75333</v>
      </c>
      <c r="BD289" s="1"/>
      <c r="BE289" s="1" t="s">
        <v>87</v>
      </c>
      <c r="BF289">
        <v>163</v>
      </c>
      <c r="BG289">
        <v>163</v>
      </c>
      <c r="BH289">
        <v>0</v>
      </c>
      <c r="BI289" s="1" t="s">
        <v>776</v>
      </c>
      <c r="BJ289" s="1"/>
      <c r="BK289">
        <v>16.02999878</v>
      </c>
      <c r="BL289">
        <v>110</v>
      </c>
      <c r="BM289" s="1"/>
      <c r="BN289" s="1"/>
      <c r="BO289">
        <v>0</v>
      </c>
      <c r="BP289">
        <v>60</v>
      </c>
      <c r="BS289" s="1" t="s">
        <v>778</v>
      </c>
      <c r="BT289" s="1" t="s">
        <v>777</v>
      </c>
      <c r="BU289">
        <v>40</v>
      </c>
      <c r="BV289">
        <v>20</v>
      </c>
      <c r="BW289">
        <v>45</v>
      </c>
      <c r="BX289">
        <v>1228.027</v>
      </c>
      <c r="BY289">
        <v>1161.3879999999999</v>
      </c>
      <c r="BZ289">
        <v>-1.627</v>
      </c>
      <c r="CA289">
        <v>4.1559999999999997</v>
      </c>
      <c r="CB289">
        <v>90.682000000000002</v>
      </c>
      <c r="CC289">
        <v>2052.7339999999999</v>
      </c>
      <c r="CD289">
        <v>1222.308</v>
      </c>
      <c r="CE289">
        <v>1465.732</v>
      </c>
      <c r="CF289">
        <v>-178.232</v>
      </c>
      <c r="CG289">
        <v>99.998999999999995</v>
      </c>
      <c r="CI289">
        <f>COUNTA(filtered_labeled_data_seghesio__2[#This Row])</f>
        <v>77</v>
      </c>
    </row>
    <row r="290" spans="1:87" x14ac:dyDescent="0.35">
      <c r="A290">
        <v>797.90899999999999</v>
      </c>
      <c r="B290">
        <v>119.90900000000001</v>
      </c>
      <c r="C290">
        <v>212.8</v>
      </c>
      <c r="D290">
        <v>215.1</v>
      </c>
      <c r="E290">
        <v>221.8</v>
      </c>
      <c r="F290">
        <v>225.3</v>
      </c>
      <c r="G290">
        <v>2195.5390000000002</v>
      </c>
      <c r="H290">
        <v>1813.5709999999999</v>
      </c>
      <c r="I290">
        <v>2.92</v>
      </c>
      <c r="J290">
        <v>0.14799999999999999</v>
      </c>
      <c r="K290">
        <v>24.364000000000001</v>
      </c>
      <c r="L290">
        <v>2.004</v>
      </c>
      <c r="M290">
        <v>0.45400000000000001</v>
      </c>
      <c r="N290">
        <v>0.65400000000000003</v>
      </c>
      <c r="O290">
        <v>42.2</v>
      </c>
      <c r="P290">
        <v>26.442</v>
      </c>
      <c r="Q290">
        <v>44.948</v>
      </c>
      <c r="R290">
        <v>229.8</v>
      </c>
      <c r="S290">
        <v>60.1</v>
      </c>
      <c r="T290">
        <v>60.1</v>
      </c>
      <c r="U290">
        <v>60.2</v>
      </c>
      <c r="V290">
        <v>94.585999999999999</v>
      </c>
      <c r="W290">
        <v>52.5</v>
      </c>
      <c r="X290">
        <v>66.147999999999996</v>
      </c>
      <c r="Y290">
        <v>80.013999999999996</v>
      </c>
      <c r="Z290">
        <v>2.6339999999999999</v>
      </c>
      <c r="AA290">
        <v>536.45399999999995</v>
      </c>
      <c r="AB290">
        <v>489.01299999999998</v>
      </c>
      <c r="AC290">
        <v>4.665</v>
      </c>
      <c r="AD290">
        <v>3.6869999999999998</v>
      </c>
      <c r="AE290">
        <v>7569.2240000000002</v>
      </c>
      <c r="AF290">
        <v>5144.8140000000003</v>
      </c>
      <c r="AG290">
        <v>1614.26</v>
      </c>
      <c r="AH290">
        <v>951.72699999999998</v>
      </c>
      <c r="AI290">
        <v>5954.9639999999999</v>
      </c>
      <c r="AJ290">
        <v>4193.0879999999997</v>
      </c>
      <c r="AK290">
        <v>24.986999999999998</v>
      </c>
      <c r="AL290">
        <v>1.0029999999999999</v>
      </c>
      <c r="AM290">
        <v>423.72300000000001</v>
      </c>
      <c r="AN290">
        <v>2054.779</v>
      </c>
      <c r="AO290">
        <v>6.1710000000000003</v>
      </c>
      <c r="AP290">
        <v>31.937000000000001</v>
      </c>
      <c r="AQ290">
        <v>1</v>
      </c>
      <c r="AR290">
        <v>1</v>
      </c>
      <c r="AS290">
        <v>1</v>
      </c>
      <c r="AT290" s="1">
        <v>0</v>
      </c>
      <c r="AU290" s="1" t="s">
        <v>83</v>
      </c>
      <c r="AV290" s="1" t="s">
        <v>83</v>
      </c>
      <c r="AW290" s="1" t="s">
        <v>84</v>
      </c>
      <c r="AX290" s="1"/>
      <c r="AY290" s="1"/>
      <c r="AZ290" s="1" t="s">
        <v>779</v>
      </c>
      <c r="BA290">
        <v>164</v>
      </c>
      <c r="BB290" s="1" t="s">
        <v>86</v>
      </c>
      <c r="BC290">
        <v>45566.753620000003</v>
      </c>
      <c r="BD290" s="1"/>
      <c r="BE290" s="1" t="s">
        <v>87</v>
      </c>
      <c r="BF290">
        <v>164</v>
      </c>
      <c r="BG290">
        <v>164</v>
      </c>
      <c r="BH290">
        <v>0</v>
      </c>
      <c r="BI290" s="1" t="s">
        <v>780</v>
      </c>
      <c r="BJ290" s="1"/>
      <c r="BK290">
        <v>16.039999009999999</v>
      </c>
      <c r="BL290">
        <v>110</v>
      </c>
      <c r="BM290" s="1"/>
      <c r="BN290" s="1"/>
      <c r="BO290">
        <v>0</v>
      </c>
      <c r="BP290">
        <v>60</v>
      </c>
      <c r="BQ290">
        <v>3.126144E-3</v>
      </c>
      <c r="BR290">
        <v>0.160356045</v>
      </c>
      <c r="BS290" s="1" t="s">
        <v>781</v>
      </c>
      <c r="BT290" s="1" t="s">
        <v>779</v>
      </c>
      <c r="BU290">
        <v>40</v>
      </c>
      <c r="BV290">
        <v>20</v>
      </c>
      <c r="BW290">
        <v>45</v>
      </c>
      <c r="BX290">
        <v>887.58100000000002</v>
      </c>
      <c r="BY290">
        <v>1097.904</v>
      </c>
      <c r="BZ290">
        <v>3.1960000000000002</v>
      </c>
      <c r="CA290">
        <v>4.1379999999999999</v>
      </c>
      <c r="CB290">
        <v>95.504999999999995</v>
      </c>
      <c r="CC290">
        <v>2054.779</v>
      </c>
      <c r="CD290">
        <v>864.13699999999994</v>
      </c>
      <c r="CE290">
        <v>1206.1479999999999</v>
      </c>
      <c r="CF290">
        <v>6.5650000000000004</v>
      </c>
      <c r="CG290">
        <v>97.244</v>
      </c>
      <c r="CI290">
        <f>COUNTA(filtered_labeled_data_seghesio__2[#This Row])</f>
        <v>79</v>
      </c>
    </row>
    <row r="291" spans="1:87" x14ac:dyDescent="0.35">
      <c r="A291">
        <v>797.90899999999999</v>
      </c>
      <c r="B291">
        <v>119.90900000000001</v>
      </c>
      <c r="C291">
        <v>212.8</v>
      </c>
      <c r="D291">
        <v>215.1</v>
      </c>
      <c r="E291">
        <v>221.8</v>
      </c>
      <c r="F291">
        <v>225.3</v>
      </c>
      <c r="G291">
        <v>2195.5390000000002</v>
      </c>
      <c r="H291">
        <v>1813.5709999999999</v>
      </c>
      <c r="I291">
        <v>2.92</v>
      </c>
      <c r="J291">
        <v>0.14799999999999999</v>
      </c>
      <c r="K291">
        <v>24.364000000000001</v>
      </c>
      <c r="L291">
        <v>2.004</v>
      </c>
      <c r="M291">
        <v>0.45400000000000001</v>
      </c>
      <c r="N291">
        <v>0.65400000000000003</v>
      </c>
      <c r="O291">
        <v>42.2</v>
      </c>
      <c r="P291">
        <v>26.442</v>
      </c>
      <c r="Q291">
        <v>44.948</v>
      </c>
      <c r="R291">
        <v>229.8</v>
      </c>
      <c r="S291">
        <v>60.1</v>
      </c>
      <c r="T291">
        <v>60.1</v>
      </c>
      <c r="U291">
        <v>60.2</v>
      </c>
      <c r="V291">
        <v>137.79599999999999</v>
      </c>
      <c r="W291">
        <v>52.5</v>
      </c>
      <c r="X291">
        <v>66.438000000000002</v>
      </c>
      <c r="Y291">
        <v>82.382000000000005</v>
      </c>
      <c r="Z291">
        <v>1.4670000000000001</v>
      </c>
      <c r="AA291">
        <v>537.29200000000003</v>
      </c>
      <c r="AB291">
        <v>487.29599999999999</v>
      </c>
      <c r="AC291">
        <v>4.9290000000000003</v>
      </c>
      <c r="AD291">
        <v>3.9510000000000001</v>
      </c>
      <c r="AE291">
        <v>7735.4269999999997</v>
      </c>
      <c r="AF291">
        <v>5776.9089999999997</v>
      </c>
      <c r="AG291">
        <v>1773.3209999999999</v>
      </c>
      <c r="AH291">
        <v>1108.9059999999999</v>
      </c>
      <c r="AI291">
        <v>5962.1049999999996</v>
      </c>
      <c r="AJ291">
        <v>4668.0029999999997</v>
      </c>
      <c r="AK291">
        <v>24.986999999999998</v>
      </c>
      <c r="AL291">
        <v>1.004</v>
      </c>
      <c r="AM291">
        <v>424.42599999999999</v>
      </c>
      <c r="AN291">
        <v>2053.3040000000001</v>
      </c>
      <c r="AO291">
        <v>7.1130000000000004</v>
      </c>
      <c r="AP291">
        <v>33.494999999999997</v>
      </c>
      <c r="AQ291">
        <v>1</v>
      </c>
      <c r="AR291">
        <v>1</v>
      </c>
      <c r="AS291">
        <v>1</v>
      </c>
      <c r="AT291" s="1">
        <v>0</v>
      </c>
      <c r="AU291" s="1" t="s">
        <v>83</v>
      </c>
      <c r="AV291" s="1" t="s">
        <v>83</v>
      </c>
      <c r="AW291" s="1" t="s">
        <v>84</v>
      </c>
      <c r="AX291" s="1"/>
      <c r="AY291" s="1"/>
      <c r="AZ291" s="1" t="s">
        <v>782</v>
      </c>
      <c r="BA291">
        <v>164</v>
      </c>
      <c r="BB291" s="1" t="s">
        <v>91</v>
      </c>
      <c r="BC291">
        <v>45566.753620000003</v>
      </c>
      <c r="BD291" s="1"/>
      <c r="BE291" s="1" t="s">
        <v>87</v>
      </c>
      <c r="BF291">
        <v>164</v>
      </c>
      <c r="BG291">
        <v>164</v>
      </c>
      <c r="BH291">
        <v>0</v>
      </c>
      <c r="BI291" s="1" t="s">
        <v>780</v>
      </c>
      <c r="BJ291" s="1"/>
      <c r="BK291">
        <v>16.039999009999999</v>
      </c>
      <c r="BL291">
        <v>110</v>
      </c>
      <c r="BM291" s="1"/>
      <c r="BN291" s="1"/>
      <c r="BO291">
        <v>0</v>
      </c>
      <c r="BP291">
        <v>60</v>
      </c>
      <c r="BS291" s="1" t="s">
        <v>783</v>
      </c>
      <c r="BT291" s="1" t="s">
        <v>782</v>
      </c>
      <c r="BU291">
        <v>40</v>
      </c>
      <c r="BV291">
        <v>20</v>
      </c>
      <c r="BW291">
        <v>45</v>
      </c>
      <c r="BX291">
        <v>1231.5989999999999</v>
      </c>
      <c r="BY291">
        <v>1118.0550000000001</v>
      </c>
      <c r="BZ291">
        <v>-1.8540000000000001</v>
      </c>
      <c r="CA291">
        <v>4.1100000000000003</v>
      </c>
      <c r="CB291">
        <v>90.454999999999998</v>
      </c>
      <c r="CC291">
        <v>2053.3040000000001</v>
      </c>
      <c r="CD291">
        <v>1224.6489999999999</v>
      </c>
      <c r="CE291">
        <v>1422.3820000000001</v>
      </c>
      <c r="CF291">
        <v>-178.22499999999999</v>
      </c>
      <c r="CG291">
        <v>99.998999999999995</v>
      </c>
      <c r="CI291">
        <f>COUNTA(filtered_labeled_data_seghesio__2[#This Row])</f>
        <v>77</v>
      </c>
    </row>
    <row r="292" spans="1:87" x14ac:dyDescent="0.35">
      <c r="A292">
        <v>798.27800000000002</v>
      </c>
      <c r="B292">
        <v>119.90900000000001</v>
      </c>
      <c r="C292">
        <v>213.1</v>
      </c>
      <c r="D292">
        <v>215</v>
      </c>
      <c r="E292">
        <v>221.8</v>
      </c>
      <c r="F292">
        <v>225.3</v>
      </c>
      <c r="G292">
        <v>2206.71</v>
      </c>
      <c r="H292">
        <v>1838.925</v>
      </c>
      <c r="I292">
        <v>3.2519999999999998</v>
      </c>
      <c r="J292">
        <v>0.14399999999999999</v>
      </c>
      <c r="K292">
        <v>24.34</v>
      </c>
      <c r="L292">
        <v>2.0459999999999998</v>
      </c>
      <c r="M292">
        <v>0.45400000000000001</v>
      </c>
      <c r="N292">
        <v>0.65800000000000003</v>
      </c>
      <c r="O292">
        <v>42.2</v>
      </c>
      <c r="P292">
        <v>26.568999999999999</v>
      </c>
      <c r="Q292">
        <v>44.984000000000002</v>
      </c>
      <c r="R292">
        <v>229.8</v>
      </c>
      <c r="S292">
        <v>60.1</v>
      </c>
      <c r="T292">
        <v>60.1</v>
      </c>
      <c r="U292">
        <v>60.3</v>
      </c>
      <c r="V292">
        <v>94.585999999999999</v>
      </c>
      <c r="W292">
        <v>52.5</v>
      </c>
      <c r="X292">
        <v>66.221000000000004</v>
      </c>
      <c r="Y292">
        <v>79.998999999999995</v>
      </c>
      <c r="Z292">
        <v>3.3860000000000001</v>
      </c>
      <c r="AA292">
        <v>536.88</v>
      </c>
      <c r="AB292">
        <v>490.26499999999999</v>
      </c>
      <c r="AC292">
        <v>4.665</v>
      </c>
      <c r="AD292">
        <v>3.7250000000000001</v>
      </c>
      <c r="AE292">
        <v>7562.7969999999996</v>
      </c>
      <c r="AF292">
        <v>5185.4430000000002</v>
      </c>
      <c r="AG292">
        <v>1621.701</v>
      </c>
      <c r="AH292">
        <v>978.99599999999998</v>
      </c>
      <c r="AI292">
        <v>5941.0959999999995</v>
      </c>
      <c r="AJ292">
        <v>4206.4470000000001</v>
      </c>
      <c r="AK292">
        <v>23.975000000000001</v>
      </c>
      <c r="AL292">
        <v>1.0029999999999999</v>
      </c>
      <c r="AM292">
        <v>423.36700000000002</v>
      </c>
      <c r="AN292">
        <v>2053.6370000000002</v>
      </c>
      <c r="AO292">
        <v>12.778</v>
      </c>
      <c r="AP292">
        <v>22.242999999999999</v>
      </c>
      <c r="AQ292">
        <v>1</v>
      </c>
      <c r="AR292">
        <v>1</v>
      </c>
      <c r="AS292">
        <v>1</v>
      </c>
      <c r="AT292" s="1">
        <v>0</v>
      </c>
      <c r="AU292" s="1" t="s">
        <v>83</v>
      </c>
      <c r="AV292" s="1" t="s">
        <v>83</v>
      </c>
      <c r="AW292" s="1" t="s">
        <v>84</v>
      </c>
      <c r="AX292" s="1"/>
      <c r="AY292" s="1"/>
      <c r="AZ292" s="1" t="s">
        <v>784</v>
      </c>
      <c r="BA292">
        <v>165</v>
      </c>
      <c r="BB292" s="1" t="s">
        <v>86</v>
      </c>
      <c r="BC292">
        <v>45566.753900000003</v>
      </c>
      <c r="BD292" s="1"/>
      <c r="BE292" s="1" t="s">
        <v>87</v>
      </c>
      <c r="BF292">
        <v>165</v>
      </c>
      <c r="BG292">
        <v>165</v>
      </c>
      <c r="BH292">
        <v>0</v>
      </c>
      <c r="BI292" s="1" t="s">
        <v>785</v>
      </c>
      <c r="BJ292" s="1"/>
      <c r="BK292">
        <v>16.039999009999999</v>
      </c>
      <c r="BL292">
        <v>110</v>
      </c>
      <c r="BM292" s="1"/>
      <c r="BN292" s="1"/>
      <c r="BO292">
        <v>0</v>
      </c>
      <c r="BP292">
        <v>60</v>
      </c>
      <c r="BQ292">
        <v>1.0659099E-2</v>
      </c>
      <c r="BR292">
        <v>0.146391511</v>
      </c>
      <c r="BS292" s="1" t="s">
        <v>786</v>
      </c>
      <c r="BT292" s="1" t="s">
        <v>784</v>
      </c>
      <c r="BU292">
        <v>40</v>
      </c>
      <c r="BV292">
        <v>20</v>
      </c>
      <c r="BW292">
        <v>45</v>
      </c>
      <c r="BX292">
        <v>870.79899999999998</v>
      </c>
      <c r="BY292">
        <v>1021.473</v>
      </c>
      <c r="BZ292">
        <v>1.8260000000000001</v>
      </c>
      <c r="CA292">
        <v>4.141</v>
      </c>
      <c r="CB292">
        <v>94.135000000000005</v>
      </c>
      <c r="CC292">
        <v>2053.6370000000002</v>
      </c>
      <c r="CD292">
        <v>849.17899999999997</v>
      </c>
      <c r="CE292">
        <v>1132.203</v>
      </c>
      <c r="CF292">
        <v>5.4770000000000003</v>
      </c>
      <c r="CG292">
        <v>96.063000000000002</v>
      </c>
      <c r="CI292">
        <f>COUNTA(filtered_labeled_data_seghesio__2[#This Row])</f>
        <v>79</v>
      </c>
    </row>
    <row r="293" spans="1:87" x14ac:dyDescent="0.35">
      <c r="A293">
        <v>798.27800000000002</v>
      </c>
      <c r="B293">
        <v>119.90900000000001</v>
      </c>
      <c r="C293">
        <v>213.1</v>
      </c>
      <c r="D293">
        <v>215</v>
      </c>
      <c r="E293">
        <v>221.8</v>
      </c>
      <c r="F293">
        <v>225.3</v>
      </c>
      <c r="G293">
        <v>2206.71</v>
      </c>
      <c r="H293">
        <v>1838.925</v>
      </c>
      <c r="I293">
        <v>3.2519999999999998</v>
      </c>
      <c r="J293">
        <v>0.14399999999999999</v>
      </c>
      <c r="K293">
        <v>24.34</v>
      </c>
      <c r="L293">
        <v>2.0459999999999998</v>
      </c>
      <c r="M293">
        <v>0.45400000000000001</v>
      </c>
      <c r="N293">
        <v>0.65800000000000003</v>
      </c>
      <c r="O293">
        <v>42.2</v>
      </c>
      <c r="P293">
        <v>26.568999999999999</v>
      </c>
      <c r="Q293">
        <v>44.984000000000002</v>
      </c>
      <c r="R293">
        <v>229.8</v>
      </c>
      <c r="S293">
        <v>60.1</v>
      </c>
      <c r="T293">
        <v>60.1</v>
      </c>
      <c r="U293">
        <v>60.3</v>
      </c>
      <c r="V293">
        <v>137.79599999999999</v>
      </c>
      <c r="W293">
        <v>52.5</v>
      </c>
      <c r="X293">
        <v>66.501000000000005</v>
      </c>
      <c r="Y293">
        <v>82.052000000000007</v>
      </c>
      <c r="Z293">
        <v>2.7839999999999998</v>
      </c>
      <c r="AA293">
        <v>537.19600000000003</v>
      </c>
      <c r="AB293">
        <v>488.17599999999999</v>
      </c>
      <c r="AC293">
        <v>4.9290000000000003</v>
      </c>
      <c r="AD293">
        <v>3.9510000000000001</v>
      </c>
      <c r="AE293">
        <v>7736.0069999999996</v>
      </c>
      <c r="AF293">
        <v>5802.57</v>
      </c>
      <c r="AG293">
        <v>1774.2660000000001</v>
      </c>
      <c r="AH293">
        <v>1112.424</v>
      </c>
      <c r="AI293">
        <v>5961.741</v>
      </c>
      <c r="AJ293">
        <v>4690.1459999999997</v>
      </c>
      <c r="AK293">
        <v>23.975000000000001</v>
      </c>
      <c r="AL293">
        <v>1.0049999999999999</v>
      </c>
      <c r="AM293">
        <v>424.43200000000002</v>
      </c>
      <c r="AN293">
        <v>2056.0230000000001</v>
      </c>
      <c r="AO293">
        <v>7.0309999999999997</v>
      </c>
      <c r="AP293">
        <v>26.588000000000001</v>
      </c>
      <c r="AQ293">
        <v>1</v>
      </c>
      <c r="AR293">
        <v>1</v>
      </c>
      <c r="AS293">
        <v>1</v>
      </c>
      <c r="AT293" s="1">
        <v>0</v>
      </c>
      <c r="AU293" s="1" t="s">
        <v>83</v>
      </c>
      <c r="AV293" s="1" t="s">
        <v>83</v>
      </c>
      <c r="AW293" s="1" t="s">
        <v>84</v>
      </c>
      <c r="AX293" s="1"/>
      <c r="AY293" s="1"/>
      <c r="AZ293" s="1" t="s">
        <v>787</v>
      </c>
      <c r="BA293">
        <v>165</v>
      </c>
      <c r="BB293" s="1" t="s">
        <v>91</v>
      </c>
      <c r="BC293">
        <v>45566.753900000003</v>
      </c>
      <c r="BD293" s="1"/>
      <c r="BE293" s="1" t="s">
        <v>87</v>
      </c>
      <c r="BF293">
        <v>165</v>
      </c>
      <c r="BG293">
        <v>165</v>
      </c>
      <c r="BH293">
        <v>0</v>
      </c>
      <c r="BI293" s="1" t="s">
        <v>785</v>
      </c>
      <c r="BJ293" s="1"/>
      <c r="BK293">
        <v>16.039999009999999</v>
      </c>
      <c r="BL293">
        <v>110</v>
      </c>
      <c r="BM293" s="1"/>
      <c r="BN293" s="1"/>
      <c r="BO293">
        <v>0</v>
      </c>
      <c r="BP293">
        <v>60</v>
      </c>
      <c r="BS293" s="1" t="s">
        <v>788</v>
      </c>
      <c r="BT293" s="1" t="s">
        <v>787</v>
      </c>
      <c r="BU293">
        <v>40</v>
      </c>
      <c r="BV293">
        <v>20</v>
      </c>
      <c r="BW293">
        <v>45</v>
      </c>
      <c r="BX293">
        <v>1239.5640000000001</v>
      </c>
      <c r="BY293">
        <v>842.63900000000001</v>
      </c>
      <c r="BZ293">
        <v>-1.619</v>
      </c>
      <c r="CA293">
        <v>4.0289999999999999</v>
      </c>
      <c r="CB293">
        <v>90.69</v>
      </c>
      <c r="CC293">
        <v>2056.0230000000001</v>
      </c>
      <c r="CD293">
        <v>1233.2909999999999</v>
      </c>
      <c r="CE293">
        <v>1152.2090000000001</v>
      </c>
      <c r="CF293">
        <v>-178.28100000000001</v>
      </c>
      <c r="CG293">
        <v>99.998999999999995</v>
      </c>
      <c r="CI293">
        <f>COUNTA(filtered_labeled_data_seghesio__2[#This Row])</f>
        <v>77</v>
      </c>
    </row>
    <row r="294" spans="1:87" x14ac:dyDescent="0.35">
      <c r="A294">
        <v>798.46199999999999</v>
      </c>
      <c r="B294">
        <v>119.90900000000001</v>
      </c>
      <c r="C294">
        <v>213.3</v>
      </c>
      <c r="D294">
        <v>214.8</v>
      </c>
      <c r="E294">
        <v>221.6</v>
      </c>
      <c r="F294">
        <v>225.3</v>
      </c>
      <c r="G294">
        <v>2207.4879999999998</v>
      </c>
      <c r="H294">
        <v>1830.8620000000001</v>
      </c>
      <c r="I294">
        <v>3.024</v>
      </c>
      <c r="J294">
        <v>0.15</v>
      </c>
      <c r="K294">
        <v>24.34</v>
      </c>
      <c r="L294">
        <v>2.056</v>
      </c>
      <c r="M294">
        <v>0.45400000000000001</v>
      </c>
      <c r="N294">
        <v>0.65600000000000003</v>
      </c>
      <c r="O294">
        <v>42.5</v>
      </c>
      <c r="P294">
        <v>26.798999999999999</v>
      </c>
      <c r="Q294">
        <v>44.959000000000003</v>
      </c>
      <c r="R294">
        <v>229.8</v>
      </c>
      <c r="S294">
        <v>60.1</v>
      </c>
      <c r="T294">
        <v>60.1</v>
      </c>
      <c r="U294">
        <v>60.4</v>
      </c>
      <c r="V294">
        <v>94.585999999999999</v>
      </c>
      <c r="W294">
        <v>52.5</v>
      </c>
      <c r="X294">
        <v>66.200999999999993</v>
      </c>
      <c r="Y294">
        <v>80.14</v>
      </c>
      <c r="Z294">
        <v>3.16</v>
      </c>
      <c r="AA294">
        <v>537.45399999999995</v>
      </c>
      <c r="AB294">
        <v>491.53500000000003</v>
      </c>
      <c r="AC294">
        <v>4.5149999999999997</v>
      </c>
      <c r="AD294">
        <v>3.7250000000000001</v>
      </c>
      <c r="AE294">
        <v>7587.8919999999998</v>
      </c>
      <c r="AF294">
        <v>5214.0910000000003</v>
      </c>
      <c r="AG294">
        <v>1551.952</v>
      </c>
      <c r="AH294">
        <v>991.774</v>
      </c>
      <c r="AI294">
        <v>6035.94</v>
      </c>
      <c r="AJ294">
        <v>4222.317</v>
      </c>
      <c r="AK294">
        <v>24.077999999999999</v>
      </c>
      <c r="AL294">
        <v>1.0029999999999999</v>
      </c>
      <c r="AM294">
        <v>423.60399999999998</v>
      </c>
      <c r="AN294">
        <v>2055.62</v>
      </c>
      <c r="AO294">
        <v>8.452</v>
      </c>
      <c r="AP294">
        <v>35.627000000000002</v>
      </c>
      <c r="AQ294">
        <v>1</v>
      </c>
      <c r="AR294">
        <v>1</v>
      </c>
      <c r="AS294">
        <v>0</v>
      </c>
      <c r="AT294" s="1" t="s">
        <v>82</v>
      </c>
      <c r="AU294" s="1" t="s">
        <v>83</v>
      </c>
      <c r="AV294" s="1" t="s">
        <v>83</v>
      </c>
      <c r="AW294" s="1" t="s">
        <v>84</v>
      </c>
      <c r="AX294" s="1"/>
      <c r="AY294" s="1"/>
      <c r="AZ294" s="1" t="s">
        <v>789</v>
      </c>
      <c r="BA294">
        <v>166</v>
      </c>
      <c r="BB294" s="1" t="s">
        <v>86</v>
      </c>
      <c r="BC294">
        <v>45566.754180000004</v>
      </c>
      <c r="BD294" s="1"/>
      <c r="BE294" s="1" t="s">
        <v>87</v>
      </c>
      <c r="BF294">
        <v>166</v>
      </c>
      <c r="BG294">
        <v>166</v>
      </c>
      <c r="BH294">
        <v>0</v>
      </c>
      <c r="BI294" s="1" t="s">
        <v>790</v>
      </c>
      <c r="BJ294" s="1"/>
      <c r="BK294">
        <v>16.049999240000002</v>
      </c>
      <c r="BL294">
        <v>110</v>
      </c>
      <c r="BM294" s="1"/>
      <c r="BN294" s="1"/>
      <c r="BO294">
        <v>0</v>
      </c>
      <c r="BP294">
        <v>60</v>
      </c>
      <c r="BQ294">
        <v>9.3603100000000004E-4</v>
      </c>
      <c r="BR294">
        <v>0.15509176299999999</v>
      </c>
      <c r="BS294" s="1" t="s">
        <v>791</v>
      </c>
      <c r="BT294" s="1" t="s">
        <v>789</v>
      </c>
      <c r="BU294">
        <v>40</v>
      </c>
      <c r="BV294">
        <v>20</v>
      </c>
      <c r="BW294">
        <v>45</v>
      </c>
      <c r="BX294">
        <v>873.34199999999998</v>
      </c>
      <c r="BY294">
        <v>1283.519</v>
      </c>
      <c r="BZ294">
        <v>2.8010000000000002</v>
      </c>
      <c r="CA294">
        <v>4.109</v>
      </c>
      <c r="CB294">
        <v>95.11</v>
      </c>
      <c r="CC294">
        <v>2055.62</v>
      </c>
      <c r="CD294">
        <v>850.44299999999998</v>
      </c>
      <c r="CE294">
        <v>1389.069</v>
      </c>
      <c r="CF294">
        <v>6.0110000000000001</v>
      </c>
      <c r="CG294">
        <v>93.307000000000002</v>
      </c>
      <c r="CI294">
        <f>COUNTA(filtered_labeled_data_seghesio__2[#This Row])</f>
        <v>79</v>
      </c>
    </row>
    <row r="295" spans="1:87" x14ac:dyDescent="0.35">
      <c r="A295">
        <v>798.46199999999999</v>
      </c>
      <c r="B295">
        <v>119.90900000000001</v>
      </c>
      <c r="C295">
        <v>213.3</v>
      </c>
      <c r="D295">
        <v>214.8</v>
      </c>
      <c r="E295">
        <v>221.6</v>
      </c>
      <c r="F295">
        <v>225.3</v>
      </c>
      <c r="G295">
        <v>2207.4879999999998</v>
      </c>
      <c r="H295">
        <v>1830.8620000000001</v>
      </c>
      <c r="I295">
        <v>3.024</v>
      </c>
      <c r="J295">
        <v>0.15</v>
      </c>
      <c r="K295">
        <v>24.34</v>
      </c>
      <c r="L295">
        <v>2.056</v>
      </c>
      <c r="M295">
        <v>0.45400000000000001</v>
      </c>
      <c r="N295">
        <v>0.65600000000000003</v>
      </c>
      <c r="O295">
        <v>42.5</v>
      </c>
      <c r="P295">
        <v>26.798999999999999</v>
      </c>
      <c r="Q295">
        <v>44.959000000000003</v>
      </c>
      <c r="R295">
        <v>229.8</v>
      </c>
      <c r="S295">
        <v>60.1</v>
      </c>
      <c r="T295">
        <v>60.1</v>
      </c>
      <c r="U295">
        <v>60.4</v>
      </c>
      <c r="V295">
        <v>137.79599999999999</v>
      </c>
      <c r="W295">
        <v>52.5</v>
      </c>
      <c r="X295">
        <v>66.572000000000003</v>
      </c>
      <c r="Y295">
        <v>82.174000000000007</v>
      </c>
      <c r="Z295">
        <v>2.3180000000000001</v>
      </c>
      <c r="AA295">
        <v>540.36400000000003</v>
      </c>
      <c r="AB295">
        <v>492.00299999999999</v>
      </c>
      <c r="AC295">
        <v>4.891</v>
      </c>
      <c r="AD295">
        <v>3.9510000000000001</v>
      </c>
      <c r="AE295">
        <v>7781.6279999999997</v>
      </c>
      <c r="AF295">
        <v>5910.4229999999998</v>
      </c>
      <c r="AG295">
        <v>1779.0219999999999</v>
      </c>
      <c r="AH295">
        <v>1135.4870000000001</v>
      </c>
      <c r="AI295">
        <v>6002.6059999999998</v>
      </c>
      <c r="AJ295">
        <v>4774.9359999999997</v>
      </c>
      <c r="AK295">
        <v>24.077999999999999</v>
      </c>
      <c r="AL295">
        <v>1.0049999999999999</v>
      </c>
      <c r="AM295">
        <v>424.64699999999999</v>
      </c>
      <c r="AN295">
        <v>2056.1889999999999</v>
      </c>
      <c r="AO295">
        <v>12.988</v>
      </c>
      <c r="AP295">
        <v>26.497</v>
      </c>
      <c r="AQ295">
        <v>1</v>
      </c>
      <c r="AR295">
        <v>1</v>
      </c>
      <c r="AS295">
        <v>1</v>
      </c>
      <c r="AT295" s="1">
        <v>0</v>
      </c>
      <c r="AU295" s="1" t="s">
        <v>83</v>
      </c>
      <c r="AV295" s="1" t="s">
        <v>83</v>
      </c>
      <c r="AW295" s="1" t="s">
        <v>84</v>
      </c>
      <c r="AX295" s="1"/>
      <c r="AY295" s="1"/>
      <c r="AZ295" s="1" t="s">
        <v>792</v>
      </c>
      <c r="BA295">
        <v>166</v>
      </c>
      <c r="BB295" s="1" t="s">
        <v>91</v>
      </c>
      <c r="BC295">
        <v>45566.754180000004</v>
      </c>
      <c r="BD295" s="1"/>
      <c r="BE295" s="1" t="s">
        <v>87</v>
      </c>
      <c r="BF295">
        <v>166</v>
      </c>
      <c r="BG295">
        <v>166</v>
      </c>
      <c r="BH295">
        <v>0</v>
      </c>
      <c r="BI295" s="1" t="s">
        <v>790</v>
      </c>
      <c r="BJ295" s="1"/>
      <c r="BK295">
        <v>16.049999240000002</v>
      </c>
      <c r="BL295">
        <v>110</v>
      </c>
      <c r="BM295" s="1"/>
      <c r="BN295" s="1"/>
      <c r="BO295">
        <v>0</v>
      </c>
      <c r="BP295">
        <v>60</v>
      </c>
      <c r="BS295" s="1" t="s">
        <v>793</v>
      </c>
      <c r="BT295" s="1" t="s">
        <v>792</v>
      </c>
      <c r="BU295">
        <v>40</v>
      </c>
      <c r="BV295">
        <v>20</v>
      </c>
      <c r="BW295">
        <v>45</v>
      </c>
      <c r="BX295">
        <v>1214.652</v>
      </c>
      <c r="BY295">
        <v>856.83299999999997</v>
      </c>
      <c r="BZ295">
        <v>-2.3090000000000002</v>
      </c>
      <c r="CA295">
        <v>4.1139999999999999</v>
      </c>
      <c r="CB295">
        <v>90</v>
      </c>
      <c r="CC295">
        <v>2056.1889999999999</v>
      </c>
      <c r="CD295">
        <v>1214.8119999999999</v>
      </c>
      <c r="CE295">
        <v>1166.425</v>
      </c>
      <c r="CF295">
        <v>-179.399</v>
      </c>
      <c r="CG295">
        <v>99.998999999999995</v>
      </c>
      <c r="CI295">
        <f>COUNTA(filtered_labeled_data_seghesio__2[#This Row])</f>
        <v>77</v>
      </c>
    </row>
    <row r="296" spans="1:87" x14ac:dyDescent="0.35">
      <c r="A296">
        <v>798.46199999999999</v>
      </c>
      <c r="B296">
        <v>119.90900000000001</v>
      </c>
      <c r="C296">
        <v>213.3</v>
      </c>
      <c r="D296">
        <v>214.6</v>
      </c>
      <c r="E296">
        <v>221.6</v>
      </c>
      <c r="F296">
        <v>225.1</v>
      </c>
      <c r="G296">
        <v>2209.1390000000001</v>
      </c>
      <c r="H296">
        <v>1823.1880000000001</v>
      </c>
      <c r="I296">
        <v>3.2080000000000002</v>
      </c>
      <c r="J296">
        <v>0.14799999999999999</v>
      </c>
      <c r="K296">
        <v>24.34</v>
      </c>
      <c r="L296">
        <v>2.008</v>
      </c>
      <c r="M296">
        <v>0.45400000000000001</v>
      </c>
      <c r="N296">
        <v>0.65400000000000003</v>
      </c>
      <c r="O296">
        <v>42.7</v>
      </c>
      <c r="P296">
        <v>26.344999999999999</v>
      </c>
      <c r="Q296">
        <v>44.984000000000002</v>
      </c>
      <c r="R296">
        <v>229.8</v>
      </c>
      <c r="S296">
        <v>60.1</v>
      </c>
      <c r="T296">
        <v>60.1</v>
      </c>
      <c r="U296">
        <v>60.4</v>
      </c>
      <c r="V296">
        <v>94.585999999999999</v>
      </c>
      <c r="W296">
        <v>52.5</v>
      </c>
      <c r="X296">
        <v>66.373999999999995</v>
      </c>
      <c r="Y296">
        <v>80.087999999999994</v>
      </c>
      <c r="Z296">
        <v>3.048</v>
      </c>
      <c r="AA296">
        <v>536.50300000000004</v>
      </c>
      <c r="AB296">
        <v>489.23899999999998</v>
      </c>
      <c r="AC296">
        <v>4.7030000000000003</v>
      </c>
      <c r="AD296">
        <v>3.7250000000000001</v>
      </c>
      <c r="AE296">
        <v>7572.6390000000001</v>
      </c>
      <c r="AF296">
        <v>5154.3069999999998</v>
      </c>
      <c r="AG296">
        <v>1633.752</v>
      </c>
      <c r="AH296">
        <v>970.19600000000003</v>
      </c>
      <c r="AI296">
        <v>5938.8869999999997</v>
      </c>
      <c r="AJ296">
        <v>4184.1099999999997</v>
      </c>
      <c r="AK296">
        <v>25.141999999999999</v>
      </c>
      <c r="AT296" s="1" t="s">
        <v>83</v>
      </c>
      <c r="AU296" s="1" t="s">
        <v>83</v>
      </c>
      <c r="AV296" s="1" t="s">
        <v>83</v>
      </c>
      <c r="AW296" s="1"/>
      <c r="AX296" s="1"/>
      <c r="AY296" s="1"/>
      <c r="AZ296" s="1" t="s">
        <v>794</v>
      </c>
      <c r="BA296">
        <v>167</v>
      </c>
      <c r="BB296" s="1" t="s">
        <v>86</v>
      </c>
      <c r="BC296">
        <v>45566.75447</v>
      </c>
      <c r="BD296" s="1"/>
      <c r="BE296" s="1" t="s">
        <v>87</v>
      </c>
      <c r="BF296">
        <v>167</v>
      </c>
      <c r="BG296">
        <v>167</v>
      </c>
      <c r="BH296">
        <v>0</v>
      </c>
      <c r="BI296" s="1" t="s">
        <v>795</v>
      </c>
      <c r="BJ296" s="1"/>
      <c r="BK296">
        <v>16.049999240000002</v>
      </c>
      <c r="BL296">
        <v>110</v>
      </c>
      <c r="BM296" s="1"/>
      <c r="BN296" s="1"/>
      <c r="BO296">
        <v>0</v>
      </c>
      <c r="BP296">
        <v>60</v>
      </c>
      <c r="BQ296">
        <v>7.6711200000000002E-4</v>
      </c>
      <c r="BR296">
        <v>0.160571456</v>
      </c>
      <c r="BS296" s="1" t="s">
        <v>83</v>
      </c>
      <c r="BT296" s="1" t="s">
        <v>83</v>
      </c>
      <c r="CI296">
        <f>COUNTA(filtered_labeled_data_seghesio__2[#This Row])</f>
        <v>57</v>
      </c>
    </row>
    <row r="297" spans="1:87" x14ac:dyDescent="0.35">
      <c r="A297">
        <v>798.46199999999999</v>
      </c>
      <c r="B297">
        <v>119.90900000000001</v>
      </c>
      <c r="C297">
        <v>213.3</v>
      </c>
      <c r="D297">
        <v>214.6</v>
      </c>
      <c r="E297">
        <v>221.6</v>
      </c>
      <c r="F297">
        <v>225.1</v>
      </c>
      <c r="G297">
        <v>2209.1390000000001</v>
      </c>
      <c r="H297">
        <v>1823.1880000000001</v>
      </c>
      <c r="I297">
        <v>3.2080000000000002</v>
      </c>
      <c r="J297">
        <v>0.14799999999999999</v>
      </c>
      <c r="K297">
        <v>24.34</v>
      </c>
      <c r="L297">
        <v>2.008</v>
      </c>
      <c r="M297">
        <v>0.45400000000000001</v>
      </c>
      <c r="N297">
        <v>0.65400000000000003</v>
      </c>
      <c r="O297">
        <v>42.7</v>
      </c>
      <c r="P297">
        <v>26.344999999999999</v>
      </c>
      <c r="Q297">
        <v>44.984000000000002</v>
      </c>
      <c r="R297">
        <v>229.8</v>
      </c>
      <c r="S297">
        <v>60.1</v>
      </c>
      <c r="T297">
        <v>60.1</v>
      </c>
      <c r="U297">
        <v>60.4</v>
      </c>
      <c r="V297">
        <v>137.79599999999999</v>
      </c>
      <c r="W297">
        <v>52.5</v>
      </c>
      <c r="X297">
        <v>66.781000000000006</v>
      </c>
      <c r="Y297">
        <v>82.314999999999998</v>
      </c>
      <c r="Z297">
        <v>2.4830000000000001</v>
      </c>
      <c r="AA297">
        <v>539.11500000000001</v>
      </c>
      <c r="AB297">
        <v>490.21199999999999</v>
      </c>
      <c r="AC297">
        <v>4.9290000000000003</v>
      </c>
      <c r="AD297">
        <v>3.9129999999999998</v>
      </c>
      <c r="AE297">
        <v>7749.2849999999999</v>
      </c>
      <c r="AF297">
        <v>5837.1229999999996</v>
      </c>
      <c r="AG297">
        <v>1780.2470000000001</v>
      </c>
      <c r="AH297">
        <v>1098.288</v>
      </c>
      <c r="AI297">
        <v>5969.0379999999996</v>
      </c>
      <c r="AJ297">
        <v>4738.8339999999998</v>
      </c>
      <c r="AK297">
        <v>25.141999999999999</v>
      </c>
      <c r="AL297">
        <v>1.0049999999999999</v>
      </c>
      <c r="AM297">
        <v>424.61200000000002</v>
      </c>
      <c r="AN297">
        <v>2055.5790000000002</v>
      </c>
      <c r="AO297">
        <v>4.7850000000000001</v>
      </c>
      <c r="AP297">
        <v>27.257999999999999</v>
      </c>
      <c r="AQ297">
        <v>1</v>
      </c>
      <c r="AR297">
        <v>1</v>
      </c>
      <c r="AS297">
        <v>1</v>
      </c>
      <c r="AT297" s="1">
        <v>0</v>
      </c>
      <c r="AU297" s="1" t="s">
        <v>83</v>
      </c>
      <c r="AV297" s="1" t="s">
        <v>83</v>
      </c>
      <c r="AW297" s="1" t="s">
        <v>84</v>
      </c>
      <c r="AX297" s="1"/>
      <c r="AY297" s="1"/>
      <c r="AZ297" s="1" t="s">
        <v>796</v>
      </c>
      <c r="BA297">
        <v>167</v>
      </c>
      <c r="BB297" s="1" t="s">
        <v>91</v>
      </c>
      <c r="BC297">
        <v>45566.75447</v>
      </c>
      <c r="BD297" s="1"/>
      <c r="BE297" s="1" t="s">
        <v>87</v>
      </c>
      <c r="BF297">
        <v>167</v>
      </c>
      <c r="BG297">
        <v>167</v>
      </c>
      <c r="BH297">
        <v>0</v>
      </c>
      <c r="BI297" s="1" t="s">
        <v>795</v>
      </c>
      <c r="BJ297" s="1"/>
      <c r="BK297">
        <v>16.049999240000002</v>
      </c>
      <c r="BL297">
        <v>110</v>
      </c>
      <c r="BM297" s="1"/>
      <c r="BN297" s="1"/>
      <c r="BO297">
        <v>0</v>
      </c>
      <c r="BP297">
        <v>60</v>
      </c>
      <c r="BS297" s="1" t="s">
        <v>797</v>
      </c>
      <c r="BT297" s="1" t="s">
        <v>796</v>
      </c>
      <c r="BU297">
        <v>40</v>
      </c>
      <c r="BV297">
        <v>20</v>
      </c>
      <c r="BW297">
        <v>45</v>
      </c>
      <c r="BX297">
        <v>1224.3889999999999</v>
      </c>
      <c r="BY297">
        <v>994.43899999999996</v>
      </c>
      <c r="BZ297">
        <v>-2.3090000000000002</v>
      </c>
      <c r="CA297">
        <v>4.01</v>
      </c>
      <c r="CB297">
        <v>90</v>
      </c>
      <c r="CC297">
        <v>2055.5790000000002</v>
      </c>
      <c r="CD297">
        <v>1220.8520000000001</v>
      </c>
      <c r="CE297">
        <v>1302.1300000000001</v>
      </c>
      <c r="CF297">
        <v>-178.708</v>
      </c>
      <c r="CG297">
        <v>98.424999999999997</v>
      </c>
      <c r="CI297">
        <f>COUNTA(filtered_labeled_data_seghesio__2[#This Row])</f>
        <v>77</v>
      </c>
    </row>
    <row r="298" spans="1:87" x14ac:dyDescent="0.35">
      <c r="A298">
        <v>798.46199999999999</v>
      </c>
      <c r="B298">
        <v>119.90900000000001</v>
      </c>
      <c r="C298">
        <v>213.5</v>
      </c>
      <c r="D298">
        <v>214.6</v>
      </c>
      <c r="E298">
        <v>221.5</v>
      </c>
      <c r="F298">
        <v>225.1</v>
      </c>
      <c r="G298">
        <v>2186.5050000000001</v>
      </c>
      <c r="H298">
        <v>1818.7190000000001</v>
      </c>
      <c r="I298">
        <v>3.0939999999999999</v>
      </c>
      <c r="J298">
        <v>0.14599999999999999</v>
      </c>
      <c r="K298">
        <v>24.338000000000001</v>
      </c>
      <c r="L298">
        <v>2.036</v>
      </c>
      <c r="M298">
        <v>0.45200000000000001</v>
      </c>
      <c r="N298">
        <v>0.65600000000000003</v>
      </c>
      <c r="O298">
        <v>42.7</v>
      </c>
      <c r="P298">
        <v>26.366</v>
      </c>
      <c r="Q298">
        <v>44.984000000000002</v>
      </c>
      <c r="R298">
        <v>229.8</v>
      </c>
      <c r="S298">
        <v>60.1</v>
      </c>
      <c r="T298">
        <v>60.1</v>
      </c>
      <c r="U298">
        <v>60.4</v>
      </c>
      <c r="V298">
        <v>94.585999999999999</v>
      </c>
      <c r="W298">
        <v>52.5</v>
      </c>
      <c r="X298">
        <v>66.239999999999995</v>
      </c>
      <c r="Y298">
        <v>80.227000000000004</v>
      </c>
      <c r="Z298">
        <v>3.1230000000000002</v>
      </c>
      <c r="AA298">
        <v>536.13800000000003</v>
      </c>
      <c r="AB298">
        <v>488.61</v>
      </c>
      <c r="AC298">
        <v>4.59</v>
      </c>
      <c r="AD298">
        <v>3.762</v>
      </c>
      <c r="AE298">
        <v>7572.067</v>
      </c>
      <c r="AF298">
        <v>5139.4830000000002</v>
      </c>
      <c r="AG298">
        <v>1568.5139999999999</v>
      </c>
      <c r="AH298">
        <v>984.14</v>
      </c>
      <c r="AI298">
        <v>6003.5540000000001</v>
      </c>
      <c r="AJ298">
        <v>4155.3429999999998</v>
      </c>
      <c r="AK298">
        <v>23.818999999999999</v>
      </c>
      <c r="AL298">
        <v>1.0029999999999999</v>
      </c>
      <c r="AM298">
        <v>423.34</v>
      </c>
      <c r="AN298">
        <v>2055.2649999999999</v>
      </c>
      <c r="AO298">
        <v>8.4979999999999993</v>
      </c>
      <c r="AP298">
        <v>29.655999999999999</v>
      </c>
      <c r="AQ298">
        <v>1</v>
      </c>
      <c r="AR298">
        <v>1</v>
      </c>
      <c r="AS298">
        <v>1</v>
      </c>
      <c r="AT298" s="1">
        <v>0</v>
      </c>
      <c r="AU298" s="1" t="s">
        <v>83</v>
      </c>
      <c r="AV298" s="1" t="s">
        <v>83</v>
      </c>
      <c r="AW298" s="1" t="s">
        <v>84</v>
      </c>
      <c r="AX298" s="1"/>
      <c r="AY298" s="1"/>
      <c r="AZ298" s="1" t="s">
        <v>798</v>
      </c>
      <c r="BA298">
        <v>168</v>
      </c>
      <c r="BB298" s="1" t="s">
        <v>86</v>
      </c>
      <c r="BC298">
        <v>45566.75475</v>
      </c>
      <c r="BD298" s="1"/>
      <c r="BE298" s="1" t="s">
        <v>87</v>
      </c>
      <c r="BF298">
        <v>168</v>
      </c>
      <c r="BG298">
        <v>168</v>
      </c>
      <c r="BH298">
        <v>0</v>
      </c>
      <c r="BI298" s="1" t="s">
        <v>799</v>
      </c>
      <c r="BJ298" s="1"/>
      <c r="BK298">
        <v>16.049999240000002</v>
      </c>
      <c r="BL298">
        <v>110</v>
      </c>
      <c r="BM298" s="1"/>
      <c r="BN298" s="1"/>
      <c r="BO298">
        <v>0</v>
      </c>
      <c r="BP298">
        <v>60</v>
      </c>
      <c r="BQ298">
        <v>2.3775101E-2</v>
      </c>
      <c r="BR298">
        <v>0.1855793</v>
      </c>
      <c r="BS298" s="1" t="s">
        <v>800</v>
      </c>
      <c r="BT298" s="1" t="s">
        <v>798</v>
      </c>
      <c r="BU298">
        <v>40</v>
      </c>
      <c r="BV298">
        <v>20</v>
      </c>
      <c r="BW298">
        <v>45</v>
      </c>
      <c r="BX298">
        <v>829.54899999999998</v>
      </c>
      <c r="BY298">
        <v>1251.7449999999999</v>
      </c>
      <c r="BZ298">
        <v>-0.23899999999999999</v>
      </c>
      <c r="CA298">
        <v>4.1349999999999998</v>
      </c>
      <c r="CB298">
        <v>92.07</v>
      </c>
      <c r="CC298">
        <v>2055.2649999999999</v>
      </c>
      <c r="CD298">
        <v>811.36300000000006</v>
      </c>
      <c r="CE298">
        <v>1359.5889999999999</v>
      </c>
      <c r="CF298">
        <v>3.5640000000000001</v>
      </c>
      <c r="CG298">
        <v>96.063000000000002</v>
      </c>
      <c r="CI298">
        <f>COUNTA(filtered_labeled_data_seghesio__2[#This Row])</f>
        <v>79</v>
      </c>
    </row>
    <row r="299" spans="1:87" x14ac:dyDescent="0.35">
      <c r="A299">
        <v>798.46199999999999</v>
      </c>
      <c r="B299">
        <v>119.90900000000001</v>
      </c>
      <c r="C299">
        <v>213.5</v>
      </c>
      <c r="D299">
        <v>214.6</v>
      </c>
      <c r="E299">
        <v>221.5</v>
      </c>
      <c r="F299">
        <v>225.1</v>
      </c>
      <c r="G299">
        <v>2186.5050000000001</v>
      </c>
      <c r="H299">
        <v>1818.7190000000001</v>
      </c>
      <c r="I299">
        <v>3.0939999999999999</v>
      </c>
      <c r="J299">
        <v>0.14599999999999999</v>
      </c>
      <c r="K299">
        <v>24.338000000000001</v>
      </c>
      <c r="L299">
        <v>2.036</v>
      </c>
      <c r="M299">
        <v>0.45200000000000001</v>
      </c>
      <c r="N299">
        <v>0.65600000000000003</v>
      </c>
      <c r="O299">
        <v>42.7</v>
      </c>
      <c r="P299">
        <v>26.366</v>
      </c>
      <c r="Q299">
        <v>44.984000000000002</v>
      </c>
      <c r="R299">
        <v>229.8</v>
      </c>
      <c r="S299">
        <v>60.1</v>
      </c>
      <c r="T299">
        <v>60.1</v>
      </c>
      <c r="U299">
        <v>60.4</v>
      </c>
      <c r="V299">
        <v>137.79599999999999</v>
      </c>
      <c r="W299">
        <v>52.5</v>
      </c>
      <c r="X299">
        <v>66.728999999999999</v>
      </c>
      <c r="Y299">
        <v>82.230999999999995</v>
      </c>
      <c r="Z299">
        <v>2.4460000000000002</v>
      </c>
      <c r="AA299">
        <v>539.48699999999997</v>
      </c>
      <c r="AB299">
        <v>489.976</v>
      </c>
      <c r="AC299">
        <v>4.9290000000000003</v>
      </c>
      <c r="AD299">
        <v>3.988</v>
      </c>
      <c r="AE299">
        <v>7769.01</v>
      </c>
      <c r="AF299">
        <v>5862.6639999999998</v>
      </c>
      <c r="AG299">
        <v>1783.25</v>
      </c>
      <c r="AH299">
        <v>1137.2470000000001</v>
      </c>
      <c r="AI299">
        <v>5985.76</v>
      </c>
      <c r="AJ299">
        <v>4725.4170000000004</v>
      </c>
      <c r="AK299">
        <v>23.818999999999999</v>
      </c>
      <c r="AL299">
        <v>1.0049999999999999</v>
      </c>
      <c r="AM299">
        <v>424.42500000000001</v>
      </c>
      <c r="AN299">
        <v>2056.241</v>
      </c>
      <c r="AO299">
        <v>8.5139999999999993</v>
      </c>
      <c r="AP299">
        <v>24.312000000000001</v>
      </c>
      <c r="AQ299">
        <v>1</v>
      </c>
      <c r="AR299">
        <v>1</v>
      </c>
      <c r="AS299">
        <v>1</v>
      </c>
      <c r="AT299" s="1">
        <v>0</v>
      </c>
      <c r="AU299" s="1" t="s">
        <v>83</v>
      </c>
      <c r="AV299" s="1" t="s">
        <v>83</v>
      </c>
      <c r="AW299" s="1" t="s">
        <v>84</v>
      </c>
      <c r="AX299" s="1"/>
      <c r="AY299" s="1"/>
      <c r="AZ299" s="1" t="s">
        <v>801</v>
      </c>
      <c r="BA299">
        <v>168</v>
      </c>
      <c r="BB299" s="1" t="s">
        <v>91</v>
      </c>
      <c r="BC299">
        <v>45566.75475</v>
      </c>
      <c r="BD299" s="1"/>
      <c r="BE299" s="1" t="s">
        <v>87</v>
      </c>
      <c r="BF299">
        <v>168</v>
      </c>
      <c r="BG299">
        <v>168</v>
      </c>
      <c r="BH299">
        <v>0</v>
      </c>
      <c r="BI299" s="1" t="s">
        <v>799</v>
      </c>
      <c r="BJ299" s="1"/>
      <c r="BK299">
        <v>16.049999240000002</v>
      </c>
      <c r="BL299">
        <v>110</v>
      </c>
      <c r="BM299" s="1"/>
      <c r="BN299" s="1"/>
      <c r="BO299">
        <v>0</v>
      </c>
      <c r="BP299">
        <v>60</v>
      </c>
      <c r="BS299" s="1" t="s">
        <v>802</v>
      </c>
      <c r="BT299" s="1" t="s">
        <v>801</v>
      </c>
      <c r="BU299">
        <v>40</v>
      </c>
      <c r="BV299">
        <v>20</v>
      </c>
      <c r="BW299">
        <v>45</v>
      </c>
      <c r="BX299">
        <v>1239.867</v>
      </c>
      <c r="BY299">
        <v>831.173</v>
      </c>
      <c r="BZ299">
        <v>-1.619</v>
      </c>
      <c r="CA299">
        <v>4.08</v>
      </c>
      <c r="CB299">
        <v>90.69</v>
      </c>
      <c r="CC299">
        <v>2056.241</v>
      </c>
      <c r="CD299">
        <v>1233.742</v>
      </c>
      <c r="CE299">
        <v>1141.68</v>
      </c>
      <c r="CF299">
        <v>-178.238</v>
      </c>
      <c r="CG299">
        <v>99.998999999999995</v>
      </c>
      <c r="CI299">
        <f>COUNTA(filtered_labeled_data_seghesio__2[#This Row])</f>
        <v>77</v>
      </c>
    </row>
    <row r="300" spans="1:87" x14ac:dyDescent="0.35">
      <c r="A300">
        <v>799.01499999999999</v>
      </c>
      <c r="B300">
        <v>119.90900000000001</v>
      </c>
      <c r="C300">
        <v>213.8</v>
      </c>
      <c r="D300">
        <v>214.6</v>
      </c>
      <c r="E300">
        <v>221.3</v>
      </c>
      <c r="F300">
        <v>225.1</v>
      </c>
      <c r="G300">
        <v>2193.2080000000001</v>
      </c>
      <c r="H300">
        <v>1827.7539999999999</v>
      </c>
      <c r="I300">
        <v>3.452</v>
      </c>
      <c r="J300">
        <v>0.156</v>
      </c>
      <c r="K300">
        <v>24.34</v>
      </c>
      <c r="L300">
        <v>2.0419999999999998</v>
      </c>
      <c r="M300">
        <v>0.45400000000000001</v>
      </c>
      <c r="N300">
        <v>0.65200000000000002</v>
      </c>
      <c r="O300">
        <v>42.9</v>
      </c>
      <c r="P300">
        <v>26.498000000000001</v>
      </c>
      <c r="Q300">
        <v>44.963999999999999</v>
      </c>
      <c r="R300">
        <v>229.8</v>
      </c>
      <c r="S300">
        <v>60.1</v>
      </c>
      <c r="T300">
        <v>60.1</v>
      </c>
      <c r="U300">
        <v>60.5</v>
      </c>
      <c r="V300">
        <v>94.585999999999999</v>
      </c>
      <c r="W300">
        <v>52.5</v>
      </c>
      <c r="X300">
        <v>66.510999999999996</v>
      </c>
      <c r="Y300">
        <v>80.290999999999997</v>
      </c>
      <c r="Z300">
        <v>2.859</v>
      </c>
      <c r="AA300">
        <v>536.74599999999998</v>
      </c>
      <c r="AB300">
        <v>489.87299999999999</v>
      </c>
      <c r="AC300">
        <v>4.6280000000000001</v>
      </c>
      <c r="AD300">
        <v>3.762</v>
      </c>
      <c r="AE300">
        <v>7575.64</v>
      </c>
      <c r="AF300">
        <v>5174.9049999999997</v>
      </c>
      <c r="AG300">
        <v>1597.9949999999999</v>
      </c>
      <c r="AH300">
        <v>994.17</v>
      </c>
      <c r="AI300">
        <v>5977.6450000000004</v>
      </c>
      <c r="AJ300">
        <v>4180.7349999999997</v>
      </c>
      <c r="AK300">
        <v>24.991</v>
      </c>
      <c r="AL300">
        <v>1.004</v>
      </c>
      <c r="AM300">
        <v>423.75900000000001</v>
      </c>
      <c r="AN300">
        <v>2055.3649999999998</v>
      </c>
      <c r="AO300">
        <v>5.2530000000000001</v>
      </c>
      <c r="AP300">
        <v>22.323</v>
      </c>
      <c r="AQ300">
        <v>1</v>
      </c>
      <c r="AR300">
        <v>1</v>
      </c>
      <c r="AS300">
        <v>1</v>
      </c>
      <c r="AT300" s="1">
        <v>0</v>
      </c>
      <c r="AU300" s="1" t="s">
        <v>83</v>
      </c>
      <c r="AV300" s="1" t="s">
        <v>83</v>
      </c>
      <c r="AW300" s="1" t="s">
        <v>84</v>
      </c>
      <c r="AX300" s="1"/>
      <c r="AY300" s="1"/>
      <c r="AZ300" s="1" t="s">
        <v>803</v>
      </c>
      <c r="BA300">
        <v>169</v>
      </c>
      <c r="BB300" s="1" t="s">
        <v>86</v>
      </c>
      <c r="BC300">
        <v>45566.75503</v>
      </c>
      <c r="BD300" s="1"/>
      <c r="BE300" s="1" t="s">
        <v>87</v>
      </c>
      <c r="BF300">
        <v>169</v>
      </c>
      <c r="BG300">
        <v>169</v>
      </c>
      <c r="BH300">
        <v>0</v>
      </c>
      <c r="BI300" s="1" t="s">
        <v>804</v>
      </c>
      <c r="BJ300" s="1"/>
      <c r="BK300">
        <v>16.059999470000001</v>
      </c>
      <c r="BL300">
        <v>110</v>
      </c>
      <c r="BM300" s="1"/>
      <c r="BN300" s="1"/>
      <c r="BO300">
        <v>0</v>
      </c>
      <c r="BP300">
        <v>60</v>
      </c>
      <c r="BQ300">
        <v>2.2779702999999998E-2</v>
      </c>
      <c r="BR300">
        <v>0.18264460599999999</v>
      </c>
      <c r="BS300" s="1" t="s">
        <v>805</v>
      </c>
      <c r="BT300" s="1" t="s">
        <v>803</v>
      </c>
      <c r="BU300">
        <v>40</v>
      </c>
      <c r="BV300">
        <v>20</v>
      </c>
      <c r="BW300">
        <v>45</v>
      </c>
      <c r="BX300">
        <v>886.07799999999997</v>
      </c>
      <c r="BY300">
        <v>1155.171</v>
      </c>
      <c r="BZ300">
        <v>3.1960000000000002</v>
      </c>
      <c r="CA300">
        <v>4.1429999999999998</v>
      </c>
      <c r="CB300">
        <v>95.504999999999995</v>
      </c>
      <c r="CC300">
        <v>2055.3649999999998</v>
      </c>
      <c r="CD300">
        <v>861.96100000000001</v>
      </c>
      <c r="CE300">
        <v>1262.675</v>
      </c>
      <c r="CF300">
        <v>6.5389999999999997</v>
      </c>
      <c r="CG300">
        <v>98.424999999999997</v>
      </c>
      <c r="CI300">
        <f>COUNTA(filtered_labeled_data_seghesio__2[#This Row])</f>
        <v>79</v>
      </c>
    </row>
    <row r="301" spans="1:87" x14ac:dyDescent="0.35">
      <c r="A301">
        <v>799.01499999999999</v>
      </c>
      <c r="B301">
        <v>119.90900000000001</v>
      </c>
      <c r="C301">
        <v>213.8</v>
      </c>
      <c r="D301">
        <v>214.6</v>
      </c>
      <c r="E301">
        <v>221.3</v>
      </c>
      <c r="F301">
        <v>225.1</v>
      </c>
      <c r="G301">
        <v>2193.2080000000001</v>
      </c>
      <c r="H301">
        <v>1827.7539999999999</v>
      </c>
      <c r="I301">
        <v>3.452</v>
      </c>
      <c r="J301">
        <v>0.156</v>
      </c>
      <c r="K301">
        <v>24.34</v>
      </c>
      <c r="L301">
        <v>2.0419999999999998</v>
      </c>
      <c r="M301">
        <v>0.45400000000000001</v>
      </c>
      <c r="N301">
        <v>0.65200000000000002</v>
      </c>
      <c r="O301">
        <v>42.9</v>
      </c>
      <c r="P301">
        <v>26.498000000000001</v>
      </c>
      <c r="Q301">
        <v>44.963999999999999</v>
      </c>
      <c r="R301">
        <v>229.8</v>
      </c>
      <c r="S301">
        <v>60.1</v>
      </c>
      <c r="T301">
        <v>60.1</v>
      </c>
      <c r="U301">
        <v>60.5</v>
      </c>
      <c r="V301">
        <v>137.79599999999999</v>
      </c>
      <c r="W301">
        <v>52.5</v>
      </c>
      <c r="X301">
        <v>66.896000000000001</v>
      </c>
      <c r="Y301">
        <v>82.35</v>
      </c>
      <c r="Z301">
        <v>2.3330000000000002</v>
      </c>
      <c r="AA301">
        <v>540.57399999999996</v>
      </c>
      <c r="AB301">
        <v>491.76299999999998</v>
      </c>
      <c r="AC301">
        <v>4.9290000000000003</v>
      </c>
      <c r="AD301">
        <v>3.9510000000000001</v>
      </c>
      <c r="AE301">
        <v>7781.4319999999998</v>
      </c>
      <c r="AF301">
        <v>5921.451</v>
      </c>
      <c r="AG301">
        <v>1793.184</v>
      </c>
      <c r="AH301">
        <v>1128.5909999999999</v>
      </c>
      <c r="AI301">
        <v>5988.2489999999998</v>
      </c>
      <c r="AJ301">
        <v>4792.8599999999997</v>
      </c>
      <c r="AK301">
        <v>24.991</v>
      </c>
      <c r="AL301">
        <v>1.0049999999999999</v>
      </c>
      <c r="AM301">
        <v>424.57100000000003</v>
      </c>
      <c r="AN301">
        <v>2055.0230000000001</v>
      </c>
      <c r="AO301">
        <v>15.840999999999999</v>
      </c>
      <c r="AP301">
        <v>26.898</v>
      </c>
      <c r="AQ301">
        <v>1</v>
      </c>
      <c r="AR301">
        <v>1</v>
      </c>
      <c r="AS301">
        <v>1</v>
      </c>
      <c r="AT301" s="1">
        <v>0</v>
      </c>
      <c r="AU301" s="1" t="s">
        <v>83</v>
      </c>
      <c r="AV301" s="1" t="s">
        <v>83</v>
      </c>
      <c r="AW301" s="1" t="s">
        <v>84</v>
      </c>
      <c r="AX301" s="1"/>
      <c r="AY301" s="1"/>
      <c r="AZ301" s="1" t="s">
        <v>806</v>
      </c>
      <c r="BA301">
        <v>169</v>
      </c>
      <c r="BB301" s="1" t="s">
        <v>91</v>
      </c>
      <c r="BC301">
        <v>45566.75503</v>
      </c>
      <c r="BD301" s="1"/>
      <c r="BE301" s="1" t="s">
        <v>87</v>
      </c>
      <c r="BF301">
        <v>169</v>
      </c>
      <c r="BG301">
        <v>169</v>
      </c>
      <c r="BH301">
        <v>0</v>
      </c>
      <c r="BI301" s="1" t="s">
        <v>804</v>
      </c>
      <c r="BJ301" s="1"/>
      <c r="BK301">
        <v>16.059999470000001</v>
      </c>
      <c r="BL301">
        <v>110</v>
      </c>
      <c r="BM301" s="1"/>
      <c r="BN301" s="1"/>
      <c r="BO301">
        <v>0</v>
      </c>
      <c r="BP301">
        <v>60</v>
      </c>
      <c r="BS301" s="1" t="s">
        <v>807</v>
      </c>
      <c r="BT301" s="1" t="s">
        <v>806</v>
      </c>
      <c r="BU301">
        <v>40</v>
      </c>
      <c r="BV301">
        <v>20</v>
      </c>
      <c r="BW301">
        <v>45</v>
      </c>
      <c r="BX301">
        <v>1233.3779999999999</v>
      </c>
      <c r="BY301">
        <v>1050.115</v>
      </c>
      <c r="BZ301">
        <v>-1.619</v>
      </c>
      <c r="CA301">
        <v>4.0289999999999999</v>
      </c>
      <c r="CB301">
        <v>90.69</v>
      </c>
      <c r="CC301">
        <v>2055.0230000000001</v>
      </c>
      <c r="CD301">
        <v>1227.183</v>
      </c>
      <c r="CE301">
        <v>1356.8969999999999</v>
      </c>
      <c r="CF301">
        <v>-178.21600000000001</v>
      </c>
      <c r="CG301">
        <v>98.424999999999997</v>
      </c>
      <c r="CI301">
        <f>COUNTA(filtered_labeled_data_seghesio__2[#This Row])</f>
        <v>77</v>
      </c>
    </row>
    <row r="302" spans="1:87" x14ac:dyDescent="0.35">
      <c r="A302">
        <v>798.83100000000002</v>
      </c>
      <c r="B302">
        <v>119.90900000000001</v>
      </c>
      <c r="C302">
        <v>213.8</v>
      </c>
      <c r="D302">
        <v>214.6</v>
      </c>
      <c r="E302">
        <v>221.3</v>
      </c>
      <c r="F302">
        <v>225.1</v>
      </c>
      <c r="G302">
        <v>2200.9789999999998</v>
      </c>
      <c r="H302">
        <v>1831.4449999999999</v>
      </c>
      <c r="I302">
        <v>3.206</v>
      </c>
      <c r="J302">
        <v>0.154</v>
      </c>
      <c r="K302">
        <v>24.34</v>
      </c>
      <c r="L302">
        <v>2.052</v>
      </c>
      <c r="M302">
        <v>0.45400000000000001</v>
      </c>
      <c r="N302">
        <v>0.65400000000000003</v>
      </c>
      <c r="O302">
        <v>43</v>
      </c>
      <c r="P302">
        <v>26.631</v>
      </c>
      <c r="Q302">
        <v>44.963999999999999</v>
      </c>
      <c r="R302">
        <v>229.8</v>
      </c>
      <c r="S302">
        <v>60.1</v>
      </c>
      <c r="T302">
        <v>60.1</v>
      </c>
      <c r="U302">
        <v>60.5</v>
      </c>
      <c r="V302">
        <v>94.585999999999999</v>
      </c>
      <c r="W302">
        <v>52.5</v>
      </c>
      <c r="X302">
        <v>66.483999999999995</v>
      </c>
      <c r="Y302">
        <v>80.236000000000004</v>
      </c>
      <c r="Z302">
        <v>3.16</v>
      </c>
      <c r="AA302">
        <v>537.84400000000005</v>
      </c>
      <c r="AB302">
        <v>491.18299999999999</v>
      </c>
      <c r="AC302">
        <v>4.665</v>
      </c>
      <c r="AD302">
        <v>3.7250000000000001</v>
      </c>
      <c r="AE302">
        <v>7587.6589999999997</v>
      </c>
      <c r="AF302">
        <v>5216.3180000000002</v>
      </c>
      <c r="AG302">
        <v>1628.011</v>
      </c>
      <c r="AH302">
        <v>984.82500000000005</v>
      </c>
      <c r="AI302">
        <v>5959.6480000000001</v>
      </c>
      <c r="AJ302">
        <v>4231.4939999999997</v>
      </c>
      <c r="AK302">
        <v>23.98</v>
      </c>
      <c r="AT302" s="1" t="s">
        <v>83</v>
      </c>
      <c r="AU302" s="1" t="s">
        <v>83</v>
      </c>
      <c r="AV302" s="1" t="s">
        <v>83</v>
      </c>
      <c r="AW302" s="1"/>
      <c r="AX302" s="1"/>
      <c r="AY302" s="1"/>
      <c r="AZ302" s="1" t="s">
        <v>808</v>
      </c>
      <c r="BA302">
        <v>170</v>
      </c>
      <c r="BB302" s="1" t="s">
        <v>86</v>
      </c>
      <c r="BC302">
        <v>45566.75531</v>
      </c>
      <c r="BD302" s="1"/>
      <c r="BE302" s="1" t="s">
        <v>87</v>
      </c>
      <c r="BF302">
        <v>170</v>
      </c>
      <c r="BG302">
        <v>170</v>
      </c>
      <c r="BH302">
        <v>0</v>
      </c>
      <c r="BI302" s="1" t="s">
        <v>809</v>
      </c>
      <c r="BJ302" s="1"/>
      <c r="BK302">
        <v>16.059999470000001</v>
      </c>
      <c r="BL302">
        <v>110</v>
      </c>
      <c r="BM302" s="1"/>
      <c r="BN302" s="1"/>
      <c r="BO302">
        <v>0</v>
      </c>
      <c r="BP302">
        <v>60</v>
      </c>
      <c r="BQ302">
        <v>1.952767E-3</v>
      </c>
      <c r="BR302">
        <v>0.165225387</v>
      </c>
      <c r="BS302" s="1" t="s">
        <v>83</v>
      </c>
      <c r="BT302" s="1" t="s">
        <v>83</v>
      </c>
      <c r="CI302">
        <f>COUNTA(filtered_labeled_data_seghesio__2[#This Row])</f>
        <v>57</v>
      </c>
    </row>
    <row r="303" spans="1:87" x14ac:dyDescent="0.35">
      <c r="A303">
        <v>798.83100000000002</v>
      </c>
      <c r="B303">
        <v>119.90900000000001</v>
      </c>
      <c r="C303">
        <v>213.8</v>
      </c>
      <c r="D303">
        <v>214.6</v>
      </c>
      <c r="E303">
        <v>221.3</v>
      </c>
      <c r="F303">
        <v>225.1</v>
      </c>
      <c r="G303">
        <v>2200.9789999999998</v>
      </c>
      <c r="H303">
        <v>1831.4449999999999</v>
      </c>
      <c r="I303">
        <v>3.206</v>
      </c>
      <c r="J303">
        <v>0.154</v>
      </c>
      <c r="K303">
        <v>24.34</v>
      </c>
      <c r="L303">
        <v>2.052</v>
      </c>
      <c r="M303">
        <v>0.45400000000000001</v>
      </c>
      <c r="N303">
        <v>0.65400000000000003</v>
      </c>
      <c r="O303">
        <v>43</v>
      </c>
      <c r="P303">
        <v>26.631</v>
      </c>
      <c r="Q303">
        <v>44.963999999999999</v>
      </c>
      <c r="R303">
        <v>229.8</v>
      </c>
      <c r="S303">
        <v>60.1</v>
      </c>
      <c r="T303">
        <v>60.1</v>
      </c>
      <c r="U303">
        <v>60.5</v>
      </c>
      <c r="V303">
        <v>137.79599999999999</v>
      </c>
      <c r="W303">
        <v>52.5</v>
      </c>
      <c r="X303">
        <v>66.954999999999998</v>
      </c>
      <c r="Y303">
        <v>82.808000000000007</v>
      </c>
      <c r="Z303">
        <v>1.3919999999999999</v>
      </c>
      <c r="AA303">
        <v>539.21299999999997</v>
      </c>
      <c r="AB303">
        <v>490.59899999999999</v>
      </c>
      <c r="AC303">
        <v>4.891</v>
      </c>
      <c r="AD303">
        <v>3.9129999999999998</v>
      </c>
      <c r="AE303">
        <v>7769.0839999999998</v>
      </c>
      <c r="AF303">
        <v>5874.3</v>
      </c>
      <c r="AG303">
        <v>1770.653</v>
      </c>
      <c r="AH303">
        <v>1109.4549999999999</v>
      </c>
      <c r="AI303">
        <v>5998.4309999999996</v>
      </c>
      <c r="AJ303">
        <v>4764.8450000000003</v>
      </c>
      <c r="AK303">
        <v>23.98</v>
      </c>
      <c r="AL303">
        <v>1.0049999999999999</v>
      </c>
      <c r="AM303">
        <v>424.75799999999998</v>
      </c>
      <c r="AN303">
        <v>2056.23</v>
      </c>
      <c r="AO303">
        <v>9.3580000000000005</v>
      </c>
      <c r="AP303">
        <v>20.975999999999999</v>
      </c>
      <c r="AQ303">
        <v>1</v>
      </c>
      <c r="AR303">
        <v>1</v>
      </c>
      <c r="AS303">
        <v>1</v>
      </c>
      <c r="AT303" s="1">
        <v>0</v>
      </c>
      <c r="AU303" s="1" t="s">
        <v>83</v>
      </c>
      <c r="AV303" s="1" t="s">
        <v>83</v>
      </c>
      <c r="AW303" s="1" t="s">
        <v>84</v>
      </c>
      <c r="AX303" s="1"/>
      <c r="AY303" s="1"/>
      <c r="AZ303" s="1" t="s">
        <v>810</v>
      </c>
      <c r="BA303">
        <v>170</v>
      </c>
      <c r="BB303" s="1" t="s">
        <v>91</v>
      </c>
      <c r="BC303">
        <v>45566.75531</v>
      </c>
      <c r="BD303" s="1"/>
      <c r="BE303" s="1" t="s">
        <v>87</v>
      </c>
      <c r="BF303">
        <v>170</v>
      </c>
      <c r="BG303">
        <v>170</v>
      </c>
      <c r="BH303">
        <v>0</v>
      </c>
      <c r="BI303" s="1" t="s">
        <v>809</v>
      </c>
      <c r="BJ303" s="1"/>
      <c r="BK303">
        <v>16.059999470000001</v>
      </c>
      <c r="BL303">
        <v>110</v>
      </c>
      <c r="BM303" s="1"/>
      <c r="BN303" s="1"/>
      <c r="BO303">
        <v>0</v>
      </c>
      <c r="BP303">
        <v>60</v>
      </c>
      <c r="BS303" s="1" t="s">
        <v>811</v>
      </c>
      <c r="BT303" s="1" t="s">
        <v>810</v>
      </c>
      <c r="BU303">
        <v>40</v>
      </c>
      <c r="BV303">
        <v>20</v>
      </c>
      <c r="BW303">
        <v>45</v>
      </c>
      <c r="BX303">
        <v>1191.7950000000001</v>
      </c>
      <c r="BY303">
        <v>863.08799999999997</v>
      </c>
      <c r="BZ303">
        <v>-3.6949999999999998</v>
      </c>
      <c r="CA303">
        <v>4.0140000000000002</v>
      </c>
      <c r="CB303">
        <v>88.614000000000004</v>
      </c>
      <c r="CC303">
        <v>2056.23</v>
      </c>
      <c r="CD303">
        <v>1197.8920000000001</v>
      </c>
      <c r="CE303">
        <v>1173.2639999999999</v>
      </c>
      <c r="CF303">
        <v>179.541</v>
      </c>
      <c r="CG303">
        <v>99.998999999999995</v>
      </c>
      <c r="CI303">
        <f>COUNTA(filtered_labeled_data_seghesio__2[#This Row])</f>
        <v>77</v>
      </c>
    </row>
    <row r="304" spans="1:87" x14ac:dyDescent="0.35">
      <c r="A304">
        <v>798.83100000000002</v>
      </c>
      <c r="B304">
        <v>119.90900000000001</v>
      </c>
      <c r="C304">
        <v>213.8</v>
      </c>
      <c r="D304">
        <v>214.5</v>
      </c>
      <c r="E304">
        <v>221.3</v>
      </c>
      <c r="F304">
        <v>225.1</v>
      </c>
      <c r="G304">
        <v>2190.0990000000002</v>
      </c>
      <c r="H304">
        <v>1804.3420000000001</v>
      </c>
      <c r="I304">
        <v>3.0619999999999998</v>
      </c>
      <c r="J304">
        <v>0.14199999999999999</v>
      </c>
      <c r="K304">
        <v>24.34</v>
      </c>
      <c r="L304">
        <v>2.052</v>
      </c>
      <c r="M304">
        <v>0.45400000000000001</v>
      </c>
      <c r="N304">
        <v>0.65600000000000003</v>
      </c>
      <c r="O304">
        <v>43.2</v>
      </c>
      <c r="P304">
        <v>26.844999999999999</v>
      </c>
      <c r="Q304">
        <v>44.948</v>
      </c>
      <c r="R304">
        <v>229.8</v>
      </c>
      <c r="S304">
        <v>60.2</v>
      </c>
      <c r="T304">
        <v>60.2</v>
      </c>
      <c r="U304">
        <v>60.5</v>
      </c>
      <c r="V304">
        <v>94.585999999999999</v>
      </c>
      <c r="W304">
        <v>52.5</v>
      </c>
      <c r="X304">
        <v>66.495999999999995</v>
      </c>
      <c r="Y304">
        <v>80.248000000000005</v>
      </c>
      <c r="Z304">
        <v>3.6120000000000001</v>
      </c>
      <c r="AA304">
        <v>537.88199999999995</v>
      </c>
      <c r="AB304">
        <v>490.72800000000001</v>
      </c>
      <c r="AC304">
        <v>4.665</v>
      </c>
      <c r="AD304">
        <v>3.6869999999999998</v>
      </c>
      <c r="AE304">
        <v>7590.5879999999997</v>
      </c>
      <c r="AF304">
        <v>5207.88</v>
      </c>
      <c r="AG304">
        <v>1634.713</v>
      </c>
      <c r="AH304">
        <v>972.75800000000004</v>
      </c>
      <c r="AI304">
        <v>5955.875</v>
      </c>
      <c r="AJ304">
        <v>4235.1229999999996</v>
      </c>
      <c r="AK304">
        <v>24.082000000000001</v>
      </c>
      <c r="AL304">
        <v>1.0029999999999999</v>
      </c>
      <c r="AM304">
        <v>423.66800000000001</v>
      </c>
      <c r="AN304">
        <v>2055.739</v>
      </c>
      <c r="AO304">
        <v>5.3440000000000003</v>
      </c>
      <c r="AP304">
        <v>29.832999999999998</v>
      </c>
      <c r="AQ304">
        <v>1</v>
      </c>
      <c r="AR304">
        <v>1</v>
      </c>
      <c r="AS304">
        <v>0</v>
      </c>
      <c r="AT304" s="1" t="s">
        <v>82</v>
      </c>
      <c r="AU304" s="1" t="s">
        <v>83</v>
      </c>
      <c r="AV304" s="1" t="s">
        <v>83</v>
      </c>
      <c r="AW304" s="1" t="s">
        <v>84</v>
      </c>
      <c r="AX304" s="1"/>
      <c r="AY304" s="1"/>
      <c r="AZ304" s="1" t="s">
        <v>812</v>
      </c>
      <c r="BA304">
        <v>171</v>
      </c>
      <c r="BB304" s="1" t="s">
        <v>86</v>
      </c>
      <c r="BC304">
        <v>45566.755590000001</v>
      </c>
      <c r="BD304" s="1"/>
      <c r="BE304" s="1" t="s">
        <v>87</v>
      </c>
      <c r="BF304">
        <v>171</v>
      </c>
      <c r="BG304">
        <v>171</v>
      </c>
      <c r="BH304">
        <v>0</v>
      </c>
      <c r="BI304" s="1" t="s">
        <v>813</v>
      </c>
      <c r="BJ304" s="1"/>
      <c r="BK304">
        <v>16.06999969</v>
      </c>
      <c r="BL304">
        <v>110</v>
      </c>
      <c r="BM304" s="1"/>
      <c r="BN304" s="1"/>
      <c r="BO304">
        <v>0</v>
      </c>
      <c r="BP304">
        <v>60</v>
      </c>
      <c r="BQ304">
        <v>5.2808519999999999E-3</v>
      </c>
      <c r="BR304">
        <v>0.15819883300000001</v>
      </c>
      <c r="BS304" s="1" t="s">
        <v>814</v>
      </c>
      <c r="BT304" s="1" t="s">
        <v>812</v>
      </c>
      <c r="BU304">
        <v>40</v>
      </c>
      <c r="BV304">
        <v>20</v>
      </c>
      <c r="BW304">
        <v>45</v>
      </c>
      <c r="BX304">
        <v>877.48199999999997</v>
      </c>
      <c r="BY304">
        <v>1278.2280000000001</v>
      </c>
      <c r="BZ304">
        <v>3.0680000000000001</v>
      </c>
      <c r="CA304">
        <v>4.165</v>
      </c>
      <c r="CB304">
        <v>95.376999999999995</v>
      </c>
      <c r="CC304">
        <v>2055.739</v>
      </c>
      <c r="CD304">
        <v>854.36599999999999</v>
      </c>
      <c r="CE304">
        <v>1385.1210000000001</v>
      </c>
      <c r="CF304">
        <v>6.2919999999999998</v>
      </c>
      <c r="CG304">
        <v>93.307000000000002</v>
      </c>
      <c r="CI304">
        <f>COUNTA(filtered_labeled_data_seghesio__2[#This Row])</f>
        <v>79</v>
      </c>
    </row>
    <row r="305" spans="1:87" x14ac:dyDescent="0.35">
      <c r="A305">
        <v>798.83100000000002</v>
      </c>
      <c r="B305">
        <v>119.90900000000001</v>
      </c>
      <c r="C305">
        <v>213.8</v>
      </c>
      <c r="D305">
        <v>214.5</v>
      </c>
      <c r="E305">
        <v>221.3</v>
      </c>
      <c r="F305">
        <v>225.1</v>
      </c>
      <c r="G305">
        <v>2190.0990000000002</v>
      </c>
      <c r="H305">
        <v>1804.3420000000001</v>
      </c>
      <c r="I305">
        <v>3.0619999999999998</v>
      </c>
      <c r="J305">
        <v>0.14199999999999999</v>
      </c>
      <c r="K305">
        <v>24.34</v>
      </c>
      <c r="L305">
        <v>2.052</v>
      </c>
      <c r="M305">
        <v>0.45400000000000001</v>
      </c>
      <c r="N305">
        <v>0.65600000000000003</v>
      </c>
      <c r="O305">
        <v>43.2</v>
      </c>
      <c r="P305">
        <v>26.844999999999999</v>
      </c>
      <c r="Q305">
        <v>44.948</v>
      </c>
      <c r="R305">
        <v>229.8</v>
      </c>
      <c r="S305">
        <v>60.2</v>
      </c>
      <c r="T305">
        <v>60.2</v>
      </c>
      <c r="U305">
        <v>60.5</v>
      </c>
      <c r="V305">
        <v>137.79599999999999</v>
      </c>
      <c r="W305">
        <v>52.5</v>
      </c>
      <c r="X305">
        <v>66.923000000000002</v>
      </c>
      <c r="Y305">
        <v>82.873999999999995</v>
      </c>
      <c r="Z305">
        <v>1.3919999999999999</v>
      </c>
      <c r="AA305">
        <v>538.95100000000002</v>
      </c>
      <c r="AB305">
        <v>489.69799999999998</v>
      </c>
      <c r="AC305">
        <v>4.891</v>
      </c>
      <c r="AD305">
        <v>3.9129999999999998</v>
      </c>
      <c r="AE305">
        <v>7771.2479999999996</v>
      </c>
      <c r="AF305">
        <v>5864.4570000000003</v>
      </c>
      <c r="AG305">
        <v>1775.66</v>
      </c>
      <c r="AH305">
        <v>1113.4380000000001</v>
      </c>
      <c r="AI305">
        <v>5995.5879999999997</v>
      </c>
      <c r="AJ305">
        <v>4751.0190000000002</v>
      </c>
      <c r="AK305">
        <v>24.082000000000001</v>
      </c>
      <c r="AT305" s="1" t="s">
        <v>83</v>
      </c>
      <c r="AU305" s="1" t="s">
        <v>83</v>
      </c>
      <c r="AV305" s="1" t="s">
        <v>83</v>
      </c>
      <c r="AW305" s="1"/>
      <c r="AX305" s="1"/>
      <c r="AY305" s="1"/>
      <c r="AZ305" s="1" t="s">
        <v>815</v>
      </c>
      <c r="BA305">
        <v>171</v>
      </c>
      <c r="BB305" s="1" t="s">
        <v>91</v>
      </c>
      <c r="BC305">
        <v>45566.755590000001</v>
      </c>
      <c r="BD305" s="1"/>
      <c r="BE305" s="1" t="s">
        <v>87</v>
      </c>
      <c r="BF305">
        <v>171</v>
      </c>
      <c r="BG305">
        <v>171</v>
      </c>
      <c r="BH305">
        <v>0</v>
      </c>
      <c r="BI305" s="1" t="s">
        <v>813</v>
      </c>
      <c r="BJ305" s="1"/>
      <c r="BK305">
        <v>16.06999969</v>
      </c>
      <c r="BL305">
        <v>110</v>
      </c>
      <c r="BM305" s="1"/>
      <c r="BN305" s="1"/>
      <c r="BO305">
        <v>0</v>
      </c>
      <c r="BP305">
        <v>60</v>
      </c>
      <c r="BS305" s="1" t="s">
        <v>83</v>
      </c>
      <c r="BT305" s="1" t="s">
        <v>83</v>
      </c>
      <c r="CI305">
        <f>COUNTA(filtered_labeled_data_seghesio__2[#This Row])</f>
        <v>55</v>
      </c>
    </row>
    <row r="306" spans="1:87" x14ac:dyDescent="0.35">
      <c r="A306">
        <v>798.46199999999999</v>
      </c>
      <c r="B306">
        <v>119.90900000000001</v>
      </c>
      <c r="C306">
        <v>214.1</v>
      </c>
      <c r="D306">
        <v>214.6</v>
      </c>
      <c r="E306">
        <v>221.3</v>
      </c>
      <c r="F306">
        <v>225</v>
      </c>
      <c r="G306">
        <v>2196.9960000000001</v>
      </c>
      <c r="H306">
        <v>1820.2739999999999</v>
      </c>
      <c r="I306">
        <v>3.222</v>
      </c>
      <c r="J306">
        <v>0.15</v>
      </c>
      <c r="K306">
        <v>24.34</v>
      </c>
      <c r="L306">
        <v>1.8939999999999999</v>
      </c>
      <c r="M306">
        <v>0.45400000000000001</v>
      </c>
      <c r="N306">
        <v>0.65600000000000003</v>
      </c>
      <c r="O306">
        <v>43.4</v>
      </c>
      <c r="P306">
        <v>25.146999999999998</v>
      </c>
      <c r="Q306">
        <v>44.999000000000002</v>
      </c>
      <c r="R306">
        <v>229.8</v>
      </c>
      <c r="S306">
        <v>60.1</v>
      </c>
      <c r="T306">
        <v>60.1</v>
      </c>
      <c r="U306">
        <v>60.6</v>
      </c>
      <c r="V306">
        <v>94.585999999999999</v>
      </c>
      <c r="W306">
        <v>52.5</v>
      </c>
      <c r="X306">
        <v>66.388999999999996</v>
      </c>
      <c r="Y306">
        <v>80.146000000000001</v>
      </c>
      <c r="Z306">
        <v>2.5960000000000001</v>
      </c>
      <c r="AA306">
        <v>532.19799999999998</v>
      </c>
      <c r="AB306">
        <v>481.029</v>
      </c>
      <c r="AC306">
        <v>4.7779999999999996</v>
      </c>
      <c r="AD306">
        <v>3.8</v>
      </c>
      <c r="AE306">
        <v>7482.1</v>
      </c>
      <c r="AF306">
        <v>4956.5050000000001</v>
      </c>
      <c r="AG306">
        <v>1611.653</v>
      </c>
      <c r="AH306">
        <v>939.029</v>
      </c>
      <c r="AI306">
        <v>5870.4470000000001</v>
      </c>
      <c r="AJ306">
        <v>4017.4760000000001</v>
      </c>
      <c r="AK306">
        <v>23.975000000000001</v>
      </c>
      <c r="AL306">
        <v>1.0029999999999999</v>
      </c>
      <c r="AM306">
        <v>423.68</v>
      </c>
      <c r="AN306">
        <v>2055.7179999999998</v>
      </c>
      <c r="AO306">
        <v>6.4669999999999996</v>
      </c>
      <c r="AP306">
        <v>29.733000000000001</v>
      </c>
      <c r="AQ306">
        <v>1</v>
      </c>
      <c r="AR306">
        <v>1</v>
      </c>
      <c r="AS306">
        <v>0</v>
      </c>
      <c r="AT306" s="1" t="s">
        <v>82</v>
      </c>
      <c r="AU306" s="1" t="s">
        <v>83</v>
      </c>
      <c r="AV306" s="1" t="s">
        <v>83</v>
      </c>
      <c r="AW306" s="1" t="s">
        <v>84</v>
      </c>
      <c r="AX306" s="1"/>
      <c r="AY306" s="1"/>
      <c r="AZ306" s="1" t="s">
        <v>816</v>
      </c>
      <c r="BA306">
        <v>172</v>
      </c>
      <c r="BB306" s="1" t="s">
        <v>86</v>
      </c>
      <c r="BC306">
        <v>45566.755870000001</v>
      </c>
      <c r="BD306" s="1"/>
      <c r="BE306" s="1" t="s">
        <v>87</v>
      </c>
      <c r="BF306">
        <v>172</v>
      </c>
      <c r="BG306">
        <v>172</v>
      </c>
      <c r="BH306">
        <v>0</v>
      </c>
      <c r="BI306" s="1" t="s">
        <v>817</v>
      </c>
      <c r="BJ306" s="1"/>
      <c r="BK306">
        <v>16.06999969</v>
      </c>
      <c r="BL306">
        <v>110</v>
      </c>
      <c r="BM306" s="1"/>
      <c r="BN306" s="1"/>
      <c r="BO306">
        <v>0</v>
      </c>
      <c r="BP306">
        <v>60</v>
      </c>
      <c r="BQ306">
        <v>1.5848755999999999E-2</v>
      </c>
      <c r="BR306">
        <v>0.18679273099999999</v>
      </c>
      <c r="BS306" s="1" t="s">
        <v>818</v>
      </c>
      <c r="BT306" s="1" t="s">
        <v>816</v>
      </c>
      <c r="BU306">
        <v>40</v>
      </c>
      <c r="BV306">
        <v>20</v>
      </c>
      <c r="BW306">
        <v>45</v>
      </c>
      <c r="BX306">
        <v>881.75699999999995</v>
      </c>
      <c r="BY306">
        <v>1287.5909999999999</v>
      </c>
      <c r="BZ306">
        <v>3.1309999999999998</v>
      </c>
      <c r="CA306">
        <v>4.1920000000000002</v>
      </c>
      <c r="CB306">
        <v>95.44</v>
      </c>
      <c r="CC306">
        <v>2055.7179999999998</v>
      </c>
      <c r="CD306">
        <v>858.447</v>
      </c>
      <c r="CE306">
        <v>1392.691</v>
      </c>
      <c r="CF306">
        <v>6.569</v>
      </c>
      <c r="CG306">
        <v>92.126000000000005</v>
      </c>
      <c r="CI306">
        <f>COUNTA(filtered_labeled_data_seghesio__2[#This Row])</f>
        <v>79</v>
      </c>
    </row>
    <row r="307" spans="1:87" x14ac:dyDescent="0.35">
      <c r="A307">
        <v>798.46199999999999</v>
      </c>
      <c r="B307">
        <v>119.90900000000001</v>
      </c>
      <c r="C307">
        <v>214.1</v>
      </c>
      <c r="D307">
        <v>214.6</v>
      </c>
      <c r="E307">
        <v>221.3</v>
      </c>
      <c r="F307">
        <v>225</v>
      </c>
      <c r="G307">
        <v>2196.9960000000001</v>
      </c>
      <c r="H307">
        <v>1820.2739999999999</v>
      </c>
      <c r="I307">
        <v>3.222</v>
      </c>
      <c r="J307">
        <v>0.15</v>
      </c>
      <c r="K307">
        <v>24.34</v>
      </c>
      <c r="L307">
        <v>1.8939999999999999</v>
      </c>
      <c r="M307">
        <v>0.45400000000000001</v>
      </c>
      <c r="N307">
        <v>0.65600000000000003</v>
      </c>
      <c r="O307">
        <v>43.4</v>
      </c>
      <c r="P307">
        <v>25.146999999999998</v>
      </c>
      <c r="Q307">
        <v>44.999000000000002</v>
      </c>
      <c r="R307">
        <v>229.8</v>
      </c>
      <c r="S307">
        <v>60.1</v>
      </c>
      <c r="T307">
        <v>60.1</v>
      </c>
      <c r="U307">
        <v>60.6</v>
      </c>
      <c r="V307">
        <v>137.79599999999999</v>
      </c>
      <c r="W307">
        <v>52.5</v>
      </c>
      <c r="X307">
        <v>66.778000000000006</v>
      </c>
      <c r="Y307">
        <v>82.341999999999999</v>
      </c>
      <c r="Z307">
        <v>2.2570000000000001</v>
      </c>
      <c r="AA307">
        <v>533.67499999999995</v>
      </c>
      <c r="AB307">
        <v>482.334</v>
      </c>
      <c r="AC307">
        <v>5.0039999999999996</v>
      </c>
      <c r="AD307">
        <v>4.0259999999999998</v>
      </c>
      <c r="AE307">
        <v>7638.4549999999999</v>
      </c>
      <c r="AF307">
        <v>5641.7129999999997</v>
      </c>
      <c r="AG307">
        <v>1758.7650000000001</v>
      </c>
      <c r="AH307">
        <v>1090.298</v>
      </c>
      <c r="AI307">
        <v>5879.69</v>
      </c>
      <c r="AJ307">
        <v>4551.415</v>
      </c>
      <c r="AK307">
        <v>23.975000000000001</v>
      </c>
      <c r="AL307">
        <v>1.0049999999999999</v>
      </c>
      <c r="AM307">
        <v>424.44600000000003</v>
      </c>
      <c r="AN307">
        <v>2055.0259999999998</v>
      </c>
      <c r="AO307">
        <v>8.0980000000000008</v>
      </c>
      <c r="AP307">
        <v>21.556000000000001</v>
      </c>
      <c r="AQ307">
        <v>1</v>
      </c>
      <c r="AR307">
        <v>1</v>
      </c>
      <c r="AS307">
        <v>1</v>
      </c>
      <c r="AT307" s="1">
        <v>0</v>
      </c>
      <c r="AU307" s="1" t="s">
        <v>83</v>
      </c>
      <c r="AV307" s="1" t="s">
        <v>83</v>
      </c>
      <c r="AW307" s="1" t="s">
        <v>84</v>
      </c>
      <c r="AX307" s="1"/>
      <c r="AY307" s="1"/>
      <c r="AZ307" s="1" t="s">
        <v>819</v>
      </c>
      <c r="BA307">
        <v>172</v>
      </c>
      <c r="BB307" s="1" t="s">
        <v>91</v>
      </c>
      <c r="BC307">
        <v>45566.755870000001</v>
      </c>
      <c r="BD307" s="1"/>
      <c r="BE307" s="1" t="s">
        <v>87</v>
      </c>
      <c r="BF307">
        <v>172</v>
      </c>
      <c r="BG307">
        <v>172</v>
      </c>
      <c r="BH307">
        <v>0</v>
      </c>
      <c r="BI307" s="1" t="s">
        <v>817</v>
      </c>
      <c r="BJ307" s="1"/>
      <c r="BK307">
        <v>16.06999969</v>
      </c>
      <c r="BL307">
        <v>110</v>
      </c>
      <c r="BM307" s="1"/>
      <c r="BN307" s="1"/>
      <c r="BO307">
        <v>0</v>
      </c>
      <c r="BP307">
        <v>60</v>
      </c>
      <c r="BS307" s="1" t="s">
        <v>820</v>
      </c>
      <c r="BT307" s="1" t="s">
        <v>819</v>
      </c>
      <c r="BU307">
        <v>40</v>
      </c>
      <c r="BV307">
        <v>20</v>
      </c>
      <c r="BW307">
        <v>45</v>
      </c>
      <c r="BX307">
        <v>1216.105</v>
      </c>
      <c r="BY307">
        <v>1027.2370000000001</v>
      </c>
      <c r="BZ307">
        <v>-2.3090000000000002</v>
      </c>
      <c r="CA307">
        <v>4.1100000000000003</v>
      </c>
      <c r="CB307">
        <v>90</v>
      </c>
      <c r="CC307">
        <v>2055.0259999999998</v>
      </c>
      <c r="CD307">
        <v>1213.9929999999999</v>
      </c>
      <c r="CE307">
        <v>1333.89</v>
      </c>
      <c r="CF307">
        <v>-179.04</v>
      </c>
      <c r="CG307">
        <v>98.424999999999997</v>
      </c>
      <c r="CI307">
        <f>COUNTA(filtered_labeled_data_seghesio__2[#This Row])</f>
        <v>77</v>
      </c>
    </row>
    <row r="308" spans="1:87" x14ac:dyDescent="0.35">
      <c r="A308">
        <v>798.64599999999996</v>
      </c>
      <c r="B308">
        <v>119.90900000000001</v>
      </c>
      <c r="C308">
        <v>214.3</v>
      </c>
      <c r="D308">
        <v>214.6</v>
      </c>
      <c r="E308">
        <v>221.3</v>
      </c>
      <c r="F308">
        <v>225.1</v>
      </c>
      <c r="G308">
        <v>2198.5500000000002</v>
      </c>
      <c r="H308">
        <v>1853.4</v>
      </c>
      <c r="I308">
        <v>2.9540000000000002</v>
      </c>
      <c r="J308">
        <v>0.14799999999999999</v>
      </c>
      <c r="K308">
        <v>24.34</v>
      </c>
      <c r="L308">
        <v>2.048</v>
      </c>
      <c r="M308">
        <v>0.45400000000000001</v>
      </c>
      <c r="N308">
        <v>0.65600000000000003</v>
      </c>
      <c r="O308">
        <v>43.5</v>
      </c>
      <c r="P308">
        <v>25.83</v>
      </c>
      <c r="Q308">
        <v>44.969000000000001</v>
      </c>
      <c r="R308">
        <v>229.8</v>
      </c>
      <c r="S308">
        <v>60</v>
      </c>
      <c r="T308">
        <v>60</v>
      </c>
      <c r="U308">
        <v>60.6</v>
      </c>
      <c r="V308">
        <v>94.585999999999999</v>
      </c>
      <c r="W308">
        <v>52.5</v>
      </c>
      <c r="X308">
        <v>66.436999999999998</v>
      </c>
      <c r="Y308">
        <v>80.174999999999997</v>
      </c>
      <c r="Z308">
        <v>3.4990000000000001</v>
      </c>
      <c r="AA308">
        <v>534.06500000000005</v>
      </c>
      <c r="AB308">
        <v>484.53</v>
      </c>
      <c r="AC308">
        <v>4.665</v>
      </c>
      <c r="AD308">
        <v>3.8</v>
      </c>
      <c r="AE308">
        <v>7522.482</v>
      </c>
      <c r="AF308">
        <v>5049.9210000000003</v>
      </c>
      <c r="AG308">
        <v>1582.5619999999999</v>
      </c>
      <c r="AH308">
        <v>972.61800000000005</v>
      </c>
      <c r="AI308">
        <v>5939.92</v>
      </c>
      <c r="AJ308">
        <v>4077.3029999999999</v>
      </c>
      <c r="AK308">
        <v>24.984999999999999</v>
      </c>
      <c r="AL308">
        <v>1.0029999999999999</v>
      </c>
      <c r="AM308">
        <v>423.43700000000001</v>
      </c>
      <c r="AN308">
        <v>2051.8710000000001</v>
      </c>
      <c r="AO308">
        <v>6.97</v>
      </c>
      <c r="AP308">
        <v>30.169</v>
      </c>
      <c r="AQ308">
        <v>1</v>
      </c>
      <c r="AR308">
        <v>1</v>
      </c>
      <c r="AS308">
        <v>1</v>
      </c>
      <c r="AT308" s="1">
        <v>0</v>
      </c>
      <c r="AU308" s="1" t="s">
        <v>83</v>
      </c>
      <c r="AV308" s="1" t="s">
        <v>83</v>
      </c>
      <c r="AW308" s="1" t="s">
        <v>84</v>
      </c>
      <c r="AX308" s="1"/>
      <c r="AY308" s="1"/>
      <c r="AZ308" s="1" t="s">
        <v>821</v>
      </c>
      <c r="BA308">
        <v>173</v>
      </c>
      <c r="BB308" s="1" t="s">
        <v>86</v>
      </c>
      <c r="BC308">
        <v>45566.756159999997</v>
      </c>
      <c r="BD308" s="1"/>
      <c r="BE308" s="1" t="s">
        <v>87</v>
      </c>
      <c r="BF308">
        <v>173</v>
      </c>
      <c r="BG308">
        <v>173</v>
      </c>
      <c r="BH308">
        <v>0</v>
      </c>
      <c r="BI308" s="1" t="s">
        <v>822</v>
      </c>
      <c r="BJ308" s="1"/>
      <c r="BK308">
        <v>16.06999969</v>
      </c>
      <c r="BL308">
        <v>110</v>
      </c>
      <c r="BM308" s="1"/>
      <c r="BN308" s="1"/>
      <c r="BO308">
        <v>0</v>
      </c>
      <c r="BP308">
        <v>60</v>
      </c>
      <c r="BQ308">
        <v>8.1189869999999994E-3</v>
      </c>
      <c r="BR308">
        <v>0.16393184699999999</v>
      </c>
      <c r="BS308" s="1" t="s">
        <v>823</v>
      </c>
      <c r="BT308" s="1" t="s">
        <v>821</v>
      </c>
      <c r="BU308">
        <v>40</v>
      </c>
      <c r="BV308">
        <v>20</v>
      </c>
      <c r="BW308">
        <v>45</v>
      </c>
      <c r="BX308">
        <v>892.35699999999997</v>
      </c>
      <c r="BY308">
        <v>941.04300000000001</v>
      </c>
      <c r="BZ308">
        <v>3.1309999999999998</v>
      </c>
      <c r="CA308">
        <v>4.165</v>
      </c>
      <c r="CB308">
        <v>95.44</v>
      </c>
      <c r="CC308">
        <v>2051.8710000000001</v>
      </c>
      <c r="CD308">
        <v>869.17</v>
      </c>
      <c r="CE308">
        <v>1052.135</v>
      </c>
      <c r="CF308">
        <v>6.5730000000000004</v>
      </c>
      <c r="CG308">
        <v>98.424999999999997</v>
      </c>
      <c r="CI308">
        <f>COUNTA(filtered_labeled_data_seghesio__2[#This Row])</f>
        <v>79</v>
      </c>
    </row>
    <row r="309" spans="1:87" x14ac:dyDescent="0.35">
      <c r="A309">
        <v>798.64599999999996</v>
      </c>
      <c r="B309">
        <v>119.90900000000001</v>
      </c>
      <c r="C309">
        <v>214.3</v>
      </c>
      <c r="D309">
        <v>214.6</v>
      </c>
      <c r="E309">
        <v>221.3</v>
      </c>
      <c r="F309">
        <v>225.1</v>
      </c>
      <c r="G309">
        <v>2198.5500000000002</v>
      </c>
      <c r="H309">
        <v>1853.4</v>
      </c>
      <c r="I309">
        <v>2.9540000000000002</v>
      </c>
      <c r="J309">
        <v>0.14799999999999999</v>
      </c>
      <c r="K309">
        <v>24.34</v>
      </c>
      <c r="L309">
        <v>2.048</v>
      </c>
      <c r="M309">
        <v>0.45400000000000001</v>
      </c>
      <c r="N309">
        <v>0.65600000000000003</v>
      </c>
      <c r="O309">
        <v>43.5</v>
      </c>
      <c r="P309">
        <v>25.83</v>
      </c>
      <c r="Q309">
        <v>44.969000000000001</v>
      </c>
      <c r="R309">
        <v>229.8</v>
      </c>
      <c r="S309">
        <v>60</v>
      </c>
      <c r="T309">
        <v>60</v>
      </c>
      <c r="U309">
        <v>60.6</v>
      </c>
      <c r="V309">
        <v>137.79599999999999</v>
      </c>
      <c r="W309">
        <v>52.5</v>
      </c>
      <c r="X309">
        <v>66.893000000000001</v>
      </c>
      <c r="Y309">
        <v>82.951999999999998</v>
      </c>
      <c r="Z309">
        <v>1.5049999999999999</v>
      </c>
      <c r="AA309">
        <v>536.75599999999997</v>
      </c>
      <c r="AB309">
        <v>485.50200000000001</v>
      </c>
      <c r="AC309">
        <v>5.0039999999999996</v>
      </c>
      <c r="AD309">
        <v>3.988</v>
      </c>
      <c r="AE309">
        <v>7690.59</v>
      </c>
      <c r="AF309">
        <v>5732.5510000000004</v>
      </c>
      <c r="AG309">
        <v>1789.7919999999999</v>
      </c>
      <c r="AH309">
        <v>1100.04</v>
      </c>
      <c r="AI309">
        <v>5900.7979999999998</v>
      </c>
      <c r="AJ309">
        <v>4632.5119999999997</v>
      </c>
      <c r="AK309">
        <v>24.984999999999999</v>
      </c>
      <c r="AL309">
        <v>1.0049999999999999</v>
      </c>
      <c r="AM309">
        <v>424.51799999999997</v>
      </c>
      <c r="AN309">
        <v>2054.558</v>
      </c>
      <c r="AO309">
        <v>6.4459999999999997</v>
      </c>
      <c r="AP309">
        <v>32.237000000000002</v>
      </c>
      <c r="AQ309">
        <v>1</v>
      </c>
      <c r="AR309">
        <v>1</v>
      </c>
      <c r="AS309">
        <v>1</v>
      </c>
      <c r="AT309" s="1">
        <v>0</v>
      </c>
      <c r="AU309" s="1" t="s">
        <v>83</v>
      </c>
      <c r="AV309" s="1" t="s">
        <v>83</v>
      </c>
      <c r="AW309" s="1" t="s">
        <v>84</v>
      </c>
      <c r="AX309" s="1"/>
      <c r="AY309" s="1"/>
      <c r="AZ309" s="1" t="s">
        <v>824</v>
      </c>
      <c r="BA309">
        <v>173</v>
      </c>
      <c r="BB309" s="1" t="s">
        <v>91</v>
      </c>
      <c r="BC309">
        <v>45566.756159999997</v>
      </c>
      <c r="BD309" s="1"/>
      <c r="BE309" s="1" t="s">
        <v>87</v>
      </c>
      <c r="BF309">
        <v>173</v>
      </c>
      <c r="BG309">
        <v>173</v>
      </c>
      <c r="BH309">
        <v>0</v>
      </c>
      <c r="BI309" s="1" t="s">
        <v>822</v>
      </c>
      <c r="BJ309" s="1"/>
      <c r="BK309">
        <v>16.06999969</v>
      </c>
      <c r="BL309">
        <v>110</v>
      </c>
      <c r="BM309" s="1"/>
      <c r="BN309" s="1"/>
      <c r="BO309">
        <v>0</v>
      </c>
      <c r="BP309">
        <v>60</v>
      </c>
      <c r="BS309" s="1" t="s">
        <v>825</v>
      </c>
      <c r="BT309" s="1" t="s">
        <v>824</v>
      </c>
      <c r="BU309">
        <v>40</v>
      </c>
      <c r="BV309">
        <v>20</v>
      </c>
      <c r="BW309">
        <v>45</v>
      </c>
      <c r="BX309">
        <v>1189.078</v>
      </c>
      <c r="BY309">
        <v>1035.556</v>
      </c>
      <c r="BZ309">
        <v>-3.6890000000000001</v>
      </c>
      <c r="CA309">
        <v>4.0049999999999999</v>
      </c>
      <c r="CB309">
        <v>88.62</v>
      </c>
      <c r="CC309">
        <v>2054.558</v>
      </c>
      <c r="CD309">
        <v>1194.2760000000001</v>
      </c>
      <c r="CE309">
        <v>1343.1769999999999</v>
      </c>
      <c r="CF309">
        <v>179.70099999999999</v>
      </c>
      <c r="CG309">
        <v>98.424999999999997</v>
      </c>
      <c r="CI309">
        <f>COUNTA(filtered_labeled_data_seghesio__2[#This Row])</f>
        <v>77</v>
      </c>
    </row>
    <row r="310" spans="1:87" x14ac:dyDescent="0.35">
      <c r="A310">
        <v>798.64599999999996</v>
      </c>
      <c r="B310">
        <v>119.90900000000001</v>
      </c>
      <c r="C310">
        <v>214.1</v>
      </c>
      <c r="D310">
        <v>214.6</v>
      </c>
      <c r="E310">
        <v>221.1</v>
      </c>
      <c r="F310">
        <v>225.1</v>
      </c>
      <c r="G310">
        <v>2202.63</v>
      </c>
      <c r="H310">
        <v>1829.6</v>
      </c>
      <c r="I310">
        <v>3.05</v>
      </c>
      <c r="J310">
        <v>0.14599999999999999</v>
      </c>
      <c r="K310">
        <v>24.396000000000001</v>
      </c>
      <c r="L310">
        <v>2.0659999999999998</v>
      </c>
      <c r="M310">
        <v>0.45400000000000001</v>
      </c>
      <c r="N310">
        <v>0.65400000000000003</v>
      </c>
      <c r="O310">
        <v>43.7</v>
      </c>
      <c r="P310">
        <v>26.335000000000001</v>
      </c>
      <c r="Q310">
        <v>44.948</v>
      </c>
      <c r="R310">
        <v>229.8</v>
      </c>
      <c r="S310">
        <v>60</v>
      </c>
      <c r="T310">
        <v>60</v>
      </c>
      <c r="U310">
        <v>60.6</v>
      </c>
      <c r="V310">
        <v>94.585999999999999</v>
      </c>
      <c r="W310">
        <v>52.5</v>
      </c>
      <c r="X310">
        <v>66.36</v>
      </c>
      <c r="Y310">
        <v>80.224999999999994</v>
      </c>
      <c r="Z310">
        <v>3.16</v>
      </c>
      <c r="AA310">
        <v>536.85199999999998</v>
      </c>
      <c r="AB310">
        <v>489.90800000000002</v>
      </c>
      <c r="AC310">
        <v>4.665</v>
      </c>
      <c r="AD310">
        <v>3.762</v>
      </c>
      <c r="AE310">
        <v>7570.7629999999999</v>
      </c>
      <c r="AF310">
        <v>5183.5690000000004</v>
      </c>
      <c r="AG310">
        <v>1617.144</v>
      </c>
      <c r="AH310">
        <v>992.00400000000002</v>
      </c>
      <c r="AI310">
        <v>5953.6189999999997</v>
      </c>
      <c r="AJ310">
        <v>4191.5640000000003</v>
      </c>
      <c r="AK310">
        <v>24.004000000000001</v>
      </c>
      <c r="AT310" s="1" t="s">
        <v>83</v>
      </c>
      <c r="AU310" s="1" t="s">
        <v>83</v>
      </c>
      <c r="AV310" s="1" t="s">
        <v>83</v>
      </c>
      <c r="AW310" s="1"/>
      <c r="AX310" s="1"/>
      <c r="AY310" s="1"/>
      <c r="AZ310" s="1" t="s">
        <v>826</v>
      </c>
      <c r="BA310">
        <v>174</v>
      </c>
      <c r="BB310" s="1" t="s">
        <v>86</v>
      </c>
      <c r="BC310">
        <v>45566.756439999997</v>
      </c>
      <c r="BD310" s="1"/>
      <c r="BE310" s="1" t="s">
        <v>87</v>
      </c>
      <c r="BF310">
        <v>174</v>
      </c>
      <c r="BG310">
        <v>174</v>
      </c>
      <c r="BH310">
        <v>0</v>
      </c>
      <c r="BI310" s="1" t="s">
        <v>827</v>
      </c>
      <c r="BJ310" s="1"/>
      <c r="BK310">
        <v>16.079999919999999</v>
      </c>
      <c r="BL310">
        <v>110</v>
      </c>
      <c r="BM310" s="1"/>
      <c r="BN310" s="1"/>
      <c r="BO310">
        <v>0</v>
      </c>
      <c r="BP310">
        <v>60</v>
      </c>
      <c r="BQ310">
        <v>9.4695089999999992E-3</v>
      </c>
      <c r="BR310">
        <v>0.14624464500000001</v>
      </c>
      <c r="BS310" s="1" t="s">
        <v>83</v>
      </c>
      <c r="BT310" s="1" t="s">
        <v>83</v>
      </c>
      <c r="CI310">
        <f>COUNTA(filtered_labeled_data_seghesio__2[#This Row])</f>
        <v>57</v>
      </c>
    </row>
    <row r="311" spans="1:87" x14ac:dyDescent="0.35">
      <c r="A311">
        <v>798.64599999999996</v>
      </c>
      <c r="B311">
        <v>119.90900000000001</v>
      </c>
      <c r="C311">
        <v>214.1</v>
      </c>
      <c r="D311">
        <v>214.6</v>
      </c>
      <c r="E311">
        <v>221.1</v>
      </c>
      <c r="F311">
        <v>225.1</v>
      </c>
      <c r="G311">
        <v>2202.63</v>
      </c>
      <c r="H311">
        <v>1829.6</v>
      </c>
      <c r="I311">
        <v>3.05</v>
      </c>
      <c r="J311">
        <v>0.14599999999999999</v>
      </c>
      <c r="K311">
        <v>24.396000000000001</v>
      </c>
      <c r="L311">
        <v>2.0659999999999998</v>
      </c>
      <c r="M311">
        <v>0.45400000000000001</v>
      </c>
      <c r="N311">
        <v>0.65400000000000003</v>
      </c>
      <c r="O311">
        <v>43.7</v>
      </c>
      <c r="P311">
        <v>26.335000000000001</v>
      </c>
      <c r="Q311">
        <v>44.948</v>
      </c>
      <c r="R311">
        <v>229.8</v>
      </c>
      <c r="S311">
        <v>60</v>
      </c>
      <c r="T311">
        <v>60</v>
      </c>
      <c r="U311">
        <v>60.6</v>
      </c>
      <c r="V311">
        <v>137.79599999999999</v>
      </c>
      <c r="W311">
        <v>52.5</v>
      </c>
      <c r="X311">
        <v>66.921000000000006</v>
      </c>
      <c r="Y311">
        <v>82.478999999999999</v>
      </c>
      <c r="Z311">
        <v>2.069</v>
      </c>
      <c r="AA311">
        <v>538.19399999999996</v>
      </c>
      <c r="AB311">
        <v>489.31400000000002</v>
      </c>
      <c r="AC311">
        <v>4.9660000000000002</v>
      </c>
      <c r="AD311">
        <v>3.9129999999999998</v>
      </c>
      <c r="AE311">
        <v>7740.2939999999999</v>
      </c>
      <c r="AF311">
        <v>5826.7489999999998</v>
      </c>
      <c r="AG311">
        <v>1794.58</v>
      </c>
      <c r="AH311">
        <v>1092.299</v>
      </c>
      <c r="AI311">
        <v>5945.7139999999999</v>
      </c>
      <c r="AJ311">
        <v>4734.45</v>
      </c>
      <c r="AK311">
        <v>24.004000000000001</v>
      </c>
      <c r="AL311">
        <v>1.0049999999999999</v>
      </c>
      <c r="AM311">
        <v>424.68299999999999</v>
      </c>
      <c r="AN311">
        <v>2056.1860000000001</v>
      </c>
      <c r="AO311">
        <v>8.8849999999999998</v>
      </c>
      <c r="AP311">
        <v>15.154</v>
      </c>
      <c r="AQ311">
        <v>1</v>
      </c>
      <c r="AR311">
        <v>1</v>
      </c>
      <c r="AS311">
        <v>1</v>
      </c>
      <c r="AT311" s="1">
        <v>0</v>
      </c>
      <c r="AU311" s="1" t="s">
        <v>83</v>
      </c>
      <c r="AV311" s="1" t="s">
        <v>83</v>
      </c>
      <c r="AW311" s="1" t="s">
        <v>84</v>
      </c>
      <c r="AX311" s="1"/>
      <c r="AY311" s="1"/>
      <c r="AZ311" s="1" t="s">
        <v>828</v>
      </c>
      <c r="BA311">
        <v>174</v>
      </c>
      <c r="BB311" s="1" t="s">
        <v>91</v>
      </c>
      <c r="BC311">
        <v>45566.756439999997</v>
      </c>
      <c r="BD311" s="1"/>
      <c r="BE311" s="1" t="s">
        <v>87</v>
      </c>
      <c r="BF311">
        <v>174</v>
      </c>
      <c r="BG311">
        <v>174</v>
      </c>
      <c r="BH311">
        <v>0</v>
      </c>
      <c r="BI311" s="1" t="s">
        <v>827</v>
      </c>
      <c r="BJ311" s="1"/>
      <c r="BK311">
        <v>16.079999919999999</v>
      </c>
      <c r="BL311">
        <v>110</v>
      </c>
      <c r="BM311" s="1"/>
      <c r="BN311" s="1"/>
      <c r="BO311">
        <v>0</v>
      </c>
      <c r="BP311">
        <v>60</v>
      </c>
      <c r="BS311" s="1" t="s">
        <v>829</v>
      </c>
      <c r="BT311" s="1" t="s">
        <v>828</v>
      </c>
      <c r="BU311">
        <v>40</v>
      </c>
      <c r="BV311">
        <v>20</v>
      </c>
      <c r="BW311">
        <v>45</v>
      </c>
      <c r="BX311">
        <v>1212.865</v>
      </c>
      <c r="BY311">
        <v>912.24599999999998</v>
      </c>
      <c r="BZ311">
        <v>-2.3090000000000002</v>
      </c>
      <c r="CA311">
        <v>4.0940000000000003</v>
      </c>
      <c r="CB311">
        <v>90</v>
      </c>
      <c r="CC311">
        <v>2056.1860000000001</v>
      </c>
      <c r="CD311">
        <v>1212.883</v>
      </c>
      <c r="CE311">
        <v>1220.9290000000001</v>
      </c>
      <c r="CF311">
        <v>-179.38900000000001</v>
      </c>
      <c r="CG311">
        <v>99.998999999999995</v>
      </c>
      <c r="CI311">
        <f>COUNTA(filtered_labeled_data_seghesio__2[#This Row])</f>
        <v>77</v>
      </c>
    </row>
    <row r="312" spans="1:87" x14ac:dyDescent="0.35">
      <c r="A312">
        <v>799.01499999999999</v>
      </c>
      <c r="B312">
        <v>119.90900000000001</v>
      </c>
      <c r="C312">
        <v>214.6</v>
      </c>
      <c r="D312">
        <v>214.5</v>
      </c>
      <c r="E312">
        <v>220.8</v>
      </c>
      <c r="F312">
        <v>225.1</v>
      </c>
      <c r="G312">
        <v>2191.4589999999998</v>
      </c>
      <c r="H312">
        <v>1811.6279999999999</v>
      </c>
      <c r="I312">
        <v>3.238</v>
      </c>
      <c r="J312">
        <v>0.14799999999999999</v>
      </c>
      <c r="K312">
        <v>24.34</v>
      </c>
      <c r="L312">
        <v>2.048</v>
      </c>
      <c r="M312">
        <v>0.45400000000000001</v>
      </c>
      <c r="N312">
        <v>0.65800000000000003</v>
      </c>
      <c r="O312">
        <v>43.7</v>
      </c>
      <c r="P312">
        <v>26.553999999999998</v>
      </c>
      <c r="Q312">
        <v>44.953000000000003</v>
      </c>
      <c r="R312">
        <v>229.8</v>
      </c>
      <c r="S312">
        <v>60.1</v>
      </c>
      <c r="T312">
        <v>60.1</v>
      </c>
      <c r="U312">
        <v>60.6</v>
      </c>
      <c r="V312">
        <v>94.585999999999999</v>
      </c>
      <c r="W312">
        <v>52.5</v>
      </c>
      <c r="X312">
        <v>66.259</v>
      </c>
      <c r="Y312">
        <v>80.245999999999995</v>
      </c>
      <c r="Z312">
        <v>3.16</v>
      </c>
      <c r="AA312">
        <v>538.00199999999995</v>
      </c>
      <c r="AB312">
        <v>490.49799999999999</v>
      </c>
      <c r="AC312">
        <v>4.59</v>
      </c>
      <c r="AD312">
        <v>3.7250000000000001</v>
      </c>
      <c r="AE312">
        <v>7600.5870000000004</v>
      </c>
      <c r="AF312">
        <v>5199.3140000000003</v>
      </c>
      <c r="AG312">
        <v>1586.0329999999999</v>
      </c>
      <c r="AH312">
        <v>981.923</v>
      </c>
      <c r="AI312">
        <v>6014.5540000000001</v>
      </c>
      <c r="AJ312">
        <v>4217.3909999999996</v>
      </c>
      <c r="AK312">
        <v>23.972000000000001</v>
      </c>
      <c r="AL312">
        <v>1.0029999999999999</v>
      </c>
      <c r="AM312">
        <v>423.49099999999999</v>
      </c>
      <c r="AN312">
        <v>2055.5169999999998</v>
      </c>
      <c r="AO312">
        <v>12.438000000000001</v>
      </c>
      <c r="AP312">
        <v>30.138000000000002</v>
      </c>
      <c r="AQ312">
        <v>1</v>
      </c>
      <c r="AR312">
        <v>1</v>
      </c>
      <c r="AS312">
        <v>1</v>
      </c>
      <c r="AT312" s="1">
        <v>0</v>
      </c>
      <c r="AU312" s="1" t="s">
        <v>83</v>
      </c>
      <c r="AV312" s="1" t="s">
        <v>83</v>
      </c>
      <c r="AW312" s="1" t="s">
        <v>84</v>
      </c>
      <c r="AX312" s="1"/>
      <c r="AY312" s="1"/>
      <c r="AZ312" s="1" t="s">
        <v>830</v>
      </c>
      <c r="BA312">
        <v>175</v>
      </c>
      <c r="BB312" s="1" t="s">
        <v>86</v>
      </c>
      <c r="BC312">
        <v>45566.756710000001</v>
      </c>
      <c r="BD312" s="1"/>
      <c r="BE312" s="1" t="s">
        <v>87</v>
      </c>
      <c r="BF312">
        <v>175</v>
      </c>
      <c r="BG312">
        <v>175</v>
      </c>
      <c r="BH312">
        <v>0</v>
      </c>
      <c r="BI312" s="1" t="s">
        <v>831</v>
      </c>
      <c r="BJ312" s="1"/>
      <c r="BK312">
        <v>16.079999919999999</v>
      </c>
      <c r="BL312">
        <v>110</v>
      </c>
      <c r="BM312" s="1"/>
      <c r="BN312" s="1"/>
      <c r="BO312">
        <v>0</v>
      </c>
      <c r="BP312">
        <v>60</v>
      </c>
      <c r="BQ312">
        <v>1.8010140000000001E-3</v>
      </c>
      <c r="BR312">
        <v>0.157918215</v>
      </c>
      <c r="BS312" s="1" t="s">
        <v>832</v>
      </c>
      <c r="BT312" s="1" t="s">
        <v>830</v>
      </c>
      <c r="BU312">
        <v>40</v>
      </c>
      <c r="BV312">
        <v>20</v>
      </c>
      <c r="BW312">
        <v>45</v>
      </c>
      <c r="BX312">
        <v>862.61</v>
      </c>
      <c r="BY312">
        <v>1253.346</v>
      </c>
      <c r="BZ312">
        <v>2.399</v>
      </c>
      <c r="CA312">
        <v>4.1840000000000002</v>
      </c>
      <c r="CB312">
        <v>94.707999999999998</v>
      </c>
      <c r="CC312">
        <v>2055.5169999999998</v>
      </c>
      <c r="CD312">
        <v>841.50099999999998</v>
      </c>
      <c r="CE312">
        <v>1359.23</v>
      </c>
      <c r="CF312">
        <v>5.4569999999999999</v>
      </c>
      <c r="CG312">
        <v>94.882000000000005</v>
      </c>
      <c r="CI312">
        <f>COUNTA(filtered_labeled_data_seghesio__2[#This Row])</f>
        <v>79</v>
      </c>
    </row>
    <row r="313" spans="1:87" x14ac:dyDescent="0.35">
      <c r="A313">
        <v>799.01499999999999</v>
      </c>
      <c r="B313">
        <v>119.90900000000001</v>
      </c>
      <c r="C313">
        <v>214.6</v>
      </c>
      <c r="D313">
        <v>214.5</v>
      </c>
      <c r="E313">
        <v>220.8</v>
      </c>
      <c r="F313">
        <v>225.1</v>
      </c>
      <c r="G313">
        <v>2191.4589999999998</v>
      </c>
      <c r="H313">
        <v>1811.6279999999999</v>
      </c>
      <c r="I313">
        <v>3.238</v>
      </c>
      <c r="J313">
        <v>0.14799999999999999</v>
      </c>
      <c r="K313">
        <v>24.34</v>
      </c>
      <c r="L313">
        <v>2.048</v>
      </c>
      <c r="M313">
        <v>0.45400000000000001</v>
      </c>
      <c r="N313">
        <v>0.65800000000000003</v>
      </c>
      <c r="O313">
        <v>43.7</v>
      </c>
      <c r="P313">
        <v>26.553999999999998</v>
      </c>
      <c r="Q313">
        <v>44.953000000000003</v>
      </c>
      <c r="R313">
        <v>229.8</v>
      </c>
      <c r="S313">
        <v>60.1</v>
      </c>
      <c r="T313">
        <v>60.1</v>
      </c>
      <c r="U313">
        <v>60.6</v>
      </c>
      <c r="V313">
        <v>137.79599999999999</v>
      </c>
      <c r="W313">
        <v>52.5</v>
      </c>
      <c r="X313">
        <v>67.010000000000005</v>
      </c>
      <c r="Y313">
        <v>82.406999999999996</v>
      </c>
      <c r="Z313">
        <v>2.4830000000000001</v>
      </c>
      <c r="AA313">
        <v>539.20699999999999</v>
      </c>
      <c r="AB313">
        <v>489.47500000000002</v>
      </c>
      <c r="AC313">
        <v>4.891</v>
      </c>
      <c r="AD313">
        <v>3.9510000000000001</v>
      </c>
      <c r="AE313">
        <v>7766.0069999999996</v>
      </c>
      <c r="AF313">
        <v>5842.8459999999995</v>
      </c>
      <c r="AG313">
        <v>1766.606</v>
      </c>
      <c r="AH313">
        <v>1121.538</v>
      </c>
      <c r="AI313">
        <v>5999.4009999999998</v>
      </c>
      <c r="AJ313">
        <v>4721.3090000000002</v>
      </c>
      <c r="AK313">
        <v>23.972000000000001</v>
      </c>
      <c r="AL313">
        <v>1.0049999999999999</v>
      </c>
      <c r="AM313">
        <v>424.71</v>
      </c>
      <c r="AN313">
        <v>2055.328</v>
      </c>
      <c r="AO313">
        <v>6.4530000000000003</v>
      </c>
      <c r="AP313">
        <v>26.850999999999999</v>
      </c>
      <c r="AQ313">
        <v>1</v>
      </c>
      <c r="AR313">
        <v>1</v>
      </c>
      <c r="AS313">
        <v>1</v>
      </c>
      <c r="AT313" s="1">
        <v>0</v>
      </c>
      <c r="AU313" s="1" t="s">
        <v>83</v>
      </c>
      <c r="AV313" s="1" t="s">
        <v>83</v>
      </c>
      <c r="AW313" s="1" t="s">
        <v>84</v>
      </c>
      <c r="AX313" s="1"/>
      <c r="AY313" s="1"/>
      <c r="AZ313" s="1" t="s">
        <v>833</v>
      </c>
      <c r="BA313">
        <v>175</v>
      </c>
      <c r="BB313" s="1" t="s">
        <v>91</v>
      </c>
      <c r="BC313">
        <v>45566.756710000001</v>
      </c>
      <c r="BD313" s="1"/>
      <c r="BE313" s="1" t="s">
        <v>87</v>
      </c>
      <c r="BF313">
        <v>175</v>
      </c>
      <c r="BG313">
        <v>175</v>
      </c>
      <c r="BH313">
        <v>0</v>
      </c>
      <c r="BI313" s="1" t="s">
        <v>831</v>
      </c>
      <c r="BJ313" s="1"/>
      <c r="BK313">
        <v>16.079999919999999</v>
      </c>
      <c r="BL313">
        <v>110</v>
      </c>
      <c r="BM313" s="1"/>
      <c r="BN313" s="1"/>
      <c r="BO313">
        <v>0</v>
      </c>
      <c r="BP313">
        <v>60</v>
      </c>
      <c r="BS313" s="1" t="s">
        <v>834</v>
      </c>
      <c r="BT313" s="1" t="s">
        <v>833</v>
      </c>
      <c r="BU313">
        <v>40</v>
      </c>
      <c r="BV313">
        <v>20</v>
      </c>
      <c r="BW313">
        <v>45</v>
      </c>
      <c r="BX313">
        <v>1212.8510000000001</v>
      </c>
      <c r="BY313">
        <v>1004.652</v>
      </c>
      <c r="BZ313">
        <v>-2.7669999999999999</v>
      </c>
      <c r="CA313">
        <v>4.0439999999999996</v>
      </c>
      <c r="CB313">
        <v>89.542000000000002</v>
      </c>
      <c r="CC313">
        <v>2055.328</v>
      </c>
      <c r="CD313">
        <v>1211.855</v>
      </c>
      <c r="CE313">
        <v>1313.3820000000001</v>
      </c>
      <c r="CF313">
        <v>-179.21199999999999</v>
      </c>
      <c r="CG313">
        <v>98.424999999999997</v>
      </c>
      <c r="CI313">
        <f>COUNTA(filtered_labeled_data_seghesio__2[#This Row])</f>
        <v>77</v>
      </c>
    </row>
    <row r="314" spans="1:87" x14ac:dyDescent="0.35">
      <c r="A314">
        <v>799.38400000000001</v>
      </c>
      <c r="B314">
        <v>119.90900000000001</v>
      </c>
      <c r="C314">
        <v>214.8</v>
      </c>
      <c r="D314">
        <v>214.6</v>
      </c>
      <c r="E314">
        <v>220.8</v>
      </c>
      <c r="F314">
        <v>225.1</v>
      </c>
      <c r="G314">
        <v>2198.1619999999998</v>
      </c>
      <c r="H314">
        <v>1798.7080000000001</v>
      </c>
      <c r="I314">
        <v>3.8220000000000001</v>
      </c>
      <c r="J314">
        <v>0.156</v>
      </c>
      <c r="K314">
        <v>24.34</v>
      </c>
      <c r="L314">
        <v>2.0720000000000001</v>
      </c>
      <c r="M314">
        <v>0.45400000000000001</v>
      </c>
      <c r="N314">
        <v>0.65400000000000003</v>
      </c>
      <c r="O314">
        <v>43.9</v>
      </c>
      <c r="P314">
        <v>27.048999999999999</v>
      </c>
      <c r="Q314">
        <v>44.963999999999999</v>
      </c>
      <c r="R314">
        <v>229.8</v>
      </c>
      <c r="S314">
        <v>60</v>
      </c>
      <c r="T314">
        <v>60</v>
      </c>
      <c r="U314">
        <v>60.6</v>
      </c>
      <c r="V314">
        <v>94.585999999999999</v>
      </c>
      <c r="W314">
        <v>52.5</v>
      </c>
      <c r="X314">
        <v>66.474000000000004</v>
      </c>
      <c r="Y314">
        <v>80.287999999999997</v>
      </c>
      <c r="Z314">
        <v>2.7090000000000001</v>
      </c>
      <c r="AA314">
        <v>540.12900000000002</v>
      </c>
      <c r="AB314">
        <v>492.92200000000003</v>
      </c>
      <c r="AC314">
        <v>4.59</v>
      </c>
      <c r="AD314">
        <v>3.6869999999999998</v>
      </c>
      <c r="AE314">
        <v>7651.6729999999998</v>
      </c>
      <c r="AF314">
        <v>5277.0280000000002</v>
      </c>
      <c r="AG314">
        <v>1610.2470000000001</v>
      </c>
      <c r="AH314">
        <v>988.26099999999997</v>
      </c>
      <c r="AI314">
        <v>6041.4269999999997</v>
      </c>
      <c r="AJ314">
        <v>4288.7669999999998</v>
      </c>
      <c r="AK314">
        <v>25.19</v>
      </c>
      <c r="AL314">
        <v>1.0029999999999999</v>
      </c>
      <c r="AM314">
        <v>423.66300000000001</v>
      </c>
      <c r="AN314">
        <v>2055.6030000000001</v>
      </c>
      <c r="AO314">
        <v>6.5739999999999998</v>
      </c>
      <c r="AP314">
        <v>25.254999999999999</v>
      </c>
      <c r="AQ314">
        <v>1</v>
      </c>
      <c r="AR314">
        <v>1</v>
      </c>
      <c r="AS314">
        <v>1</v>
      </c>
      <c r="AT314" s="1">
        <v>0</v>
      </c>
      <c r="AU314" s="1" t="s">
        <v>83</v>
      </c>
      <c r="AV314" s="1" t="s">
        <v>83</v>
      </c>
      <c r="AW314" s="1" t="s">
        <v>84</v>
      </c>
      <c r="AX314" s="1"/>
      <c r="AY314" s="1"/>
      <c r="AZ314" s="1" t="s">
        <v>835</v>
      </c>
      <c r="BA314">
        <v>176</v>
      </c>
      <c r="BB314" s="1" t="s">
        <v>86</v>
      </c>
      <c r="BC314">
        <v>45566.756999999998</v>
      </c>
      <c r="BD314" s="1"/>
      <c r="BE314" s="1" t="s">
        <v>87</v>
      </c>
      <c r="BF314">
        <v>176</v>
      </c>
      <c r="BG314">
        <v>176</v>
      </c>
      <c r="BH314">
        <v>0</v>
      </c>
      <c r="BI314" s="1" t="s">
        <v>836</v>
      </c>
      <c r="BJ314" s="1"/>
      <c r="BK314">
        <v>16.090000150000002</v>
      </c>
      <c r="BL314">
        <v>110</v>
      </c>
      <c r="BM314" s="1"/>
      <c r="BN314" s="1"/>
      <c r="BO314">
        <v>0</v>
      </c>
      <c r="BP314">
        <v>60</v>
      </c>
      <c r="BQ314">
        <v>2.497315E-3</v>
      </c>
      <c r="BR314">
        <v>0.15128529099999999</v>
      </c>
      <c r="BS314" s="1" t="s">
        <v>837</v>
      </c>
      <c r="BT314" s="1" t="s">
        <v>835</v>
      </c>
      <c r="BU314">
        <v>40</v>
      </c>
      <c r="BV314">
        <v>20</v>
      </c>
      <c r="BW314">
        <v>45</v>
      </c>
      <c r="BX314">
        <v>864.71400000000006</v>
      </c>
      <c r="BY314">
        <v>1217.6300000000001</v>
      </c>
      <c r="BZ314">
        <v>2.4550000000000001</v>
      </c>
      <c r="CA314">
        <v>4.2160000000000002</v>
      </c>
      <c r="CB314">
        <v>94.763999999999996</v>
      </c>
      <c r="CC314">
        <v>2055.6030000000001</v>
      </c>
      <c r="CD314">
        <v>843.27</v>
      </c>
      <c r="CE314">
        <v>1324.626</v>
      </c>
      <c r="CF314">
        <v>5.49</v>
      </c>
      <c r="CG314">
        <v>97.244</v>
      </c>
      <c r="CI314">
        <f>COUNTA(filtered_labeled_data_seghesio__2[#This Row])</f>
        <v>79</v>
      </c>
    </row>
    <row r="315" spans="1:87" x14ac:dyDescent="0.35">
      <c r="A315">
        <v>799.38400000000001</v>
      </c>
      <c r="B315">
        <v>119.90900000000001</v>
      </c>
      <c r="C315">
        <v>214.8</v>
      </c>
      <c r="D315">
        <v>214.6</v>
      </c>
      <c r="E315">
        <v>220.8</v>
      </c>
      <c r="F315">
        <v>225.1</v>
      </c>
      <c r="G315">
        <v>2198.1619999999998</v>
      </c>
      <c r="H315">
        <v>1798.7080000000001</v>
      </c>
      <c r="I315">
        <v>3.8220000000000001</v>
      </c>
      <c r="J315">
        <v>0.156</v>
      </c>
      <c r="K315">
        <v>24.34</v>
      </c>
      <c r="L315">
        <v>2.0720000000000001</v>
      </c>
      <c r="M315">
        <v>0.45400000000000001</v>
      </c>
      <c r="N315">
        <v>0.65400000000000003</v>
      </c>
      <c r="O315">
        <v>43.9</v>
      </c>
      <c r="P315">
        <v>27.048999999999999</v>
      </c>
      <c r="Q315">
        <v>44.963999999999999</v>
      </c>
      <c r="R315">
        <v>229.8</v>
      </c>
      <c r="S315">
        <v>60</v>
      </c>
      <c r="T315">
        <v>60</v>
      </c>
      <c r="U315">
        <v>60.6</v>
      </c>
      <c r="V315">
        <v>137.79599999999999</v>
      </c>
      <c r="W315">
        <v>52.5</v>
      </c>
      <c r="X315">
        <v>66.778000000000006</v>
      </c>
      <c r="Y315">
        <v>82.393000000000001</v>
      </c>
      <c r="Z315">
        <v>2.1070000000000002</v>
      </c>
      <c r="AA315">
        <v>541.86900000000003</v>
      </c>
      <c r="AB315">
        <v>492.83600000000001</v>
      </c>
      <c r="AC315">
        <v>4.9660000000000002</v>
      </c>
      <c r="AD315">
        <v>3.9129999999999998</v>
      </c>
      <c r="AE315">
        <v>7832.9920000000002</v>
      </c>
      <c r="AF315">
        <v>5949.1869999999999</v>
      </c>
      <c r="AG315">
        <v>1833.009</v>
      </c>
      <c r="AH315">
        <v>1128.854</v>
      </c>
      <c r="AI315">
        <v>5999.9830000000002</v>
      </c>
      <c r="AJ315">
        <v>4820.3329999999996</v>
      </c>
      <c r="AK315">
        <v>25.19</v>
      </c>
      <c r="AL315">
        <v>1.004</v>
      </c>
      <c r="AM315">
        <v>424.68</v>
      </c>
      <c r="AN315">
        <v>2053.1689999999999</v>
      </c>
      <c r="AO315">
        <v>8.9809999999999999</v>
      </c>
      <c r="AP315">
        <v>29.218</v>
      </c>
      <c r="AQ315">
        <v>1</v>
      </c>
      <c r="AR315">
        <v>1</v>
      </c>
      <c r="AS315">
        <v>1</v>
      </c>
      <c r="AT315" s="1">
        <v>0</v>
      </c>
      <c r="AU315" s="1" t="s">
        <v>83</v>
      </c>
      <c r="AV315" s="1" t="s">
        <v>83</v>
      </c>
      <c r="AW315" s="1" t="s">
        <v>84</v>
      </c>
      <c r="AX315" s="1"/>
      <c r="AY315" s="1"/>
      <c r="AZ315" s="1" t="s">
        <v>838</v>
      </c>
      <c r="BA315">
        <v>176</v>
      </c>
      <c r="BB315" s="1" t="s">
        <v>91</v>
      </c>
      <c r="BC315">
        <v>45566.756999999998</v>
      </c>
      <c r="BD315" s="1"/>
      <c r="BE315" s="1" t="s">
        <v>87</v>
      </c>
      <c r="BF315">
        <v>176</v>
      </c>
      <c r="BG315">
        <v>176</v>
      </c>
      <c r="BH315">
        <v>0</v>
      </c>
      <c r="BI315" s="1" t="s">
        <v>836</v>
      </c>
      <c r="BJ315" s="1"/>
      <c r="BK315">
        <v>16.090000150000002</v>
      </c>
      <c r="BL315">
        <v>110</v>
      </c>
      <c r="BM315" s="1"/>
      <c r="BN315" s="1"/>
      <c r="BO315">
        <v>0</v>
      </c>
      <c r="BP315">
        <v>60</v>
      </c>
      <c r="BS315" s="1" t="s">
        <v>839</v>
      </c>
      <c r="BT315" s="1" t="s">
        <v>838</v>
      </c>
      <c r="BU315">
        <v>40</v>
      </c>
      <c r="BV315">
        <v>20</v>
      </c>
      <c r="BW315">
        <v>45</v>
      </c>
      <c r="BX315">
        <v>1181.5550000000001</v>
      </c>
      <c r="BY315">
        <v>1141.1769999999999</v>
      </c>
      <c r="BZ315">
        <v>-3.6840000000000002</v>
      </c>
      <c r="CA315">
        <v>4.0830000000000002</v>
      </c>
      <c r="CB315">
        <v>88.625</v>
      </c>
      <c r="CC315">
        <v>2053.1689999999999</v>
      </c>
      <c r="CD315">
        <v>1187.4749999999999</v>
      </c>
      <c r="CE315">
        <v>1444.6890000000001</v>
      </c>
      <c r="CF315">
        <v>179.501</v>
      </c>
      <c r="CG315">
        <v>99.998999999999995</v>
      </c>
      <c r="CI315">
        <f>COUNTA(filtered_labeled_data_seghesio__2[#This Row])</f>
        <v>77</v>
      </c>
    </row>
    <row r="316" spans="1:87" x14ac:dyDescent="0.35">
      <c r="A316">
        <v>799.2</v>
      </c>
      <c r="B316">
        <v>119.90900000000001</v>
      </c>
      <c r="C316">
        <v>214.8</v>
      </c>
      <c r="D316">
        <v>214.8</v>
      </c>
      <c r="E316">
        <v>220.8</v>
      </c>
      <c r="F316">
        <v>225</v>
      </c>
      <c r="G316">
        <v>2179.0239999999999</v>
      </c>
      <c r="H316">
        <v>1780.5419999999999</v>
      </c>
      <c r="I316">
        <v>2.8380000000000001</v>
      </c>
      <c r="J316">
        <v>0.154</v>
      </c>
      <c r="K316">
        <v>24.338000000000001</v>
      </c>
      <c r="L316">
        <v>2.0680000000000001</v>
      </c>
      <c r="M316">
        <v>0.45200000000000001</v>
      </c>
      <c r="N316">
        <v>0.65600000000000003</v>
      </c>
      <c r="O316">
        <v>44</v>
      </c>
      <c r="P316">
        <v>27.338999999999999</v>
      </c>
      <c r="Q316">
        <v>44.988999999999997</v>
      </c>
      <c r="R316">
        <v>229.8</v>
      </c>
      <c r="S316">
        <v>60</v>
      </c>
      <c r="T316">
        <v>60</v>
      </c>
      <c r="U316">
        <v>60.7</v>
      </c>
      <c r="V316">
        <v>94.585999999999999</v>
      </c>
      <c r="W316">
        <v>52.5</v>
      </c>
      <c r="X316">
        <v>66.444000000000003</v>
      </c>
      <c r="Y316">
        <v>80.257000000000005</v>
      </c>
      <c r="Z316">
        <v>3.3109999999999999</v>
      </c>
      <c r="AA316">
        <v>539.73299999999995</v>
      </c>
      <c r="AB316">
        <v>493.50200000000001</v>
      </c>
      <c r="AC316">
        <v>4.6280000000000001</v>
      </c>
      <c r="AD316">
        <v>3.6869999999999998</v>
      </c>
      <c r="AE316">
        <v>7650.3109999999997</v>
      </c>
      <c r="AF316">
        <v>5293.2160000000003</v>
      </c>
      <c r="AG316">
        <v>1635.36</v>
      </c>
      <c r="AH316">
        <v>994.66300000000001</v>
      </c>
      <c r="AI316">
        <v>6014.951</v>
      </c>
      <c r="AJ316">
        <v>4298.5529999999999</v>
      </c>
      <c r="AK316">
        <v>23.864999999999998</v>
      </c>
      <c r="AT316" s="1" t="s">
        <v>83</v>
      </c>
      <c r="AU316" s="1" t="s">
        <v>83</v>
      </c>
      <c r="AV316" s="1" t="s">
        <v>83</v>
      </c>
      <c r="AW316" s="1"/>
      <c r="AX316" s="1"/>
      <c r="AY316" s="1"/>
      <c r="AZ316" s="1" t="s">
        <v>840</v>
      </c>
      <c r="BA316">
        <v>177</v>
      </c>
      <c r="BB316" s="1" t="s">
        <v>86</v>
      </c>
      <c r="BC316">
        <v>45566.757279999998</v>
      </c>
      <c r="BD316" s="1"/>
      <c r="BE316" s="1" t="s">
        <v>87</v>
      </c>
      <c r="BF316">
        <v>177</v>
      </c>
      <c r="BG316">
        <v>177</v>
      </c>
      <c r="BH316">
        <v>0</v>
      </c>
      <c r="BI316" s="1" t="s">
        <v>841</v>
      </c>
      <c r="BJ316" s="1"/>
      <c r="BK316">
        <v>16.090000150000002</v>
      </c>
      <c r="BL316">
        <v>110</v>
      </c>
      <c r="BM316" s="1"/>
      <c r="BN316" s="1"/>
      <c r="BO316">
        <v>0</v>
      </c>
      <c r="BP316">
        <v>60</v>
      </c>
      <c r="BQ316">
        <v>1.1199236E-2</v>
      </c>
      <c r="BR316">
        <v>0.158813238</v>
      </c>
      <c r="BS316" s="1" t="s">
        <v>83</v>
      </c>
      <c r="BT316" s="1" t="s">
        <v>83</v>
      </c>
      <c r="CI316">
        <f>COUNTA(filtered_labeled_data_seghesio__2[#This Row])</f>
        <v>57</v>
      </c>
    </row>
    <row r="317" spans="1:87" x14ac:dyDescent="0.35">
      <c r="A317">
        <v>799.2</v>
      </c>
      <c r="B317">
        <v>119.90900000000001</v>
      </c>
      <c r="C317">
        <v>214.8</v>
      </c>
      <c r="D317">
        <v>214.8</v>
      </c>
      <c r="E317">
        <v>220.8</v>
      </c>
      <c r="F317">
        <v>225</v>
      </c>
      <c r="G317">
        <v>2179.0239999999999</v>
      </c>
      <c r="H317">
        <v>1780.5419999999999</v>
      </c>
      <c r="I317">
        <v>2.8380000000000001</v>
      </c>
      <c r="J317">
        <v>0.154</v>
      </c>
      <c r="K317">
        <v>24.338000000000001</v>
      </c>
      <c r="L317">
        <v>2.0680000000000001</v>
      </c>
      <c r="M317">
        <v>0.45200000000000001</v>
      </c>
      <c r="N317">
        <v>0.65600000000000003</v>
      </c>
      <c r="O317">
        <v>44</v>
      </c>
      <c r="P317">
        <v>27.338999999999999</v>
      </c>
      <c r="Q317">
        <v>44.988999999999997</v>
      </c>
      <c r="R317">
        <v>229.8</v>
      </c>
      <c r="S317">
        <v>60</v>
      </c>
      <c r="T317">
        <v>60</v>
      </c>
      <c r="U317">
        <v>60.7</v>
      </c>
      <c r="V317">
        <v>137.79599999999999</v>
      </c>
      <c r="W317">
        <v>52.5</v>
      </c>
      <c r="X317">
        <v>66.959999999999994</v>
      </c>
      <c r="Y317">
        <v>82.447000000000003</v>
      </c>
      <c r="Z317">
        <v>2.4079999999999999</v>
      </c>
      <c r="AA317">
        <v>543.23400000000004</v>
      </c>
      <c r="AB317">
        <v>495.11399999999998</v>
      </c>
      <c r="AC317">
        <v>4.8540000000000001</v>
      </c>
      <c r="AD317">
        <v>3.875</v>
      </c>
      <c r="AE317">
        <v>7855.1180000000004</v>
      </c>
      <c r="AF317">
        <v>6008.1210000000001</v>
      </c>
      <c r="AG317">
        <v>1785.4459999999999</v>
      </c>
      <c r="AH317">
        <v>1123.5119999999999</v>
      </c>
      <c r="AI317">
        <v>6069.6710000000003</v>
      </c>
      <c r="AJ317">
        <v>4884.6090000000004</v>
      </c>
      <c r="AK317">
        <v>23.864999999999998</v>
      </c>
      <c r="AL317">
        <v>1.004</v>
      </c>
      <c r="AM317">
        <v>424.68700000000001</v>
      </c>
      <c r="AN317">
        <v>2053.9259999999999</v>
      </c>
      <c r="AO317">
        <v>9.7609999999999992</v>
      </c>
      <c r="AP317">
        <v>39.137999999999998</v>
      </c>
      <c r="AQ317">
        <v>1</v>
      </c>
      <c r="AR317">
        <v>1</v>
      </c>
      <c r="AS317">
        <v>1</v>
      </c>
      <c r="AT317" s="1">
        <v>0</v>
      </c>
      <c r="AU317" s="1" t="s">
        <v>83</v>
      </c>
      <c r="AV317" s="1" t="s">
        <v>83</v>
      </c>
      <c r="AW317" s="1" t="s">
        <v>84</v>
      </c>
      <c r="AX317" s="1"/>
      <c r="AY317" s="1"/>
      <c r="AZ317" s="1" t="s">
        <v>842</v>
      </c>
      <c r="BA317">
        <v>177</v>
      </c>
      <c r="BB317" s="1" t="s">
        <v>91</v>
      </c>
      <c r="BC317">
        <v>45566.757279999998</v>
      </c>
      <c r="BD317" s="1"/>
      <c r="BE317" s="1" t="s">
        <v>87</v>
      </c>
      <c r="BF317">
        <v>177</v>
      </c>
      <c r="BG317">
        <v>177</v>
      </c>
      <c r="BH317">
        <v>0</v>
      </c>
      <c r="BI317" s="1" t="s">
        <v>841</v>
      </c>
      <c r="BJ317" s="1"/>
      <c r="BK317">
        <v>16.090000150000002</v>
      </c>
      <c r="BL317">
        <v>110</v>
      </c>
      <c r="BM317" s="1"/>
      <c r="BN317" s="1"/>
      <c r="BO317">
        <v>0</v>
      </c>
      <c r="BP317">
        <v>60</v>
      </c>
      <c r="BS317" s="1" t="s">
        <v>843</v>
      </c>
      <c r="BT317" s="1" t="s">
        <v>842</v>
      </c>
      <c r="BU317">
        <v>40</v>
      </c>
      <c r="BV317">
        <v>20</v>
      </c>
      <c r="BW317">
        <v>45</v>
      </c>
      <c r="BX317">
        <v>1208.6189999999999</v>
      </c>
      <c r="BY317">
        <v>1117.83</v>
      </c>
      <c r="BZ317">
        <v>-2.9990000000000001</v>
      </c>
      <c r="CA317">
        <v>4.0049999999999999</v>
      </c>
      <c r="CB317">
        <v>89.31</v>
      </c>
      <c r="CC317">
        <v>2053.9259999999999</v>
      </c>
      <c r="CD317">
        <v>1207.6500000000001</v>
      </c>
      <c r="CE317">
        <v>1422.9090000000001</v>
      </c>
      <c r="CF317">
        <v>-179.27600000000001</v>
      </c>
      <c r="CG317">
        <v>97.244</v>
      </c>
      <c r="CI317">
        <f>COUNTA(filtered_labeled_data_seghesio__2[#This Row])</f>
        <v>77</v>
      </c>
    </row>
    <row r="318" spans="1:87" x14ac:dyDescent="0.35">
      <c r="A318">
        <v>799.56899999999996</v>
      </c>
      <c r="B318">
        <v>119.90900000000001</v>
      </c>
      <c r="C318">
        <v>215</v>
      </c>
      <c r="D318">
        <v>215.1</v>
      </c>
      <c r="E318">
        <v>220.6</v>
      </c>
      <c r="F318">
        <v>225</v>
      </c>
      <c r="G318">
        <v>2198.0650000000001</v>
      </c>
      <c r="H318">
        <v>1782.096</v>
      </c>
      <c r="I318">
        <v>3.1840000000000002</v>
      </c>
      <c r="J318">
        <v>0.154</v>
      </c>
      <c r="K318">
        <v>24.338000000000001</v>
      </c>
      <c r="L318">
        <v>2.0619999999999998</v>
      </c>
      <c r="M318">
        <v>0.45200000000000001</v>
      </c>
      <c r="N318">
        <v>0.65400000000000003</v>
      </c>
      <c r="O318">
        <v>44.2</v>
      </c>
      <c r="P318">
        <v>27.477</v>
      </c>
      <c r="Q318">
        <v>44.994</v>
      </c>
      <c r="R318">
        <v>229.8</v>
      </c>
      <c r="S318">
        <v>60</v>
      </c>
      <c r="T318">
        <v>60</v>
      </c>
      <c r="U318">
        <v>60.7</v>
      </c>
      <c r="V318">
        <v>94.585999999999999</v>
      </c>
      <c r="W318">
        <v>52.5</v>
      </c>
      <c r="X318">
        <v>66.33</v>
      </c>
      <c r="Y318">
        <v>80.311999999999998</v>
      </c>
      <c r="Z318">
        <v>3.198</v>
      </c>
      <c r="AA318">
        <v>540.23500000000001</v>
      </c>
      <c r="AB318">
        <v>495.298</v>
      </c>
      <c r="AC318">
        <v>4.6280000000000001</v>
      </c>
      <c r="AD318">
        <v>3.6869999999999998</v>
      </c>
      <c r="AE318">
        <v>7652.41</v>
      </c>
      <c r="AF318">
        <v>5347.576</v>
      </c>
      <c r="AG318">
        <v>1647.0429999999999</v>
      </c>
      <c r="AH318">
        <v>1008.599</v>
      </c>
      <c r="AI318">
        <v>6005.3670000000002</v>
      </c>
      <c r="AJ318">
        <v>4338.9769999999999</v>
      </c>
      <c r="AK318">
        <v>24.995000000000001</v>
      </c>
      <c r="AL318">
        <v>1.0029999999999999</v>
      </c>
      <c r="AM318">
        <v>423.62400000000002</v>
      </c>
      <c r="AN318">
        <v>2055.7910000000002</v>
      </c>
      <c r="AO318">
        <v>8.1839999999999993</v>
      </c>
      <c r="AP318">
        <v>28.178999999999998</v>
      </c>
      <c r="AQ318">
        <v>1</v>
      </c>
      <c r="AR318">
        <v>1</v>
      </c>
      <c r="AS318">
        <v>1</v>
      </c>
      <c r="AT318" s="1">
        <v>0</v>
      </c>
      <c r="AU318" s="1" t="s">
        <v>83</v>
      </c>
      <c r="AV318" s="1" t="s">
        <v>83</v>
      </c>
      <c r="AW318" s="1" t="s">
        <v>84</v>
      </c>
      <c r="AX318" s="1"/>
      <c r="AY318" s="1"/>
      <c r="AZ318" s="1" t="s">
        <v>844</v>
      </c>
      <c r="BA318">
        <v>178</v>
      </c>
      <c r="BB318" s="1" t="s">
        <v>86</v>
      </c>
      <c r="BC318">
        <v>45566.757570000002</v>
      </c>
      <c r="BD318" s="1"/>
      <c r="BE318" s="1" t="s">
        <v>87</v>
      </c>
      <c r="BF318">
        <v>178</v>
      </c>
      <c r="BG318">
        <v>178</v>
      </c>
      <c r="BH318">
        <v>0</v>
      </c>
      <c r="BI318" s="1" t="s">
        <v>845</v>
      </c>
      <c r="BJ318" s="1"/>
      <c r="BK318">
        <v>16.100000380000001</v>
      </c>
      <c r="BL318">
        <v>110</v>
      </c>
      <c r="BM318" s="1"/>
      <c r="BN318" s="1"/>
      <c r="BO318">
        <v>0</v>
      </c>
      <c r="BP318">
        <v>60</v>
      </c>
      <c r="BQ318">
        <v>1.1511445E-2</v>
      </c>
      <c r="BR318">
        <v>0.134439111</v>
      </c>
      <c r="BS318" s="1" t="s">
        <v>846</v>
      </c>
      <c r="BT318" s="1" t="s">
        <v>844</v>
      </c>
      <c r="BU318">
        <v>40</v>
      </c>
      <c r="BV318">
        <v>20</v>
      </c>
      <c r="BW318">
        <v>45</v>
      </c>
      <c r="BX318">
        <v>859.17200000000003</v>
      </c>
      <c r="BY318">
        <v>1249.0709999999999</v>
      </c>
      <c r="BZ318">
        <v>3.1309999999999998</v>
      </c>
      <c r="CA318">
        <v>4.1920000000000002</v>
      </c>
      <c r="CB318">
        <v>95.44</v>
      </c>
      <c r="CC318">
        <v>2055.7910000000002</v>
      </c>
      <c r="CD318">
        <v>838.44100000000003</v>
      </c>
      <c r="CE318">
        <v>1356.654</v>
      </c>
      <c r="CF318">
        <v>5.1970000000000001</v>
      </c>
      <c r="CG318">
        <v>97.244</v>
      </c>
      <c r="CI318">
        <f>COUNTA(filtered_labeled_data_seghesio__2[#This Row])</f>
        <v>79</v>
      </c>
    </row>
    <row r="319" spans="1:87" x14ac:dyDescent="0.35">
      <c r="A319">
        <v>799.56899999999996</v>
      </c>
      <c r="B319">
        <v>119.90900000000001</v>
      </c>
      <c r="C319">
        <v>215</v>
      </c>
      <c r="D319">
        <v>215.1</v>
      </c>
      <c r="E319">
        <v>220.6</v>
      </c>
      <c r="F319">
        <v>225</v>
      </c>
      <c r="G319">
        <v>2198.0650000000001</v>
      </c>
      <c r="H319">
        <v>1782.096</v>
      </c>
      <c r="I319">
        <v>3.1840000000000002</v>
      </c>
      <c r="J319">
        <v>0.154</v>
      </c>
      <c r="K319">
        <v>24.338000000000001</v>
      </c>
      <c r="L319">
        <v>2.0619999999999998</v>
      </c>
      <c r="M319">
        <v>0.45200000000000001</v>
      </c>
      <c r="N319">
        <v>0.65400000000000003</v>
      </c>
      <c r="O319">
        <v>44.2</v>
      </c>
      <c r="P319">
        <v>27.477</v>
      </c>
      <c r="Q319">
        <v>44.994</v>
      </c>
      <c r="R319">
        <v>229.8</v>
      </c>
      <c r="S319">
        <v>60</v>
      </c>
      <c r="T319">
        <v>60</v>
      </c>
      <c r="U319">
        <v>60.7</v>
      </c>
      <c r="V319">
        <v>137.79599999999999</v>
      </c>
      <c r="W319">
        <v>52.5</v>
      </c>
      <c r="X319">
        <v>67.025000000000006</v>
      </c>
      <c r="Y319">
        <v>83.114000000000004</v>
      </c>
      <c r="Z319">
        <v>1.3919999999999999</v>
      </c>
      <c r="AA319">
        <v>542.221</v>
      </c>
      <c r="AB319">
        <v>493.78300000000002</v>
      </c>
      <c r="AC319">
        <v>4.9290000000000003</v>
      </c>
      <c r="AD319">
        <v>3.875</v>
      </c>
      <c r="AE319">
        <v>7825.8580000000002</v>
      </c>
      <c r="AF319">
        <v>5968.0680000000002</v>
      </c>
      <c r="AG319">
        <v>1825.1469999999999</v>
      </c>
      <c r="AH319">
        <v>1122.1500000000001</v>
      </c>
      <c r="AI319">
        <v>6000.7110000000002</v>
      </c>
      <c r="AJ319">
        <v>4845.9179999999997</v>
      </c>
      <c r="AK319">
        <v>24.995000000000001</v>
      </c>
      <c r="AL319">
        <v>1.0049999999999999</v>
      </c>
      <c r="AM319">
        <v>424.548</v>
      </c>
      <c r="AN319">
        <v>2053.8090000000002</v>
      </c>
      <c r="AO319">
        <v>6.33</v>
      </c>
      <c r="AP319">
        <v>36.076999999999998</v>
      </c>
      <c r="AQ319">
        <v>1</v>
      </c>
      <c r="AR319">
        <v>1</v>
      </c>
      <c r="AS319">
        <v>1</v>
      </c>
      <c r="AT319" s="1">
        <v>0</v>
      </c>
      <c r="AU319" s="1" t="s">
        <v>83</v>
      </c>
      <c r="AV319" s="1" t="s">
        <v>83</v>
      </c>
      <c r="AW319" s="1" t="s">
        <v>84</v>
      </c>
      <c r="AX319" s="1"/>
      <c r="AY319" s="1"/>
      <c r="AZ319" s="1" t="s">
        <v>847</v>
      </c>
      <c r="BA319">
        <v>178</v>
      </c>
      <c r="BB319" s="1" t="s">
        <v>91</v>
      </c>
      <c r="BC319">
        <v>45566.757570000002</v>
      </c>
      <c r="BD319" s="1"/>
      <c r="BE319" s="1" t="s">
        <v>87</v>
      </c>
      <c r="BF319">
        <v>178</v>
      </c>
      <c r="BG319">
        <v>178</v>
      </c>
      <c r="BH319">
        <v>0</v>
      </c>
      <c r="BI319" s="1" t="s">
        <v>845</v>
      </c>
      <c r="BJ319" s="1"/>
      <c r="BK319">
        <v>16.100000380000001</v>
      </c>
      <c r="BL319">
        <v>110</v>
      </c>
      <c r="BM319" s="1"/>
      <c r="BN319" s="1"/>
      <c r="BO319">
        <v>0</v>
      </c>
      <c r="BP319">
        <v>60</v>
      </c>
      <c r="BS319" s="1" t="s">
        <v>848</v>
      </c>
      <c r="BT319" s="1" t="s">
        <v>847</v>
      </c>
      <c r="BU319">
        <v>40</v>
      </c>
      <c r="BV319">
        <v>20</v>
      </c>
      <c r="BW319">
        <v>45</v>
      </c>
      <c r="BX319">
        <v>1225.71</v>
      </c>
      <c r="BY319">
        <v>1116.299</v>
      </c>
      <c r="BZ319">
        <v>-1.847</v>
      </c>
      <c r="CA319">
        <v>4.0460000000000003</v>
      </c>
      <c r="CB319">
        <v>90.462000000000003</v>
      </c>
      <c r="CC319">
        <v>2053.8090000000002</v>
      </c>
      <c r="CD319">
        <v>1220.078</v>
      </c>
      <c r="CE319">
        <v>1422.711</v>
      </c>
      <c r="CF319">
        <v>-178.489</v>
      </c>
      <c r="CG319">
        <v>99.998999999999995</v>
      </c>
      <c r="CI319">
        <f>COUNTA(filtered_labeled_data_seghesio__2[#This Row])</f>
        <v>77</v>
      </c>
    </row>
    <row r="320" spans="1:87" x14ac:dyDescent="0.35">
      <c r="A320">
        <v>799.56899999999996</v>
      </c>
      <c r="B320">
        <v>119.90900000000001</v>
      </c>
      <c r="C320">
        <v>215.1</v>
      </c>
      <c r="D320">
        <v>214.8</v>
      </c>
      <c r="E320">
        <v>220.6</v>
      </c>
      <c r="F320">
        <v>225</v>
      </c>
      <c r="G320">
        <v>2187.8649999999998</v>
      </c>
      <c r="H320">
        <v>1773.9359999999999</v>
      </c>
      <c r="I320">
        <v>3.4279999999999999</v>
      </c>
      <c r="J320">
        <v>0.154</v>
      </c>
      <c r="K320">
        <v>24.338000000000001</v>
      </c>
      <c r="L320">
        <v>2.0459999999999998</v>
      </c>
      <c r="M320">
        <v>0.45200000000000001</v>
      </c>
      <c r="N320">
        <v>0.65600000000000003</v>
      </c>
      <c r="O320">
        <v>44.4</v>
      </c>
      <c r="P320">
        <v>27.364999999999998</v>
      </c>
      <c r="Q320">
        <v>44.978999999999999</v>
      </c>
      <c r="R320">
        <v>229.8</v>
      </c>
      <c r="S320">
        <v>59.9</v>
      </c>
      <c r="T320">
        <v>59.9</v>
      </c>
      <c r="U320">
        <v>60.7</v>
      </c>
      <c r="V320">
        <v>94.585999999999999</v>
      </c>
      <c r="W320">
        <v>52.5</v>
      </c>
      <c r="X320">
        <v>66.430000000000007</v>
      </c>
      <c r="Y320">
        <v>80.363</v>
      </c>
      <c r="Z320">
        <v>2.6709999999999998</v>
      </c>
      <c r="AA320">
        <v>539.54</v>
      </c>
      <c r="AB320">
        <v>494.09100000000001</v>
      </c>
      <c r="AC320">
        <v>4.5149999999999997</v>
      </c>
      <c r="AD320">
        <v>3.6869999999999998</v>
      </c>
      <c r="AE320">
        <v>7640.3639999999996</v>
      </c>
      <c r="AF320">
        <v>5311.799</v>
      </c>
      <c r="AG320">
        <v>1579.4449999999999</v>
      </c>
      <c r="AH320">
        <v>1001.068</v>
      </c>
      <c r="AI320">
        <v>6060.9189999999999</v>
      </c>
      <c r="AJ320">
        <v>4310.7299999999996</v>
      </c>
      <c r="AK320">
        <v>23.978999999999999</v>
      </c>
      <c r="AL320">
        <v>1.0029999999999999</v>
      </c>
      <c r="AM320">
        <v>423.584</v>
      </c>
      <c r="AN320">
        <v>2055.346</v>
      </c>
      <c r="AO320">
        <v>30.504999999999999</v>
      </c>
      <c r="AP320">
        <v>38.542999999999999</v>
      </c>
      <c r="AQ320">
        <v>0</v>
      </c>
      <c r="AR320">
        <v>1</v>
      </c>
      <c r="AS320">
        <v>1</v>
      </c>
      <c r="AT320" s="1">
        <v>0</v>
      </c>
      <c r="AU320" s="1" t="s">
        <v>83</v>
      </c>
      <c r="AV320" s="1" t="s">
        <v>83</v>
      </c>
      <c r="AW320" s="1" t="s">
        <v>113</v>
      </c>
      <c r="AX320" s="1"/>
      <c r="AY320" s="1"/>
      <c r="AZ320" s="1" t="s">
        <v>849</v>
      </c>
      <c r="BA320">
        <v>179</v>
      </c>
      <c r="BB320" s="1" t="s">
        <v>86</v>
      </c>
      <c r="BC320">
        <v>45566.757850000002</v>
      </c>
      <c r="BD320" s="1"/>
      <c r="BE320" s="1" t="s">
        <v>87</v>
      </c>
      <c r="BF320">
        <v>179</v>
      </c>
      <c r="BG320">
        <v>179</v>
      </c>
      <c r="BH320">
        <v>0</v>
      </c>
      <c r="BI320" s="1" t="s">
        <v>850</v>
      </c>
      <c r="BJ320" s="1"/>
      <c r="BK320">
        <v>16.100000380000001</v>
      </c>
      <c r="BL320">
        <v>110</v>
      </c>
      <c r="BM320" s="1"/>
      <c r="BN320" s="1"/>
      <c r="BO320">
        <v>0</v>
      </c>
      <c r="BP320">
        <v>60</v>
      </c>
      <c r="BQ320">
        <v>1.3749957E-2</v>
      </c>
      <c r="BR320">
        <v>0.13512015299999999</v>
      </c>
      <c r="BS320" s="1" t="s">
        <v>851</v>
      </c>
      <c r="BT320" s="1" t="s">
        <v>849</v>
      </c>
      <c r="BU320">
        <v>40</v>
      </c>
      <c r="BV320">
        <v>20</v>
      </c>
      <c r="BW320">
        <v>45</v>
      </c>
      <c r="BX320">
        <v>863.90099999999995</v>
      </c>
      <c r="BY320">
        <v>1208.7750000000001</v>
      </c>
      <c r="BZ320">
        <v>2.399</v>
      </c>
      <c r="CA320">
        <v>4.2089999999999996</v>
      </c>
      <c r="CB320">
        <v>94.707999999999998</v>
      </c>
      <c r="CC320">
        <v>2055.346</v>
      </c>
      <c r="CD320">
        <v>841.73</v>
      </c>
      <c r="CE320">
        <v>1317.27</v>
      </c>
      <c r="CF320">
        <v>5.3490000000000002</v>
      </c>
      <c r="CG320">
        <v>98.424999999999997</v>
      </c>
      <c r="CI320">
        <f>COUNTA(filtered_labeled_data_seghesio__2[#This Row])</f>
        <v>79</v>
      </c>
    </row>
    <row r="321" spans="1:87" x14ac:dyDescent="0.35">
      <c r="A321">
        <v>799.56899999999996</v>
      </c>
      <c r="B321">
        <v>119.90900000000001</v>
      </c>
      <c r="C321">
        <v>215.1</v>
      </c>
      <c r="D321">
        <v>214.8</v>
      </c>
      <c r="E321">
        <v>220.6</v>
      </c>
      <c r="F321">
        <v>225</v>
      </c>
      <c r="G321">
        <v>2187.8649999999998</v>
      </c>
      <c r="H321">
        <v>1773.9359999999999</v>
      </c>
      <c r="I321">
        <v>3.4279999999999999</v>
      </c>
      <c r="J321">
        <v>0.154</v>
      </c>
      <c r="K321">
        <v>24.338000000000001</v>
      </c>
      <c r="L321">
        <v>2.0459999999999998</v>
      </c>
      <c r="M321">
        <v>0.45200000000000001</v>
      </c>
      <c r="N321">
        <v>0.65600000000000003</v>
      </c>
      <c r="O321">
        <v>44.4</v>
      </c>
      <c r="P321">
        <v>27.364999999999998</v>
      </c>
      <c r="Q321">
        <v>44.978999999999999</v>
      </c>
      <c r="R321">
        <v>229.8</v>
      </c>
      <c r="S321">
        <v>59.9</v>
      </c>
      <c r="T321">
        <v>59.9</v>
      </c>
      <c r="U321">
        <v>60.7</v>
      </c>
      <c r="V321">
        <v>137.79599999999999</v>
      </c>
      <c r="W321">
        <v>52.5</v>
      </c>
      <c r="X321">
        <v>67.128</v>
      </c>
      <c r="Y321">
        <v>83.04</v>
      </c>
      <c r="Z321">
        <v>1.3919999999999999</v>
      </c>
      <c r="AA321">
        <v>540.65300000000002</v>
      </c>
      <c r="AB321">
        <v>492.8</v>
      </c>
      <c r="AC321">
        <v>4.9290000000000003</v>
      </c>
      <c r="AD321">
        <v>3.875</v>
      </c>
      <c r="AE321">
        <v>7813.5309999999999</v>
      </c>
      <c r="AF321">
        <v>5924.1480000000001</v>
      </c>
      <c r="AG321">
        <v>1815.7070000000001</v>
      </c>
      <c r="AH321">
        <v>1116.059</v>
      </c>
      <c r="AI321">
        <v>5997.8239999999996</v>
      </c>
      <c r="AJ321">
        <v>4808.0889999999999</v>
      </c>
      <c r="AK321">
        <v>23.978999999999999</v>
      </c>
      <c r="AL321">
        <v>1.0049999999999999</v>
      </c>
      <c r="AM321">
        <v>424.67899999999997</v>
      </c>
      <c r="AN321">
        <v>2055.0239999999999</v>
      </c>
      <c r="AO321">
        <v>7.8579999999999997</v>
      </c>
      <c r="AP321">
        <v>22.475999999999999</v>
      </c>
      <c r="AQ321">
        <v>1</v>
      </c>
      <c r="AR321">
        <v>1</v>
      </c>
      <c r="AS321">
        <v>1</v>
      </c>
      <c r="AT321" s="1">
        <v>0</v>
      </c>
      <c r="AU321" s="1" t="s">
        <v>83</v>
      </c>
      <c r="AV321" s="1" t="s">
        <v>83</v>
      </c>
      <c r="AW321" s="1" t="s">
        <v>84</v>
      </c>
      <c r="AX321" s="1"/>
      <c r="AY321" s="1"/>
      <c r="AZ321" s="1" t="s">
        <v>852</v>
      </c>
      <c r="BA321">
        <v>179</v>
      </c>
      <c r="BB321" s="1" t="s">
        <v>91</v>
      </c>
      <c r="BC321">
        <v>45566.757850000002</v>
      </c>
      <c r="BD321" s="1"/>
      <c r="BE321" s="1" t="s">
        <v>87</v>
      </c>
      <c r="BF321">
        <v>179</v>
      </c>
      <c r="BG321">
        <v>179</v>
      </c>
      <c r="BH321">
        <v>0</v>
      </c>
      <c r="BI321" s="1" t="s">
        <v>850</v>
      </c>
      <c r="BJ321" s="1"/>
      <c r="BK321">
        <v>16.100000380000001</v>
      </c>
      <c r="BL321">
        <v>110</v>
      </c>
      <c r="BM321" s="1"/>
      <c r="BN321" s="1"/>
      <c r="BO321">
        <v>0</v>
      </c>
      <c r="BP321">
        <v>60</v>
      </c>
      <c r="BS321" s="1" t="s">
        <v>853</v>
      </c>
      <c r="BT321" s="1" t="s">
        <v>852</v>
      </c>
      <c r="BU321">
        <v>40</v>
      </c>
      <c r="BV321">
        <v>20</v>
      </c>
      <c r="BW321">
        <v>45</v>
      </c>
      <c r="BX321">
        <v>1230.633</v>
      </c>
      <c r="BY321">
        <v>1055.1690000000001</v>
      </c>
      <c r="BZ321">
        <v>-0.94499999999999995</v>
      </c>
      <c r="CA321">
        <v>4.1550000000000002</v>
      </c>
      <c r="CB321">
        <v>91.364000000000004</v>
      </c>
      <c r="CC321">
        <v>2055.0239999999999</v>
      </c>
      <c r="CD321">
        <v>1225.037</v>
      </c>
      <c r="CE321">
        <v>1361.6659999999999</v>
      </c>
      <c r="CF321">
        <v>-178.28299999999999</v>
      </c>
      <c r="CG321">
        <v>98.424999999999997</v>
      </c>
      <c r="CI321">
        <f>COUNTA(filtered_labeled_data_seghesio__2[#This Row])</f>
        <v>77</v>
      </c>
    </row>
    <row r="322" spans="1:87" x14ac:dyDescent="0.35">
      <c r="A322">
        <v>799.2</v>
      </c>
      <c r="B322">
        <v>119.90900000000001</v>
      </c>
      <c r="C322">
        <v>215.1</v>
      </c>
      <c r="D322">
        <v>215.1</v>
      </c>
      <c r="E322">
        <v>220.6</v>
      </c>
      <c r="F322">
        <v>225</v>
      </c>
      <c r="G322">
        <v>2199.4250000000002</v>
      </c>
      <c r="H322">
        <v>1815.902</v>
      </c>
      <c r="I322">
        <v>2.8839999999999999</v>
      </c>
      <c r="J322">
        <v>0.154</v>
      </c>
      <c r="K322">
        <v>24.34</v>
      </c>
      <c r="L322">
        <v>2.016</v>
      </c>
      <c r="M322">
        <v>0.45400000000000001</v>
      </c>
      <c r="N322">
        <v>0.65400000000000003</v>
      </c>
      <c r="O322">
        <v>44.5</v>
      </c>
      <c r="P322">
        <v>26.890999999999998</v>
      </c>
      <c r="Q322">
        <v>44.969000000000001</v>
      </c>
      <c r="R322">
        <v>229.8</v>
      </c>
      <c r="S322">
        <v>60</v>
      </c>
      <c r="T322">
        <v>60</v>
      </c>
      <c r="U322">
        <v>60.7</v>
      </c>
      <c r="V322">
        <v>94.585999999999999</v>
      </c>
      <c r="W322">
        <v>52.5</v>
      </c>
      <c r="X322">
        <v>66.396000000000001</v>
      </c>
      <c r="Y322">
        <v>80.242999999999995</v>
      </c>
      <c r="Z322">
        <v>3.5369999999999999</v>
      </c>
      <c r="AA322">
        <v>538.65</v>
      </c>
      <c r="AB322">
        <v>492.22699999999998</v>
      </c>
      <c r="AC322">
        <v>4.59</v>
      </c>
      <c r="AD322">
        <v>3.6869999999999998</v>
      </c>
      <c r="AE322">
        <v>7618.7259999999997</v>
      </c>
      <c r="AF322">
        <v>5266.491</v>
      </c>
      <c r="AG322">
        <v>1600.2719999999999</v>
      </c>
      <c r="AH322">
        <v>979.44200000000001</v>
      </c>
      <c r="AI322">
        <v>6018.4539999999997</v>
      </c>
      <c r="AJ322">
        <v>4287.049</v>
      </c>
      <c r="AK322">
        <v>24.033999999999999</v>
      </c>
      <c r="AT322" s="1" t="s">
        <v>83</v>
      </c>
      <c r="AU322" s="1" t="s">
        <v>83</v>
      </c>
      <c r="AV322" s="1" t="s">
        <v>83</v>
      </c>
      <c r="AW322" s="1"/>
      <c r="AX322" s="1"/>
      <c r="AY322" s="1"/>
      <c r="AZ322" s="1" t="s">
        <v>854</v>
      </c>
      <c r="BA322">
        <v>180</v>
      </c>
      <c r="BB322" s="1" t="s">
        <v>86</v>
      </c>
      <c r="BC322">
        <v>45566.758130000002</v>
      </c>
      <c r="BD322" s="1"/>
      <c r="BE322" s="1" t="s">
        <v>87</v>
      </c>
      <c r="BF322">
        <v>180</v>
      </c>
      <c r="BG322">
        <v>180</v>
      </c>
      <c r="BH322">
        <v>0</v>
      </c>
      <c r="BI322" s="1" t="s">
        <v>855</v>
      </c>
      <c r="BJ322" s="1"/>
      <c r="BK322">
        <v>16.100000380000001</v>
      </c>
      <c r="BL322">
        <v>110</v>
      </c>
      <c r="BM322" s="1"/>
      <c r="BN322" s="1"/>
      <c r="BO322">
        <v>0</v>
      </c>
      <c r="BP322">
        <v>60</v>
      </c>
      <c r="BQ322">
        <v>1.0857821E-2</v>
      </c>
      <c r="BR322">
        <v>0.141556978</v>
      </c>
      <c r="BS322" s="1" t="s">
        <v>83</v>
      </c>
      <c r="BT322" s="1" t="s">
        <v>83</v>
      </c>
      <c r="CI322">
        <f>COUNTA(filtered_labeled_data_seghesio__2[#This Row])</f>
        <v>57</v>
      </c>
    </row>
    <row r="323" spans="1:87" x14ac:dyDescent="0.35">
      <c r="A323">
        <v>799.2</v>
      </c>
      <c r="B323">
        <v>119.90900000000001</v>
      </c>
      <c r="C323">
        <v>215.1</v>
      </c>
      <c r="D323">
        <v>215.1</v>
      </c>
      <c r="E323">
        <v>220.6</v>
      </c>
      <c r="F323">
        <v>225</v>
      </c>
      <c r="G323">
        <v>2199.4250000000002</v>
      </c>
      <c r="H323">
        <v>1815.902</v>
      </c>
      <c r="I323">
        <v>2.8839999999999999</v>
      </c>
      <c r="J323">
        <v>0.154</v>
      </c>
      <c r="K323">
        <v>24.34</v>
      </c>
      <c r="L323">
        <v>2.016</v>
      </c>
      <c r="M323">
        <v>0.45400000000000001</v>
      </c>
      <c r="N323">
        <v>0.65400000000000003</v>
      </c>
      <c r="O323">
        <v>44.5</v>
      </c>
      <c r="P323">
        <v>26.890999999999998</v>
      </c>
      <c r="Q323">
        <v>44.969000000000001</v>
      </c>
      <c r="R323">
        <v>229.8</v>
      </c>
      <c r="S323">
        <v>60</v>
      </c>
      <c r="T323">
        <v>60</v>
      </c>
      <c r="U323">
        <v>60.7</v>
      </c>
      <c r="V323">
        <v>137.79599999999999</v>
      </c>
      <c r="W323">
        <v>52.5</v>
      </c>
      <c r="X323">
        <v>66.971999999999994</v>
      </c>
      <c r="Y323">
        <v>83.066000000000003</v>
      </c>
      <c r="Z323">
        <v>1.3919999999999999</v>
      </c>
      <c r="AA323">
        <v>540.48400000000004</v>
      </c>
      <c r="AB323">
        <v>491.70600000000002</v>
      </c>
      <c r="AC323">
        <v>4.891</v>
      </c>
      <c r="AD323">
        <v>3.9129999999999998</v>
      </c>
      <c r="AE323">
        <v>7788.0240000000003</v>
      </c>
      <c r="AF323">
        <v>5893.3649999999998</v>
      </c>
      <c r="AG323">
        <v>1779.6590000000001</v>
      </c>
      <c r="AH323">
        <v>1116.191</v>
      </c>
      <c r="AI323">
        <v>6008.3649999999998</v>
      </c>
      <c r="AJ323">
        <v>4777.174</v>
      </c>
      <c r="AK323">
        <v>24.033999999999999</v>
      </c>
      <c r="AL323">
        <v>1.0049999999999999</v>
      </c>
      <c r="AM323">
        <v>424.56200000000001</v>
      </c>
      <c r="AN323">
        <v>2053.6640000000002</v>
      </c>
      <c r="AO323">
        <v>6.3650000000000002</v>
      </c>
      <c r="AP323">
        <v>25.231999999999999</v>
      </c>
      <c r="AQ323">
        <v>1</v>
      </c>
      <c r="AR323">
        <v>1</v>
      </c>
      <c r="AS323">
        <v>1</v>
      </c>
      <c r="AT323" s="1">
        <v>0</v>
      </c>
      <c r="AU323" s="1" t="s">
        <v>83</v>
      </c>
      <c r="AV323" s="1" t="s">
        <v>83</v>
      </c>
      <c r="AW323" s="1" t="s">
        <v>84</v>
      </c>
      <c r="AX323" s="1"/>
      <c r="AY323" s="1"/>
      <c r="AZ323" s="1" t="s">
        <v>856</v>
      </c>
      <c r="BA323">
        <v>180</v>
      </c>
      <c r="BB323" s="1" t="s">
        <v>91</v>
      </c>
      <c r="BC323">
        <v>45566.758130000002</v>
      </c>
      <c r="BD323" s="1"/>
      <c r="BE323" s="1" t="s">
        <v>87</v>
      </c>
      <c r="BF323">
        <v>180</v>
      </c>
      <c r="BG323">
        <v>180</v>
      </c>
      <c r="BH323">
        <v>0</v>
      </c>
      <c r="BI323" s="1" t="s">
        <v>855</v>
      </c>
      <c r="BJ323" s="1"/>
      <c r="BK323">
        <v>16.100000380000001</v>
      </c>
      <c r="BL323">
        <v>110</v>
      </c>
      <c r="BM323" s="1"/>
      <c r="BN323" s="1"/>
      <c r="BO323">
        <v>0</v>
      </c>
      <c r="BP323">
        <v>60</v>
      </c>
      <c r="BS323" s="1" t="s">
        <v>857</v>
      </c>
      <c r="BT323" s="1" t="s">
        <v>856</v>
      </c>
      <c r="BU323">
        <v>40</v>
      </c>
      <c r="BV323">
        <v>20</v>
      </c>
      <c r="BW323">
        <v>45</v>
      </c>
      <c r="BX323">
        <v>1195.0409999999999</v>
      </c>
      <c r="BY323">
        <v>1104.299</v>
      </c>
      <c r="BZ323">
        <v>-3.2040000000000002</v>
      </c>
      <c r="CA323">
        <v>4.1289999999999996</v>
      </c>
      <c r="CB323">
        <v>89.105000000000004</v>
      </c>
      <c r="CC323">
        <v>2053.6640000000002</v>
      </c>
      <c r="CD323">
        <v>1197.905</v>
      </c>
      <c r="CE323">
        <v>1409.8050000000001</v>
      </c>
      <c r="CF323">
        <v>-179.93100000000001</v>
      </c>
      <c r="CG323">
        <v>99.998999999999995</v>
      </c>
      <c r="CI323">
        <f>COUNTA(filtered_labeled_data_seghesio__2[#This Row])</f>
        <v>77</v>
      </c>
    </row>
    <row r="324" spans="1:87" x14ac:dyDescent="0.35">
      <c r="A324">
        <v>799.38400000000001</v>
      </c>
      <c r="B324">
        <v>119.90900000000001</v>
      </c>
      <c r="C324">
        <v>214.8</v>
      </c>
      <c r="D324">
        <v>215</v>
      </c>
      <c r="E324">
        <v>220.6</v>
      </c>
      <c r="F324">
        <v>225</v>
      </c>
      <c r="G324">
        <v>2185.8240000000001</v>
      </c>
      <c r="H324">
        <v>1815.8050000000001</v>
      </c>
      <c r="I324">
        <v>3.492</v>
      </c>
      <c r="J324">
        <v>0.152</v>
      </c>
      <c r="K324">
        <v>24.338000000000001</v>
      </c>
      <c r="L324">
        <v>2.052</v>
      </c>
      <c r="M324">
        <v>0.45200000000000001</v>
      </c>
      <c r="N324">
        <v>0.65600000000000003</v>
      </c>
      <c r="O324">
        <v>44.5</v>
      </c>
      <c r="P324">
        <v>27.003</v>
      </c>
      <c r="Q324">
        <v>44.999000000000002</v>
      </c>
      <c r="R324">
        <v>229.8</v>
      </c>
      <c r="S324">
        <v>60.1</v>
      </c>
      <c r="T324">
        <v>60.1</v>
      </c>
      <c r="U324">
        <v>60.7</v>
      </c>
      <c r="V324">
        <v>94.585999999999999</v>
      </c>
      <c r="W324">
        <v>52.5</v>
      </c>
      <c r="X324">
        <v>66.474000000000004</v>
      </c>
      <c r="Y324">
        <v>80.31</v>
      </c>
      <c r="Z324">
        <v>3.01</v>
      </c>
      <c r="AA324">
        <v>539.03200000000004</v>
      </c>
      <c r="AB324">
        <v>492.87599999999998</v>
      </c>
      <c r="AC324">
        <v>4.7030000000000003</v>
      </c>
      <c r="AD324">
        <v>3.6869999999999998</v>
      </c>
      <c r="AE324">
        <v>7619.3829999999998</v>
      </c>
      <c r="AF324">
        <v>5278.1289999999999</v>
      </c>
      <c r="AG324">
        <v>1665.364</v>
      </c>
      <c r="AH324">
        <v>983.846</v>
      </c>
      <c r="AI324">
        <v>5954.0190000000002</v>
      </c>
      <c r="AJ324">
        <v>4294.2830000000004</v>
      </c>
      <c r="AK324">
        <v>25.007000000000001</v>
      </c>
      <c r="AL324">
        <v>1.0029999999999999</v>
      </c>
      <c r="AM324">
        <v>423.24599999999998</v>
      </c>
      <c r="AN324">
        <v>2055.0639999999999</v>
      </c>
      <c r="AO324">
        <v>7.492</v>
      </c>
      <c r="AP324">
        <v>18.042999999999999</v>
      </c>
      <c r="AQ324">
        <v>1</v>
      </c>
      <c r="AR324">
        <v>1</v>
      </c>
      <c r="AS324">
        <v>1</v>
      </c>
      <c r="AT324" s="1">
        <v>0</v>
      </c>
      <c r="AU324" s="1" t="s">
        <v>83</v>
      </c>
      <c r="AV324" s="1" t="s">
        <v>83</v>
      </c>
      <c r="AW324" s="1" t="s">
        <v>84</v>
      </c>
      <c r="AX324" s="1"/>
      <c r="AY324" s="1"/>
      <c r="AZ324" s="1" t="s">
        <v>858</v>
      </c>
      <c r="BA324">
        <v>181</v>
      </c>
      <c r="BB324" s="1" t="s">
        <v>86</v>
      </c>
      <c r="BC324">
        <v>45566.758410000002</v>
      </c>
      <c r="BD324" s="1"/>
      <c r="BE324" s="1" t="s">
        <v>87</v>
      </c>
      <c r="BF324">
        <v>181</v>
      </c>
      <c r="BG324">
        <v>181</v>
      </c>
      <c r="BH324">
        <v>0</v>
      </c>
      <c r="BI324" s="1" t="s">
        <v>859</v>
      </c>
      <c r="BJ324" s="1"/>
      <c r="BK324">
        <v>16.109998699999998</v>
      </c>
      <c r="BL324">
        <v>110</v>
      </c>
      <c r="BM324" s="1"/>
      <c r="BN324" s="1"/>
      <c r="BO324">
        <v>0</v>
      </c>
      <c r="BP324">
        <v>60</v>
      </c>
      <c r="BQ324">
        <v>1.421332E-3</v>
      </c>
      <c r="BR324">
        <v>0.16301739200000001</v>
      </c>
      <c r="BS324" s="1" t="s">
        <v>860</v>
      </c>
      <c r="BT324" s="1" t="s">
        <v>858</v>
      </c>
      <c r="BU324">
        <v>40</v>
      </c>
      <c r="BV324">
        <v>20</v>
      </c>
      <c r="BW324">
        <v>45</v>
      </c>
      <c r="BX324">
        <v>827.41399999999999</v>
      </c>
      <c r="BY324">
        <v>1184.508</v>
      </c>
      <c r="BZ324">
        <v>-0.26400000000000001</v>
      </c>
      <c r="CA324">
        <v>4.1559999999999997</v>
      </c>
      <c r="CB324">
        <v>92.045000000000002</v>
      </c>
      <c r="CC324">
        <v>2055.0639999999999</v>
      </c>
      <c r="CD324">
        <v>811.50800000000004</v>
      </c>
      <c r="CE324">
        <v>1293.0050000000001</v>
      </c>
      <c r="CF324">
        <v>2.7240000000000002</v>
      </c>
      <c r="CG324">
        <v>99.998999999999995</v>
      </c>
      <c r="CI324">
        <f>COUNTA(filtered_labeled_data_seghesio__2[#This Row])</f>
        <v>79</v>
      </c>
    </row>
    <row r="325" spans="1:87" x14ac:dyDescent="0.35">
      <c r="A325">
        <v>799.38400000000001</v>
      </c>
      <c r="B325">
        <v>119.90900000000001</v>
      </c>
      <c r="C325">
        <v>214.8</v>
      </c>
      <c r="D325">
        <v>215</v>
      </c>
      <c r="E325">
        <v>220.6</v>
      </c>
      <c r="F325">
        <v>225</v>
      </c>
      <c r="G325">
        <v>2185.8240000000001</v>
      </c>
      <c r="H325">
        <v>1815.8050000000001</v>
      </c>
      <c r="I325">
        <v>3.492</v>
      </c>
      <c r="J325">
        <v>0.152</v>
      </c>
      <c r="K325">
        <v>24.338000000000001</v>
      </c>
      <c r="L325">
        <v>2.052</v>
      </c>
      <c r="M325">
        <v>0.45200000000000001</v>
      </c>
      <c r="N325">
        <v>0.65600000000000003</v>
      </c>
      <c r="O325">
        <v>44.5</v>
      </c>
      <c r="P325">
        <v>27.003</v>
      </c>
      <c r="Q325">
        <v>44.999000000000002</v>
      </c>
      <c r="R325">
        <v>229.8</v>
      </c>
      <c r="S325">
        <v>60.1</v>
      </c>
      <c r="T325">
        <v>60.1</v>
      </c>
      <c r="U325">
        <v>60.7</v>
      </c>
      <c r="V325">
        <v>137.79599999999999</v>
      </c>
      <c r="W325">
        <v>52.5</v>
      </c>
      <c r="X325">
        <v>66.981999999999999</v>
      </c>
      <c r="Y325">
        <v>82.811000000000007</v>
      </c>
      <c r="Z325">
        <v>2.1070000000000002</v>
      </c>
      <c r="AA325">
        <v>540.71600000000001</v>
      </c>
      <c r="AB325">
        <v>492.43200000000002</v>
      </c>
      <c r="AC325">
        <v>4.9660000000000002</v>
      </c>
      <c r="AD325">
        <v>3.875</v>
      </c>
      <c r="AE325">
        <v>7799.8540000000003</v>
      </c>
      <c r="AF325">
        <v>5936.8519999999999</v>
      </c>
      <c r="AG325">
        <v>1828.2370000000001</v>
      </c>
      <c r="AH325">
        <v>1107.846</v>
      </c>
      <c r="AI325">
        <v>5971.6180000000004</v>
      </c>
      <c r="AJ325">
        <v>4829.0060000000003</v>
      </c>
      <c r="AK325">
        <v>25.007000000000001</v>
      </c>
      <c r="AL325">
        <v>1.0049999999999999</v>
      </c>
      <c r="AM325">
        <v>424.79</v>
      </c>
      <c r="AN325">
        <v>2054.3009999999999</v>
      </c>
      <c r="AO325">
        <v>7.5250000000000004</v>
      </c>
      <c r="AP325">
        <v>28.635999999999999</v>
      </c>
      <c r="AQ325">
        <v>1</v>
      </c>
      <c r="AR325">
        <v>1</v>
      </c>
      <c r="AS325">
        <v>1</v>
      </c>
      <c r="AT325" s="1">
        <v>0</v>
      </c>
      <c r="AU325" s="1" t="s">
        <v>83</v>
      </c>
      <c r="AV325" s="1" t="s">
        <v>83</v>
      </c>
      <c r="AW325" s="1" t="s">
        <v>84</v>
      </c>
      <c r="AX325" s="1"/>
      <c r="AY325" s="1"/>
      <c r="AZ325" s="1" t="s">
        <v>861</v>
      </c>
      <c r="BA325">
        <v>181</v>
      </c>
      <c r="BB325" s="1" t="s">
        <v>91</v>
      </c>
      <c r="BC325">
        <v>45566.758410000002</v>
      </c>
      <c r="BD325" s="1"/>
      <c r="BE325" s="1" t="s">
        <v>87</v>
      </c>
      <c r="BF325">
        <v>181</v>
      </c>
      <c r="BG325">
        <v>181</v>
      </c>
      <c r="BH325">
        <v>0</v>
      </c>
      <c r="BI325" s="1" t="s">
        <v>859</v>
      </c>
      <c r="BJ325" s="1"/>
      <c r="BK325">
        <v>16.109998699999998</v>
      </c>
      <c r="BL325">
        <v>110</v>
      </c>
      <c r="BM325" s="1"/>
      <c r="BN325" s="1"/>
      <c r="BO325">
        <v>0</v>
      </c>
      <c r="BP325">
        <v>60</v>
      </c>
      <c r="BS325" s="1" t="s">
        <v>862</v>
      </c>
      <c r="BT325" s="1" t="s">
        <v>861</v>
      </c>
      <c r="BU325">
        <v>40</v>
      </c>
      <c r="BV325">
        <v>20</v>
      </c>
      <c r="BW325">
        <v>45</v>
      </c>
      <c r="BX325">
        <v>1206.47</v>
      </c>
      <c r="BY325">
        <v>1090.4939999999999</v>
      </c>
      <c r="BZ325">
        <v>-2.76</v>
      </c>
      <c r="CA325">
        <v>4.0789999999999997</v>
      </c>
      <c r="CB325">
        <v>89.549000000000007</v>
      </c>
      <c r="CC325">
        <v>2054.3009999999999</v>
      </c>
      <c r="CD325">
        <v>1206.5909999999999</v>
      </c>
      <c r="CE325">
        <v>1396.8520000000001</v>
      </c>
      <c r="CF325">
        <v>-179.363</v>
      </c>
      <c r="CG325">
        <v>99.998999999999995</v>
      </c>
      <c r="CI325">
        <f>COUNTA(filtered_labeled_data_seghesio__2[#This Row])</f>
        <v>77</v>
      </c>
    </row>
    <row r="326" spans="1:87" x14ac:dyDescent="0.35">
      <c r="A326">
        <v>799.56899999999996</v>
      </c>
      <c r="B326">
        <v>119.90900000000001</v>
      </c>
      <c r="C326">
        <v>215.1</v>
      </c>
      <c r="D326">
        <v>215</v>
      </c>
      <c r="E326">
        <v>220.6</v>
      </c>
      <c r="F326">
        <v>225</v>
      </c>
      <c r="G326">
        <v>2187.7669999999998</v>
      </c>
      <c r="H326">
        <v>1801.2339999999999</v>
      </c>
      <c r="I326">
        <v>3.4239999999999999</v>
      </c>
      <c r="J326">
        <v>0.14399999999999999</v>
      </c>
      <c r="K326">
        <v>24.338000000000001</v>
      </c>
      <c r="L326">
        <v>2.0339999999999998</v>
      </c>
      <c r="M326">
        <v>0.45200000000000001</v>
      </c>
      <c r="N326">
        <v>0.65400000000000003</v>
      </c>
      <c r="O326">
        <v>44.7</v>
      </c>
      <c r="P326">
        <v>26.864999999999998</v>
      </c>
      <c r="Q326">
        <v>44.988999999999997</v>
      </c>
      <c r="R326">
        <v>230</v>
      </c>
      <c r="S326">
        <v>59.9</v>
      </c>
      <c r="T326">
        <v>59.9</v>
      </c>
      <c r="U326">
        <v>60.7</v>
      </c>
      <c r="V326">
        <v>94.585999999999999</v>
      </c>
      <c r="W326">
        <v>52.5</v>
      </c>
      <c r="X326">
        <v>66.597999999999999</v>
      </c>
      <c r="Y326">
        <v>80.302000000000007</v>
      </c>
      <c r="Z326">
        <v>3.3490000000000002</v>
      </c>
      <c r="AA326">
        <v>538.19899999999996</v>
      </c>
      <c r="AB326">
        <v>491.63200000000001</v>
      </c>
      <c r="AC326">
        <v>4.6280000000000001</v>
      </c>
      <c r="AD326">
        <v>3.7250000000000001</v>
      </c>
      <c r="AE326">
        <v>7610.8530000000001</v>
      </c>
      <c r="AF326">
        <v>5244.4939999999997</v>
      </c>
      <c r="AG326">
        <v>1618.453</v>
      </c>
      <c r="AH326">
        <v>996.01900000000001</v>
      </c>
      <c r="AI326">
        <v>5992.4</v>
      </c>
      <c r="AJ326">
        <v>4248.4750000000004</v>
      </c>
      <c r="AK326">
        <v>24.132000000000001</v>
      </c>
      <c r="AL326">
        <v>1.0029999999999999</v>
      </c>
      <c r="AM326">
        <v>423.45299999999997</v>
      </c>
      <c r="AN326">
        <v>2055.2950000000001</v>
      </c>
      <c r="AO326">
        <v>4.92</v>
      </c>
      <c r="AP326">
        <v>30.376000000000001</v>
      </c>
      <c r="AQ326">
        <v>1</v>
      </c>
      <c r="AR326">
        <v>1</v>
      </c>
      <c r="AS326">
        <v>1</v>
      </c>
      <c r="AT326" s="1">
        <v>0</v>
      </c>
      <c r="AU326" s="1" t="s">
        <v>83</v>
      </c>
      <c r="AV326" s="1" t="s">
        <v>83</v>
      </c>
      <c r="AW326" s="1" t="s">
        <v>84</v>
      </c>
      <c r="AX326" s="1"/>
      <c r="AY326" s="1"/>
      <c r="AZ326" s="1" t="s">
        <v>863</v>
      </c>
      <c r="BA326">
        <v>182</v>
      </c>
      <c r="BB326" s="1" t="s">
        <v>86</v>
      </c>
      <c r="BC326">
        <v>45566.758690000002</v>
      </c>
      <c r="BD326" s="1"/>
      <c r="BE326" s="1" t="s">
        <v>87</v>
      </c>
      <c r="BF326">
        <v>182</v>
      </c>
      <c r="BG326">
        <v>182</v>
      </c>
      <c r="BH326">
        <v>0</v>
      </c>
      <c r="BI326" s="1" t="s">
        <v>864</v>
      </c>
      <c r="BJ326" s="1"/>
      <c r="BK326">
        <v>16.109998699999998</v>
      </c>
      <c r="BL326">
        <v>110</v>
      </c>
      <c r="BM326" s="1"/>
      <c r="BN326" s="1"/>
      <c r="BO326">
        <v>0</v>
      </c>
      <c r="BP326">
        <v>60</v>
      </c>
      <c r="BQ326">
        <v>6.8749190000000002E-3</v>
      </c>
      <c r="BR326">
        <v>0.14518856999999999</v>
      </c>
      <c r="BS326" s="1" t="s">
        <v>865</v>
      </c>
      <c r="BT326" s="1" t="s">
        <v>863</v>
      </c>
      <c r="BU326">
        <v>40</v>
      </c>
      <c r="BV326">
        <v>20</v>
      </c>
      <c r="BW326">
        <v>45</v>
      </c>
      <c r="BX326">
        <v>866.19399999999996</v>
      </c>
      <c r="BY326">
        <v>1192.6120000000001</v>
      </c>
      <c r="BZ326">
        <v>1.7769999999999999</v>
      </c>
      <c r="CA326">
        <v>4.1609999999999996</v>
      </c>
      <c r="CB326">
        <v>94.085999999999999</v>
      </c>
      <c r="CC326">
        <v>2055.2950000000001</v>
      </c>
      <c r="CD326">
        <v>844.77300000000002</v>
      </c>
      <c r="CE326">
        <v>1300.8109999999999</v>
      </c>
      <c r="CF326">
        <v>5.5220000000000002</v>
      </c>
      <c r="CG326">
        <v>98.424999999999997</v>
      </c>
      <c r="CI326">
        <f>COUNTA(filtered_labeled_data_seghesio__2[#This Row])</f>
        <v>79</v>
      </c>
    </row>
    <row r="327" spans="1:87" x14ac:dyDescent="0.35">
      <c r="A327">
        <v>799.56899999999996</v>
      </c>
      <c r="B327">
        <v>119.90900000000001</v>
      </c>
      <c r="C327">
        <v>215.1</v>
      </c>
      <c r="D327">
        <v>215</v>
      </c>
      <c r="E327">
        <v>220.6</v>
      </c>
      <c r="F327">
        <v>225</v>
      </c>
      <c r="G327">
        <v>2187.7669999999998</v>
      </c>
      <c r="H327">
        <v>1801.2339999999999</v>
      </c>
      <c r="I327">
        <v>3.4239999999999999</v>
      </c>
      <c r="J327">
        <v>0.14399999999999999</v>
      </c>
      <c r="K327">
        <v>24.338000000000001</v>
      </c>
      <c r="L327">
        <v>2.0339999999999998</v>
      </c>
      <c r="M327">
        <v>0.45200000000000001</v>
      </c>
      <c r="N327">
        <v>0.65400000000000003</v>
      </c>
      <c r="O327">
        <v>44.7</v>
      </c>
      <c r="P327">
        <v>26.864999999999998</v>
      </c>
      <c r="Q327">
        <v>44.988999999999997</v>
      </c>
      <c r="R327">
        <v>230</v>
      </c>
      <c r="S327">
        <v>59.9</v>
      </c>
      <c r="T327">
        <v>59.9</v>
      </c>
      <c r="U327">
        <v>60.7</v>
      </c>
      <c r="V327">
        <v>137.79599999999999</v>
      </c>
      <c r="W327">
        <v>52.5</v>
      </c>
      <c r="X327">
        <v>67.159000000000006</v>
      </c>
      <c r="Y327">
        <v>83.066999999999993</v>
      </c>
      <c r="Z327">
        <v>1.4670000000000001</v>
      </c>
      <c r="AA327">
        <v>540.22199999999998</v>
      </c>
      <c r="AB327">
        <v>490.82900000000001</v>
      </c>
      <c r="AC327">
        <v>4.8540000000000001</v>
      </c>
      <c r="AD327">
        <v>3.9510000000000001</v>
      </c>
      <c r="AE327">
        <v>7778.7169999999996</v>
      </c>
      <c r="AF327">
        <v>5880.6980000000003</v>
      </c>
      <c r="AG327">
        <v>1758.3340000000001</v>
      </c>
      <c r="AH327">
        <v>1132.8579999999999</v>
      </c>
      <c r="AI327">
        <v>6020.3829999999998</v>
      </c>
      <c r="AJ327">
        <v>4747.8389999999999</v>
      </c>
      <c r="AK327">
        <v>24.132000000000001</v>
      </c>
      <c r="AL327">
        <v>1.004</v>
      </c>
      <c r="AM327">
        <v>424.40499999999997</v>
      </c>
      <c r="AN327">
        <v>2055.9839999999999</v>
      </c>
      <c r="AO327">
        <v>31.541</v>
      </c>
      <c r="AP327">
        <v>488.41500000000002</v>
      </c>
      <c r="AQ327">
        <v>0</v>
      </c>
      <c r="AR327">
        <v>0</v>
      </c>
      <c r="AS327">
        <v>1</v>
      </c>
      <c r="AT327" s="1">
        <v>0</v>
      </c>
      <c r="AU327" s="1" t="s">
        <v>83</v>
      </c>
      <c r="AV327" s="1" t="s">
        <v>83</v>
      </c>
      <c r="AW327" s="1" t="s">
        <v>119</v>
      </c>
      <c r="AX327" s="1"/>
      <c r="AY327" s="1"/>
      <c r="AZ327" s="1" t="s">
        <v>866</v>
      </c>
      <c r="BA327">
        <v>182</v>
      </c>
      <c r="BB327" s="1" t="s">
        <v>91</v>
      </c>
      <c r="BC327">
        <v>45566.758690000002</v>
      </c>
      <c r="BD327" s="1"/>
      <c r="BE327" s="1" t="s">
        <v>87</v>
      </c>
      <c r="BF327">
        <v>182</v>
      </c>
      <c r="BG327">
        <v>182</v>
      </c>
      <c r="BH327">
        <v>0</v>
      </c>
      <c r="BI327" s="1" t="s">
        <v>864</v>
      </c>
      <c r="BJ327" s="1"/>
      <c r="BK327">
        <v>16.109998699999998</v>
      </c>
      <c r="BL327">
        <v>110</v>
      </c>
      <c r="BM327" s="1"/>
      <c r="BN327" s="1"/>
      <c r="BO327">
        <v>0</v>
      </c>
      <c r="BP327">
        <v>60</v>
      </c>
      <c r="BS327" s="1" t="s">
        <v>867</v>
      </c>
      <c r="BT327" s="1" t="s">
        <v>866</v>
      </c>
      <c r="BU327">
        <v>40</v>
      </c>
      <c r="BV327">
        <v>20</v>
      </c>
      <c r="BW327">
        <v>45</v>
      </c>
      <c r="BX327">
        <v>1241.154</v>
      </c>
      <c r="BY327">
        <v>731.69899999999996</v>
      </c>
      <c r="BZ327">
        <v>-1.627</v>
      </c>
      <c r="CA327">
        <v>4.0529999999999999</v>
      </c>
      <c r="CB327">
        <v>90.682000000000002</v>
      </c>
      <c r="CC327">
        <v>2055.9839999999999</v>
      </c>
      <c r="CD327">
        <v>1235.5</v>
      </c>
      <c r="CE327">
        <v>1044.76</v>
      </c>
      <c r="CF327">
        <v>-178.35</v>
      </c>
      <c r="CG327">
        <v>99.998999999999995</v>
      </c>
      <c r="CI327">
        <f>COUNTA(filtered_labeled_data_seghesio__2[#This Row])</f>
        <v>77</v>
      </c>
    </row>
    <row r="328" spans="1:87" x14ac:dyDescent="0.35">
      <c r="A328">
        <v>799.56899999999996</v>
      </c>
      <c r="B328">
        <v>119.90900000000001</v>
      </c>
      <c r="C328">
        <v>215.1</v>
      </c>
      <c r="D328">
        <v>215</v>
      </c>
      <c r="E328">
        <v>220.5</v>
      </c>
      <c r="F328">
        <v>225</v>
      </c>
      <c r="G328">
        <v>2181.1619999999998</v>
      </c>
      <c r="H328">
        <v>1808.7139999999999</v>
      </c>
      <c r="I328">
        <v>3.2959999999999998</v>
      </c>
      <c r="J328">
        <v>0.14399999999999999</v>
      </c>
      <c r="K328">
        <v>24.338000000000001</v>
      </c>
      <c r="L328">
        <v>2.0459999999999998</v>
      </c>
      <c r="M328">
        <v>0.45200000000000001</v>
      </c>
      <c r="N328">
        <v>0.65400000000000003</v>
      </c>
      <c r="O328">
        <v>44.9</v>
      </c>
      <c r="P328">
        <v>26.962</v>
      </c>
      <c r="Q328">
        <v>44.994</v>
      </c>
      <c r="R328">
        <v>230</v>
      </c>
      <c r="S328">
        <v>60</v>
      </c>
      <c r="T328">
        <v>60</v>
      </c>
      <c r="U328">
        <v>60.7</v>
      </c>
      <c r="V328">
        <v>94.585999999999999</v>
      </c>
      <c r="W328">
        <v>52.5</v>
      </c>
      <c r="X328">
        <v>66.528000000000006</v>
      </c>
      <c r="Y328">
        <v>80.364000000000004</v>
      </c>
      <c r="Z328">
        <v>3.085</v>
      </c>
      <c r="AA328">
        <v>537.88599999999997</v>
      </c>
      <c r="AB328">
        <v>491.065</v>
      </c>
      <c r="AC328">
        <v>4.7030000000000003</v>
      </c>
      <c r="AD328">
        <v>3.7250000000000001</v>
      </c>
      <c r="AE328">
        <v>7602.3190000000004</v>
      </c>
      <c r="AF328">
        <v>5236.3689999999997</v>
      </c>
      <c r="AG328">
        <v>1657.27</v>
      </c>
      <c r="AH328">
        <v>994.56100000000004</v>
      </c>
      <c r="AI328">
        <v>5945.05</v>
      </c>
      <c r="AJ328">
        <v>4241.808</v>
      </c>
      <c r="AK328">
        <v>23.853999999999999</v>
      </c>
      <c r="AL328">
        <v>1.0029999999999999</v>
      </c>
      <c r="AM328">
        <v>423.589</v>
      </c>
      <c r="AN328">
        <v>2055.6010000000001</v>
      </c>
      <c r="AO328">
        <v>9.7759999999999998</v>
      </c>
      <c r="AP328">
        <v>26.419</v>
      </c>
      <c r="AQ328">
        <v>1</v>
      </c>
      <c r="AR328">
        <v>1</v>
      </c>
      <c r="AS328">
        <v>1</v>
      </c>
      <c r="AT328" s="1">
        <v>0</v>
      </c>
      <c r="AU328" s="1" t="s">
        <v>83</v>
      </c>
      <c r="AV328" s="1" t="s">
        <v>83</v>
      </c>
      <c r="AW328" s="1" t="s">
        <v>84</v>
      </c>
      <c r="AX328" s="1"/>
      <c r="AY328" s="1"/>
      <c r="AZ328" s="1" t="s">
        <v>868</v>
      </c>
      <c r="BA328">
        <v>183</v>
      </c>
      <c r="BB328" s="1" t="s">
        <v>86</v>
      </c>
      <c r="BC328">
        <v>45566.758970000003</v>
      </c>
      <c r="BD328" s="1"/>
      <c r="BE328" s="1" t="s">
        <v>87</v>
      </c>
      <c r="BF328">
        <v>183</v>
      </c>
      <c r="BG328">
        <v>183</v>
      </c>
      <c r="BH328">
        <v>0</v>
      </c>
      <c r="BI328" s="1" t="s">
        <v>869</v>
      </c>
      <c r="BJ328" s="1"/>
      <c r="BK328">
        <v>16.119998930000001</v>
      </c>
      <c r="BL328">
        <v>110</v>
      </c>
      <c r="BM328" s="1"/>
      <c r="BN328" s="1"/>
      <c r="BO328">
        <v>0</v>
      </c>
      <c r="BP328">
        <v>60</v>
      </c>
      <c r="BQ328">
        <v>7.4810980000000003E-3</v>
      </c>
      <c r="BR328">
        <v>0.16257274199999999</v>
      </c>
      <c r="BS328" s="1" t="s">
        <v>870</v>
      </c>
      <c r="BT328" s="1" t="s">
        <v>868</v>
      </c>
      <c r="BU328">
        <v>40</v>
      </c>
      <c r="BV328">
        <v>20</v>
      </c>
      <c r="BW328">
        <v>45</v>
      </c>
      <c r="BX328">
        <v>863.46400000000006</v>
      </c>
      <c r="BY328">
        <v>1222.3130000000001</v>
      </c>
      <c r="BZ328">
        <v>2.4550000000000001</v>
      </c>
      <c r="CA328">
        <v>4.1950000000000003</v>
      </c>
      <c r="CB328">
        <v>94.763999999999996</v>
      </c>
      <c r="CC328">
        <v>2055.6010000000001</v>
      </c>
      <c r="CD328">
        <v>841.98099999999999</v>
      </c>
      <c r="CE328">
        <v>1329.069</v>
      </c>
      <c r="CF328">
        <v>5.4260000000000002</v>
      </c>
      <c r="CG328">
        <v>96.063000000000002</v>
      </c>
      <c r="CI328">
        <f>COUNTA(filtered_labeled_data_seghesio__2[#This Row])</f>
        <v>79</v>
      </c>
    </row>
    <row r="329" spans="1:87" x14ac:dyDescent="0.35">
      <c r="A329">
        <v>799.56899999999996</v>
      </c>
      <c r="B329">
        <v>119.90900000000001</v>
      </c>
      <c r="C329">
        <v>215.1</v>
      </c>
      <c r="D329">
        <v>215</v>
      </c>
      <c r="E329">
        <v>220.5</v>
      </c>
      <c r="F329">
        <v>225</v>
      </c>
      <c r="G329">
        <v>2181.1619999999998</v>
      </c>
      <c r="H329">
        <v>1808.7139999999999</v>
      </c>
      <c r="I329">
        <v>3.2959999999999998</v>
      </c>
      <c r="J329">
        <v>0.14399999999999999</v>
      </c>
      <c r="K329">
        <v>24.338000000000001</v>
      </c>
      <c r="L329">
        <v>2.0459999999999998</v>
      </c>
      <c r="M329">
        <v>0.45200000000000001</v>
      </c>
      <c r="N329">
        <v>0.65400000000000003</v>
      </c>
      <c r="O329">
        <v>44.9</v>
      </c>
      <c r="P329">
        <v>26.962</v>
      </c>
      <c r="Q329">
        <v>44.994</v>
      </c>
      <c r="R329">
        <v>230</v>
      </c>
      <c r="S329">
        <v>60</v>
      </c>
      <c r="T329">
        <v>60</v>
      </c>
      <c r="U329">
        <v>60.7</v>
      </c>
      <c r="V329">
        <v>137.79599999999999</v>
      </c>
      <c r="W329">
        <v>52.5</v>
      </c>
      <c r="X329">
        <v>67.117999999999995</v>
      </c>
      <c r="Y329">
        <v>82.622</v>
      </c>
      <c r="Z329">
        <v>2.145</v>
      </c>
      <c r="AA329">
        <v>540.428</v>
      </c>
      <c r="AB329">
        <v>491.85399999999998</v>
      </c>
      <c r="AC329">
        <v>4.891</v>
      </c>
      <c r="AD329">
        <v>3.9129999999999998</v>
      </c>
      <c r="AE329">
        <v>7797.607</v>
      </c>
      <c r="AF329">
        <v>5928.6729999999998</v>
      </c>
      <c r="AG329">
        <v>1783.3240000000001</v>
      </c>
      <c r="AH329">
        <v>1121.896</v>
      </c>
      <c r="AI329">
        <v>6014.2839999999997</v>
      </c>
      <c r="AJ329">
        <v>4806.777</v>
      </c>
      <c r="AK329">
        <v>23.853999999999999</v>
      </c>
      <c r="AT329" s="1" t="s">
        <v>83</v>
      </c>
      <c r="AU329" s="1" t="s">
        <v>83</v>
      </c>
      <c r="AV329" s="1" t="s">
        <v>83</v>
      </c>
      <c r="AW329" s="1"/>
      <c r="AX329" s="1"/>
      <c r="AY329" s="1"/>
      <c r="AZ329" s="1" t="s">
        <v>871</v>
      </c>
      <c r="BA329">
        <v>183</v>
      </c>
      <c r="BB329" s="1" t="s">
        <v>91</v>
      </c>
      <c r="BC329">
        <v>45566.758970000003</v>
      </c>
      <c r="BD329" s="1"/>
      <c r="BE329" s="1" t="s">
        <v>87</v>
      </c>
      <c r="BF329">
        <v>183</v>
      </c>
      <c r="BG329">
        <v>183</v>
      </c>
      <c r="BH329">
        <v>0</v>
      </c>
      <c r="BI329" s="1" t="s">
        <v>869</v>
      </c>
      <c r="BJ329" s="1"/>
      <c r="BK329">
        <v>16.119998930000001</v>
      </c>
      <c r="BL329">
        <v>110</v>
      </c>
      <c r="BM329" s="1"/>
      <c r="BN329" s="1"/>
      <c r="BO329">
        <v>0</v>
      </c>
      <c r="BP329">
        <v>60</v>
      </c>
      <c r="BS329" s="1" t="s">
        <v>83</v>
      </c>
      <c r="BT329" s="1" t="s">
        <v>83</v>
      </c>
      <c r="CI329">
        <f>COUNTA(filtered_labeled_data_seghesio__2[#This Row])</f>
        <v>55</v>
      </c>
    </row>
    <row r="330" spans="1:87" x14ac:dyDescent="0.35">
      <c r="A330">
        <v>799.56899999999996</v>
      </c>
      <c r="B330">
        <v>119.90900000000001</v>
      </c>
      <c r="C330">
        <v>214.8</v>
      </c>
      <c r="D330">
        <v>215</v>
      </c>
      <c r="E330">
        <v>220.5</v>
      </c>
      <c r="F330">
        <v>225</v>
      </c>
      <c r="G330">
        <v>2195.15</v>
      </c>
      <c r="H330">
        <v>1816</v>
      </c>
      <c r="I330">
        <v>3.1539999999999999</v>
      </c>
      <c r="J330">
        <v>0.14399999999999999</v>
      </c>
      <c r="K330">
        <v>24.34</v>
      </c>
      <c r="L330">
        <v>2.0379999999999998</v>
      </c>
      <c r="M330">
        <v>0.45400000000000001</v>
      </c>
      <c r="N330">
        <v>0.65600000000000003</v>
      </c>
      <c r="O330">
        <v>45</v>
      </c>
      <c r="P330">
        <v>26.966999999999999</v>
      </c>
      <c r="Q330">
        <v>44.973999999999997</v>
      </c>
      <c r="R330">
        <v>229.8</v>
      </c>
      <c r="S330">
        <v>60.1</v>
      </c>
      <c r="T330">
        <v>60.1</v>
      </c>
      <c r="U330">
        <v>60.7</v>
      </c>
      <c r="V330">
        <v>94.585999999999999</v>
      </c>
      <c r="W330">
        <v>52.5</v>
      </c>
      <c r="X330">
        <v>66.552000000000007</v>
      </c>
      <c r="Y330">
        <v>80.272000000000006</v>
      </c>
      <c r="Z330">
        <v>3.3109999999999999</v>
      </c>
      <c r="AA330">
        <v>538.14</v>
      </c>
      <c r="AB330">
        <v>491.89100000000002</v>
      </c>
      <c r="AC330">
        <v>4.6280000000000001</v>
      </c>
      <c r="AD330">
        <v>3.6869999999999998</v>
      </c>
      <c r="AE330">
        <v>7606.1779999999999</v>
      </c>
      <c r="AF330">
        <v>5257.2690000000002</v>
      </c>
      <c r="AG330">
        <v>1620.048</v>
      </c>
      <c r="AH330">
        <v>979.54899999999998</v>
      </c>
      <c r="AI330">
        <v>5986.13</v>
      </c>
      <c r="AJ330">
        <v>4277.72</v>
      </c>
      <c r="AK330">
        <v>25.334</v>
      </c>
      <c r="AL330">
        <v>1.0029999999999999</v>
      </c>
      <c r="AM330">
        <v>423.50700000000001</v>
      </c>
      <c r="AN330">
        <v>2052.8629999999998</v>
      </c>
      <c r="AO330">
        <v>10.728</v>
      </c>
      <c r="AP330">
        <v>28.870999999999999</v>
      </c>
      <c r="AQ330">
        <v>1</v>
      </c>
      <c r="AR330">
        <v>1</v>
      </c>
      <c r="AS330">
        <v>1</v>
      </c>
      <c r="AT330" s="1">
        <v>0</v>
      </c>
      <c r="AU330" s="1" t="s">
        <v>83</v>
      </c>
      <c r="AV330" s="1" t="s">
        <v>83</v>
      </c>
      <c r="AW330" s="1" t="s">
        <v>84</v>
      </c>
      <c r="AX330" s="1"/>
      <c r="AY330" s="1"/>
      <c r="AZ330" s="1" t="s">
        <v>872</v>
      </c>
      <c r="BA330">
        <v>184</v>
      </c>
      <c r="BB330" s="1" t="s">
        <v>86</v>
      </c>
      <c r="BC330">
        <v>45566.759259999999</v>
      </c>
      <c r="BD330" s="1"/>
      <c r="BE330" s="1" t="s">
        <v>87</v>
      </c>
      <c r="BF330">
        <v>184</v>
      </c>
      <c r="BG330">
        <v>184</v>
      </c>
      <c r="BH330">
        <v>0</v>
      </c>
      <c r="BI330" s="1" t="s">
        <v>873</v>
      </c>
      <c r="BJ330" s="1"/>
      <c r="BK330">
        <v>16.119998930000001</v>
      </c>
      <c r="BL330">
        <v>110</v>
      </c>
      <c r="BM330" s="1"/>
      <c r="BN330" s="1"/>
      <c r="BO330">
        <v>0</v>
      </c>
      <c r="BP330">
        <v>60</v>
      </c>
      <c r="BQ330">
        <v>7.0042610000000003E-3</v>
      </c>
      <c r="BR330">
        <v>0.145305514</v>
      </c>
      <c r="BS330" s="1" t="s">
        <v>874</v>
      </c>
      <c r="BT330" s="1" t="s">
        <v>872</v>
      </c>
      <c r="BU330">
        <v>40</v>
      </c>
      <c r="BV330">
        <v>20</v>
      </c>
      <c r="BW330">
        <v>45</v>
      </c>
      <c r="BX330">
        <v>870.745</v>
      </c>
      <c r="BY330">
        <v>970.35199999999998</v>
      </c>
      <c r="BZ330">
        <v>3.0680000000000001</v>
      </c>
      <c r="CA330">
        <v>4.2439999999999998</v>
      </c>
      <c r="CB330">
        <v>95.376999999999995</v>
      </c>
      <c r="CC330">
        <v>2052.8629999999998</v>
      </c>
      <c r="CD330">
        <v>849.74400000000003</v>
      </c>
      <c r="CE330">
        <v>1080.702</v>
      </c>
      <c r="CF330">
        <v>5.407</v>
      </c>
      <c r="CG330">
        <v>99.998999999999995</v>
      </c>
      <c r="CI330">
        <f>COUNTA(filtered_labeled_data_seghesio__2[#This Row])</f>
        <v>79</v>
      </c>
    </row>
    <row r="331" spans="1:87" x14ac:dyDescent="0.35">
      <c r="A331">
        <v>799.56899999999996</v>
      </c>
      <c r="B331">
        <v>119.90900000000001</v>
      </c>
      <c r="C331">
        <v>214.8</v>
      </c>
      <c r="D331">
        <v>215</v>
      </c>
      <c r="E331">
        <v>220.5</v>
      </c>
      <c r="F331">
        <v>225</v>
      </c>
      <c r="G331">
        <v>2195.15</v>
      </c>
      <c r="H331">
        <v>1816</v>
      </c>
      <c r="I331">
        <v>3.1539999999999999</v>
      </c>
      <c r="J331">
        <v>0.14399999999999999</v>
      </c>
      <c r="K331">
        <v>24.34</v>
      </c>
      <c r="L331">
        <v>2.0379999999999998</v>
      </c>
      <c r="M331">
        <v>0.45400000000000001</v>
      </c>
      <c r="N331">
        <v>0.65600000000000003</v>
      </c>
      <c r="O331">
        <v>45</v>
      </c>
      <c r="P331">
        <v>26.966999999999999</v>
      </c>
      <c r="Q331">
        <v>44.973999999999997</v>
      </c>
      <c r="R331">
        <v>229.8</v>
      </c>
      <c r="S331">
        <v>60.1</v>
      </c>
      <c r="T331">
        <v>60.1</v>
      </c>
      <c r="U331">
        <v>60.7</v>
      </c>
      <c r="V331">
        <v>137.79599999999999</v>
      </c>
      <c r="W331">
        <v>52.5</v>
      </c>
      <c r="X331">
        <v>67.040999999999997</v>
      </c>
      <c r="Y331">
        <v>82.617000000000004</v>
      </c>
      <c r="Z331">
        <v>2.37</v>
      </c>
      <c r="AA331">
        <v>540.20600000000002</v>
      </c>
      <c r="AB331">
        <v>491.65199999999999</v>
      </c>
      <c r="AC331">
        <v>4.9660000000000002</v>
      </c>
      <c r="AD331">
        <v>3.875</v>
      </c>
      <c r="AE331">
        <v>7773.5209999999997</v>
      </c>
      <c r="AF331">
        <v>5905.2330000000002</v>
      </c>
      <c r="AG331">
        <v>1821.1420000000001</v>
      </c>
      <c r="AH331">
        <v>1099.402</v>
      </c>
      <c r="AI331">
        <v>5952.3789999999999</v>
      </c>
      <c r="AJ331">
        <v>4805.8310000000001</v>
      </c>
      <c r="AK331">
        <v>25.334</v>
      </c>
      <c r="AL331">
        <v>1.0049999999999999</v>
      </c>
      <c r="AM331">
        <v>424.71800000000002</v>
      </c>
      <c r="AN331">
        <v>2055.0140000000001</v>
      </c>
      <c r="AO331">
        <v>18.658000000000001</v>
      </c>
      <c r="AP331">
        <v>26.047000000000001</v>
      </c>
      <c r="AQ331">
        <v>1</v>
      </c>
      <c r="AR331">
        <v>1</v>
      </c>
      <c r="AS331">
        <v>1</v>
      </c>
      <c r="AT331" s="1">
        <v>0</v>
      </c>
      <c r="AU331" s="1" t="s">
        <v>83</v>
      </c>
      <c r="AV331" s="1" t="s">
        <v>83</v>
      </c>
      <c r="AW331" s="1" t="s">
        <v>84</v>
      </c>
      <c r="AX331" s="1"/>
      <c r="AY331" s="1"/>
      <c r="AZ331" s="1" t="s">
        <v>875</v>
      </c>
      <c r="BA331">
        <v>184</v>
      </c>
      <c r="BB331" s="1" t="s">
        <v>91</v>
      </c>
      <c r="BC331">
        <v>45566.759259999999</v>
      </c>
      <c r="BD331" s="1"/>
      <c r="BE331" s="1" t="s">
        <v>87</v>
      </c>
      <c r="BF331">
        <v>184</v>
      </c>
      <c r="BG331">
        <v>184</v>
      </c>
      <c r="BH331">
        <v>0</v>
      </c>
      <c r="BI331" s="1" t="s">
        <v>873</v>
      </c>
      <c r="BJ331" s="1"/>
      <c r="BK331">
        <v>16.119998930000001</v>
      </c>
      <c r="BL331">
        <v>110</v>
      </c>
      <c r="BM331" s="1"/>
      <c r="BN331" s="1"/>
      <c r="BO331">
        <v>0</v>
      </c>
      <c r="BP331">
        <v>60</v>
      </c>
      <c r="BS331" s="1" t="s">
        <v>876</v>
      </c>
      <c r="BT331" s="1" t="s">
        <v>875</v>
      </c>
      <c r="BU331">
        <v>40</v>
      </c>
      <c r="BV331">
        <v>20</v>
      </c>
      <c r="BW331">
        <v>45</v>
      </c>
      <c r="BX331">
        <v>1234.1300000000001</v>
      </c>
      <c r="BY331">
        <v>1045.884</v>
      </c>
      <c r="BZ331">
        <v>-0.96099999999999997</v>
      </c>
      <c r="CA331">
        <v>4.1550000000000002</v>
      </c>
      <c r="CB331">
        <v>91.347999999999999</v>
      </c>
      <c r="CC331">
        <v>2055.0140000000001</v>
      </c>
      <c r="CD331">
        <v>1227.5930000000001</v>
      </c>
      <c r="CE331">
        <v>1352.0139999999999</v>
      </c>
      <c r="CF331">
        <v>-178.20699999999999</v>
      </c>
      <c r="CG331">
        <v>98.424999999999997</v>
      </c>
      <c r="CI331">
        <f>COUNTA(filtered_labeled_data_seghesio__2[#This Row])</f>
        <v>77</v>
      </c>
    </row>
    <row r="332" spans="1:87" x14ac:dyDescent="0.35">
      <c r="A332">
        <v>799.56899999999996</v>
      </c>
      <c r="B332">
        <v>119.90900000000001</v>
      </c>
      <c r="C332">
        <v>214.6</v>
      </c>
      <c r="D332">
        <v>214.8</v>
      </c>
      <c r="E332">
        <v>220.3</v>
      </c>
      <c r="F332">
        <v>225</v>
      </c>
      <c r="G332">
        <v>2196.8020000000001</v>
      </c>
      <c r="H332">
        <v>1792.6849999999999</v>
      </c>
      <c r="I332">
        <v>2.7639999999999998</v>
      </c>
      <c r="J332">
        <v>0.15</v>
      </c>
      <c r="K332">
        <v>24.34</v>
      </c>
      <c r="L332">
        <v>2.0680000000000001</v>
      </c>
      <c r="M332">
        <v>0.45400000000000001</v>
      </c>
      <c r="N332">
        <v>0.65800000000000003</v>
      </c>
      <c r="O332">
        <v>45</v>
      </c>
      <c r="P332">
        <v>27.329000000000001</v>
      </c>
      <c r="Q332">
        <v>44.988999999999997</v>
      </c>
      <c r="R332">
        <v>229.8</v>
      </c>
      <c r="S332">
        <v>59.9</v>
      </c>
      <c r="T332">
        <v>59.9</v>
      </c>
      <c r="U332">
        <v>60.7</v>
      </c>
      <c r="V332">
        <v>94.585999999999999</v>
      </c>
      <c r="W332">
        <v>52.5</v>
      </c>
      <c r="X332">
        <v>66.510000000000005</v>
      </c>
      <c r="Y332">
        <v>80.432000000000002</v>
      </c>
      <c r="Z332">
        <v>3.4609999999999999</v>
      </c>
      <c r="AA332">
        <v>539.89300000000003</v>
      </c>
      <c r="AB332">
        <v>494.25900000000001</v>
      </c>
      <c r="AC332">
        <v>4.6280000000000001</v>
      </c>
      <c r="AD332">
        <v>3.6869999999999998</v>
      </c>
      <c r="AE332">
        <v>7637.54</v>
      </c>
      <c r="AF332">
        <v>5312.4459999999999</v>
      </c>
      <c r="AG332">
        <v>1639.309</v>
      </c>
      <c r="AH332">
        <v>999.76800000000003</v>
      </c>
      <c r="AI332">
        <v>5998.2309999999998</v>
      </c>
      <c r="AJ332">
        <v>4312.6790000000001</v>
      </c>
      <c r="AK332">
        <v>23.722000000000001</v>
      </c>
      <c r="AT332" s="1" t="s">
        <v>83</v>
      </c>
      <c r="AU332" s="1" t="s">
        <v>83</v>
      </c>
      <c r="AV332" s="1" t="s">
        <v>83</v>
      </c>
      <c r="AW332" s="1"/>
      <c r="AX332" s="1"/>
      <c r="AY332" s="1"/>
      <c r="AZ332" s="1" t="s">
        <v>877</v>
      </c>
      <c r="BA332">
        <v>185</v>
      </c>
      <c r="BB332" s="1" t="s">
        <v>86</v>
      </c>
      <c r="BC332">
        <v>45566.759539999999</v>
      </c>
      <c r="BD332" s="1"/>
      <c r="BE332" s="1" t="s">
        <v>87</v>
      </c>
      <c r="BF332">
        <v>185</v>
      </c>
      <c r="BG332">
        <v>185</v>
      </c>
      <c r="BH332">
        <v>0</v>
      </c>
      <c r="BI332" s="1" t="s">
        <v>878</v>
      </c>
      <c r="BJ332" s="1"/>
      <c r="BK332">
        <v>16.119998930000001</v>
      </c>
      <c r="BL332">
        <v>110</v>
      </c>
      <c r="BM332" s="1"/>
      <c r="BN332" s="1"/>
      <c r="BO332">
        <v>0</v>
      </c>
      <c r="BP332">
        <v>60</v>
      </c>
      <c r="BQ332">
        <v>6.8314079999999998E-3</v>
      </c>
      <c r="BR332">
        <v>0.13545918500000001</v>
      </c>
      <c r="BS332" s="1" t="s">
        <v>83</v>
      </c>
      <c r="BT332" s="1" t="s">
        <v>83</v>
      </c>
      <c r="CI332">
        <f>COUNTA(filtered_labeled_data_seghesio__2[#This Row])</f>
        <v>57</v>
      </c>
    </row>
    <row r="333" spans="1:87" x14ac:dyDescent="0.35">
      <c r="A333">
        <v>799.56899999999996</v>
      </c>
      <c r="B333">
        <v>119.90900000000001</v>
      </c>
      <c r="C333">
        <v>214.6</v>
      </c>
      <c r="D333">
        <v>214.8</v>
      </c>
      <c r="E333">
        <v>220.3</v>
      </c>
      <c r="F333">
        <v>225</v>
      </c>
      <c r="G333">
        <v>2196.8020000000001</v>
      </c>
      <c r="H333">
        <v>1792.6849999999999</v>
      </c>
      <c r="I333">
        <v>2.7639999999999998</v>
      </c>
      <c r="J333">
        <v>0.15</v>
      </c>
      <c r="K333">
        <v>24.34</v>
      </c>
      <c r="L333">
        <v>2.0680000000000001</v>
      </c>
      <c r="M333">
        <v>0.45400000000000001</v>
      </c>
      <c r="N333">
        <v>0.65800000000000003</v>
      </c>
      <c r="O333">
        <v>45</v>
      </c>
      <c r="P333">
        <v>27.329000000000001</v>
      </c>
      <c r="Q333">
        <v>44.988999999999997</v>
      </c>
      <c r="R333">
        <v>229.8</v>
      </c>
      <c r="S333">
        <v>59.9</v>
      </c>
      <c r="T333">
        <v>59.9</v>
      </c>
      <c r="U333">
        <v>60.7</v>
      </c>
      <c r="V333">
        <v>137.79599999999999</v>
      </c>
      <c r="W333">
        <v>52.5</v>
      </c>
      <c r="X333">
        <v>67.069000000000003</v>
      </c>
      <c r="Y333">
        <v>82.563999999999993</v>
      </c>
      <c r="Z333">
        <v>2.145</v>
      </c>
      <c r="AA333">
        <v>540.52599999999995</v>
      </c>
      <c r="AB333">
        <v>491.88200000000001</v>
      </c>
      <c r="AC333">
        <v>4.8540000000000001</v>
      </c>
      <c r="AD333">
        <v>3.9129999999999998</v>
      </c>
      <c r="AE333">
        <v>7796.527</v>
      </c>
      <c r="AF333">
        <v>5911.83</v>
      </c>
      <c r="AG333">
        <v>1773.2449999999999</v>
      </c>
      <c r="AH333">
        <v>1130.854</v>
      </c>
      <c r="AI333">
        <v>6023.2820000000002</v>
      </c>
      <c r="AJ333">
        <v>4780.9750000000004</v>
      </c>
      <c r="AK333">
        <v>23.722000000000001</v>
      </c>
      <c r="AL333">
        <v>1.0049999999999999</v>
      </c>
      <c r="AM333">
        <v>424.83300000000003</v>
      </c>
      <c r="AN333">
        <v>2055.6680000000001</v>
      </c>
      <c r="AO333">
        <v>8.14</v>
      </c>
      <c r="AP333">
        <v>21.835999999999999</v>
      </c>
      <c r="AQ333">
        <v>1</v>
      </c>
      <c r="AR333">
        <v>1</v>
      </c>
      <c r="AS333">
        <v>1</v>
      </c>
      <c r="AT333" s="1">
        <v>0</v>
      </c>
      <c r="AU333" s="1" t="s">
        <v>83</v>
      </c>
      <c r="AV333" s="1" t="s">
        <v>83</v>
      </c>
      <c r="AW333" s="1" t="s">
        <v>84</v>
      </c>
      <c r="AX333" s="1"/>
      <c r="AY333" s="1"/>
      <c r="AZ333" s="1" t="s">
        <v>879</v>
      </c>
      <c r="BA333">
        <v>185</v>
      </c>
      <c r="BB333" s="1" t="s">
        <v>91</v>
      </c>
      <c r="BC333">
        <v>45566.759539999999</v>
      </c>
      <c r="BD333" s="1"/>
      <c r="BE333" s="1" t="s">
        <v>87</v>
      </c>
      <c r="BF333">
        <v>185</v>
      </c>
      <c r="BG333">
        <v>185</v>
      </c>
      <c r="BH333">
        <v>0</v>
      </c>
      <c r="BI333" s="1" t="s">
        <v>878</v>
      </c>
      <c r="BJ333" s="1"/>
      <c r="BK333">
        <v>16.119998930000001</v>
      </c>
      <c r="BL333">
        <v>110</v>
      </c>
      <c r="BM333" s="1"/>
      <c r="BN333" s="1"/>
      <c r="BO333">
        <v>0</v>
      </c>
      <c r="BP333">
        <v>60</v>
      </c>
      <c r="BS333" s="1" t="s">
        <v>880</v>
      </c>
      <c r="BT333" s="1" t="s">
        <v>879</v>
      </c>
      <c r="BU333">
        <v>40</v>
      </c>
      <c r="BV333">
        <v>20</v>
      </c>
      <c r="BW333">
        <v>45</v>
      </c>
      <c r="BX333">
        <v>1189.548</v>
      </c>
      <c r="BY333">
        <v>963.58900000000006</v>
      </c>
      <c r="BZ333">
        <v>-3.6890000000000001</v>
      </c>
      <c r="CA333">
        <v>4.0579999999999998</v>
      </c>
      <c r="CB333">
        <v>88.62</v>
      </c>
      <c r="CC333">
        <v>2055.6680000000001</v>
      </c>
      <c r="CD333">
        <v>1195.1510000000001</v>
      </c>
      <c r="CE333">
        <v>1270.9870000000001</v>
      </c>
      <c r="CF333">
        <v>179.63</v>
      </c>
      <c r="CG333">
        <v>97.244</v>
      </c>
      <c r="CI333">
        <f>COUNTA(filtered_labeled_data_seghesio__2[#This Row])</f>
        <v>77</v>
      </c>
    </row>
    <row r="334" spans="1:87" x14ac:dyDescent="0.35">
      <c r="A334">
        <v>800.12199999999996</v>
      </c>
      <c r="B334">
        <v>119.90900000000001</v>
      </c>
      <c r="C334">
        <v>214.8</v>
      </c>
      <c r="D334">
        <v>214.8</v>
      </c>
      <c r="E334">
        <v>220.3</v>
      </c>
      <c r="F334">
        <v>225</v>
      </c>
      <c r="G334">
        <v>2193.3049999999998</v>
      </c>
      <c r="H334">
        <v>1782.2909999999999</v>
      </c>
      <c r="I334">
        <v>3.0259999999999998</v>
      </c>
      <c r="J334">
        <v>0.14799999999999999</v>
      </c>
      <c r="K334">
        <v>24.338000000000001</v>
      </c>
      <c r="L334">
        <v>2.0859999999999999</v>
      </c>
      <c r="M334">
        <v>0.45200000000000001</v>
      </c>
      <c r="N334">
        <v>0.65800000000000003</v>
      </c>
      <c r="O334">
        <v>45.2</v>
      </c>
      <c r="P334">
        <v>27.89</v>
      </c>
      <c r="Q334">
        <v>44.948</v>
      </c>
      <c r="R334">
        <v>229.8</v>
      </c>
      <c r="S334">
        <v>60</v>
      </c>
      <c r="T334">
        <v>60</v>
      </c>
      <c r="U334">
        <v>60.7</v>
      </c>
      <c r="V334">
        <v>94.585999999999999</v>
      </c>
      <c r="W334">
        <v>52.5</v>
      </c>
      <c r="X334">
        <v>66.667000000000002</v>
      </c>
      <c r="Y334">
        <v>80.346999999999994</v>
      </c>
      <c r="Z334">
        <v>2.8220000000000001</v>
      </c>
      <c r="AA334">
        <v>541.48</v>
      </c>
      <c r="AB334">
        <v>496.90300000000002</v>
      </c>
      <c r="AC334">
        <v>4.59</v>
      </c>
      <c r="AD334">
        <v>3.65</v>
      </c>
      <c r="AE334">
        <v>7687.375</v>
      </c>
      <c r="AF334">
        <v>5404.2529999999997</v>
      </c>
      <c r="AG334">
        <v>1644.0509999999999</v>
      </c>
      <c r="AH334">
        <v>1007.511</v>
      </c>
      <c r="AI334">
        <v>6043.3239999999996</v>
      </c>
      <c r="AJ334">
        <v>4396.7430000000004</v>
      </c>
      <c r="AK334">
        <v>23.962</v>
      </c>
      <c r="AL334">
        <v>1.0029999999999999</v>
      </c>
      <c r="AM334">
        <v>423.63600000000002</v>
      </c>
      <c r="AN334">
        <v>2052.8719999999998</v>
      </c>
      <c r="AO334">
        <v>8.1069999999999993</v>
      </c>
      <c r="AP334">
        <v>133.04</v>
      </c>
      <c r="AQ334">
        <v>1</v>
      </c>
      <c r="AR334">
        <v>0</v>
      </c>
      <c r="AS334">
        <v>1</v>
      </c>
      <c r="AT334" s="1">
        <v>0</v>
      </c>
      <c r="AU334" s="1" t="s">
        <v>83</v>
      </c>
      <c r="AV334" s="1" t="s">
        <v>83</v>
      </c>
      <c r="AW334" s="1" t="s">
        <v>119</v>
      </c>
      <c r="AX334" s="1"/>
      <c r="AY334" s="1"/>
      <c r="AZ334" s="1" t="s">
        <v>881</v>
      </c>
      <c r="BA334">
        <v>186</v>
      </c>
      <c r="BB334" s="1" t="s">
        <v>86</v>
      </c>
      <c r="BC334">
        <v>45566.759819999999</v>
      </c>
      <c r="BD334" s="1"/>
      <c r="BE334" s="1" t="s">
        <v>87</v>
      </c>
      <c r="BF334">
        <v>186</v>
      </c>
      <c r="BG334">
        <v>186</v>
      </c>
      <c r="BH334">
        <v>0</v>
      </c>
      <c r="BI334" s="1" t="s">
        <v>882</v>
      </c>
      <c r="BJ334" s="1"/>
      <c r="BK334">
        <v>16.129999160000001</v>
      </c>
      <c r="BL334">
        <v>110</v>
      </c>
      <c r="BM334" s="1"/>
      <c r="BN334" s="1"/>
      <c r="BO334">
        <v>0</v>
      </c>
      <c r="BP334">
        <v>60</v>
      </c>
      <c r="BQ334">
        <v>5.522847E-3</v>
      </c>
      <c r="BR334">
        <v>0.14202272899999999</v>
      </c>
      <c r="BS334" s="1" t="s">
        <v>883</v>
      </c>
      <c r="BT334" s="1" t="s">
        <v>881</v>
      </c>
      <c r="BU334">
        <v>40</v>
      </c>
      <c r="BV334">
        <v>20</v>
      </c>
      <c r="BW334">
        <v>45</v>
      </c>
      <c r="BX334">
        <v>884.47900000000004</v>
      </c>
      <c r="BY334">
        <v>927.79899999999998</v>
      </c>
      <c r="BZ334">
        <v>3.88</v>
      </c>
      <c r="CA334">
        <v>4.2300000000000004</v>
      </c>
      <c r="CB334">
        <v>96.188999999999993</v>
      </c>
      <c r="CC334">
        <v>2052.8719999999998</v>
      </c>
      <c r="CD334">
        <v>861.39</v>
      </c>
      <c r="CE334">
        <v>1039.6790000000001</v>
      </c>
      <c r="CF334">
        <v>6.0609999999999999</v>
      </c>
      <c r="CG334">
        <v>97.244</v>
      </c>
      <c r="CI334">
        <f>COUNTA(filtered_labeled_data_seghesio__2[#This Row])</f>
        <v>79</v>
      </c>
    </row>
    <row r="335" spans="1:87" x14ac:dyDescent="0.35">
      <c r="A335">
        <v>800.12199999999996</v>
      </c>
      <c r="B335">
        <v>119.90900000000001</v>
      </c>
      <c r="C335">
        <v>214.8</v>
      </c>
      <c r="D335">
        <v>214.8</v>
      </c>
      <c r="E335">
        <v>220.3</v>
      </c>
      <c r="F335">
        <v>225</v>
      </c>
      <c r="G335">
        <v>2193.3049999999998</v>
      </c>
      <c r="H335">
        <v>1782.2909999999999</v>
      </c>
      <c r="I335">
        <v>3.0259999999999998</v>
      </c>
      <c r="J335">
        <v>0.14799999999999999</v>
      </c>
      <c r="K335">
        <v>24.338000000000001</v>
      </c>
      <c r="L335">
        <v>2.0859999999999999</v>
      </c>
      <c r="M335">
        <v>0.45200000000000001</v>
      </c>
      <c r="N335">
        <v>0.65800000000000003</v>
      </c>
      <c r="O335">
        <v>45.2</v>
      </c>
      <c r="P335">
        <v>27.89</v>
      </c>
      <c r="Q335">
        <v>44.948</v>
      </c>
      <c r="R335">
        <v>229.8</v>
      </c>
      <c r="S335">
        <v>60</v>
      </c>
      <c r="T335">
        <v>60</v>
      </c>
      <c r="U335">
        <v>60.7</v>
      </c>
      <c r="V335">
        <v>137.79599999999999</v>
      </c>
      <c r="W335">
        <v>52.5</v>
      </c>
      <c r="X335">
        <v>67.159000000000006</v>
      </c>
      <c r="Y335">
        <v>83.19</v>
      </c>
      <c r="Z335">
        <v>1.43</v>
      </c>
      <c r="AA335">
        <v>544.10799999999995</v>
      </c>
      <c r="AB335">
        <v>496.67</v>
      </c>
      <c r="AC335">
        <v>4.891</v>
      </c>
      <c r="AD335">
        <v>3.8380000000000001</v>
      </c>
      <c r="AE335">
        <v>7887.3850000000002</v>
      </c>
      <c r="AF335">
        <v>6054.174</v>
      </c>
      <c r="AG335">
        <v>1826.73</v>
      </c>
      <c r="AH335">
        <v>1127.354</v>
      </c>
      <c r="AI335">
        <v>6060.6540000000005</v>
      </c>
      <c r="AJ335">
        <v>4926.82</v>
      </c>
      <c r="AK335">
        <v>23.962</v>
      </c>
      <c r="AL335">
        <v>1.0049999999999999</v>
      </c>
      <c r="AM335">
        <v>424.85599999999999</v>
      </c>
      <c r="AN335">
        <v>2056.2339999999999</v>
      </c>
      <c r="AO335">
        <v>11.872</v>
      </c>
      <c r="AP335">
        <v>44.298000000000002</v>
      </c>
      <c r="AQ335">
        <v>1</v>
      </c>
      <c r="AR335">
        <v>0</v>
      </c>
      <c r="AS335">
        <v>1</v>
      </c>
      <c r="AT335" s="1">
        <v>0</v>
      </c>
      <c r="AU335" s="1" t="s">
        <v>83</v>
      </c>
      <c r="AV335" s="1" t="s">
        <v>83</v>
      </c>
      <c r="AW335" s="1" t="s">
        <v>884</v>
      </c>
      <c r="AX335" s="1"/>
      <c r="AY335" s="1"/>
      <c r="AZ335" s="1" t="s">
        <v>885</v>
      </c>
      <c r="BA335">
        <v>186</v>
      </c>
      <c r="BB335" s="1" t="s">
        <v>91</v>
      </c>
      <c r="BC335">
        <v>45566.759819999999</v>
      </c>
      <c r="BD335" s="1"/>
      <c r="BE335" s="1" t="s">
        <v>87</v>
      </c>
      <c r="BF335">
        <v>186</v>
      </c>
      <c r="BG335">
        <v>186</v>
      </c>
      <c r="BH335">
        <v>0</v>
      </c>
      <c r="BI335" s="1" t="s">
        <v>882</v>
      </c>
      <c r="BJ335" s="1"/>
      <c r="BK335">
        <v>16.129999160000001</v>
      </c>
      <c r="BL335">
        <v>110</v>
      </c>
      <c r="BM335" s="1"/>
      <c r="BN335" s="1"/>
      <c r="BO335">
        <v>0</v>
      </c>
      <c r="BP335">
        <v>60</v>
      </c>
      <c r="BS335" s="1" t="s">
        <v>886</v>
      </c>
      <c r="BT335" s="1" t="s">
        <v>885</v>
      </c>
      <c r="BU335">
        <v>40</v>
      </c>
      <c r="BV335">
        <v>20</v>
      </c>
      <c r="BW335">
        <v>45</v>
      </c>
      <c r="BX335">
        <v>1212.386</v>
      </c>
      <c r="BY335">
        <v>762.49</v>
      </c>
      <c r="BZ335">
        <v>-2.3090000000000002</v>
      </c>
      <c r="CA335">
        <v>4.1040000000000001</v>
      </c>
      <c r="CB335">
        <v>90</v>
      </c>
      <c r="CC335">
        <v>2056.2339999999999</v>
      </c>
      <c r="CD335">
        <v>1213.8520000000001</v>
      </c>
      <c r="CE335">
        <v>1075.0150000000001</v>
      </c>
      <c r="CF335">
        <v>-179.62200000000001</v>
      </c>
      <c r="CG335">
        <v>99.998999999999995</v>
      </c>
      <c r="CI335">
        <f>COUNTA(filtered_labeled_data_seghesio__2[#This Row])</f>
        <v>77</v>
      </c>
    </row>
    <row r="336" spans="1:87" x14ac:dyDescent="0.35">
      <c r="A336">
        <v>800.12199999999996</v>
      </c>
      <c r="B336">
        <v>119.90900000000001</v>
      </c>
      <c r="C336">
        <v>215.1</v>
      </c>
      <c r="D336">
        <v>214.8</v>
      </c>
      <c r="E336">
        <v>220.1</v>
      </c>
      <c r="F336">
        <v>225</v>
      </c>
      <c r="G336">
        <v>2187.67</v>
      </c>
      <c r="H336">
        <v>1738.673</v>
      </c>
      <c r="I336">
        <v>3.3359999999999999</v>
      </c>
      <c r="J336">
        <v>0.14799999999999999</v>
      </c>
      <c r="K336">
        <v>24.338000000000001</v>
      </c>
      <c r="L336">
        <v>2.0960000000000001</v>
      </c>
      <c r="M336">
        <v>0.45200000000000001</v>
      </c>
      <c r="N336">
        <v>0.65800000000000003</v>
      </c>
      <c r="O336">
        <v>45.4</v>
      </c>
      <c r="P336">
        <v>28.597999999999999</v>
      </c>
      <c r="Q336">
        <v>44.984000000000002</v>
      </c>
      <c r="R336">
        <v>229.8</v>
      </c>
      <c r="S336">
        <v>60.1</v>
      </c>
      <c r="T336">
        <v>60.1</v>
      </c>
      <c r="U336">
        <v>60.7</v>
      </c>
      <c r="V336">
        <v>94.585999999999999</v>
      </c>
      <c r="W336">
        <v>52.5</v>
      </c>
      <c r="X336">
        <v>66.519000000000005</v>
      </c>
      <c r="Y336">
        <v>80.376000000000005</v>
      </c>
      <c r="Z336">
        <v>3.4609999999999999</v>
      </c>
      <c r="AA336">
        <v>542.96</v>
      </c>
      <c r="AB336">
        <v>498.64299999999997</v>
      </c>
      <c r="AC336">
        <v>4.665</v>
      </c>
      <c r="AD336">
        <v>3.6120000000000001</v>
      </c>
      <c r="AE336">
        <v>7727.9930000000004</v>
      </c>
      <c r="AF336">
        <v>5460.0050000000001</v>
      </c>
      <c r="AG336">
        <v>1706.1179999999999</v>
      </c>
      <c r="AH336">
        <v>1010.595</v>
      </c>
      <c r="AI336">
        <v>6021.875</v>
      </c>
      <c r="AJ336">
        <v>4449.41</v>
      </c>
      <c r="AK336">
        <v>25.202999999999999</v>
      </c>
      <c r="AL336">
        <v>1.0029999999999999</v>
      </c>
      <c r="AM336">
        <v>423.83600000000001</v>
      </c>
      <c r="AN336">
        <v>2055.3159999999998</v>
      </c>
      <c r="AO336">
        <v>5.9569999999999999</v>
      </c>
      <c r="AP336">
        <v>22.367000000000001</v>
      </c>
      <c r="AQ336">
        <v>1</v>
      </c>
      <c r="AR336">
        <v>1</v>
      </c>
      <c r="AS336">
        <v>1</v>
      </c>
      <c r="AT336" s="1">
        <v>0</v>
      </c>
      <c r="AU336" s="1" t="s">
        <v>83</v>
      </c>
      <c r="AV336" s="1" t="s">
        <v>83</v>
      </c>
      <c r="AW336" s="1" t="s">
        <v>84</v>
      </c>
      <c r="AX336" s="1"/>
      <c r="AY336" s="1"/>
      <c r="AZ336" s="1" t="s">
        <v>887</v>
      </c>
      <c r="BA336">
        <v>187</v>
      </c>
      <c r="BB336" s="1" t="s">
        <v>86</v>
      </c>
      <c r="BC336">
        <v>45566.760110000003</v>
      </c>
      <c r="BD336" s="1"/>
      <c r="BE336" s="1" t="s">
        <v>87</v>
      </c>
      <c r="BF336">
        <v>187</v>
      </c>
      <c r="BG336">
        <v>187</v>
      </c>
      <c r="BH336">
        <v>0</v>
      </c>
      <c r="BI336" s="1" t="s">
        <v>888</v>
      </c>
      <c r="BJ336" s="1"/>
      <c r="BK336">
        <v>16.129999160000001</v>
      </c>
      <c r="BL336">
        <v>110</v>
      </c>
      <c r="BM336" s="1"/>
      <c r="BN336" s="1"/>
      <c r="BO336">
        <v>0</v>
      </c>
      <c r="BP336">
        <v>60</v>
      </c>
      <c r="BQ336">
        <v>2.621651E-3</v>
      </c>
      <c r="BR336">
        <v>0.14152073900000001</v>
      </c>
      <c r="BS336" s="1" t="s">
        <v>889</v>
      </c>
      <c r="BT336" s="1" t="s">
        <v>887</v>
      </c>
      <c r="BU336">
        <v>40</v>
      </c>
      <c r="BV336">
        <v>20</v>
      </c>
      <c r="BW336">
        <v>45</v>
      </c>
      <c r="BX336">
        <v>865.14300000000003</v>
      </c>
      <c r="BY336">
        <v>1158.875</v>
      </c>
      <c r="BZ336">
        <v>2.4550000000000001</v>
      </c>
      <c r="CA336">
        <v>4.218</v>
      </c>
      <c r="CB336">
        <v>94.763999999999996</v>
      </c>
      <c r="CC336">
        <v>2055.3159999999998</v>
      </c>
      <c r="CD336">
        <v>844.27300000000002</v>
      </c>
      <c r="CE336">
        <v>1265.029</v>
      </c>
      <c r="CF336">
        <v>5.4320000000000004</v>
      </c>
      <c r="CG336">
        <v>99.998999999999995</v>
      </c>
      <c r="CI336">
        <f>COUNTA(filtered_labeled_data_seghesio__2[#This Row])</f>
        <v>79</v>
      </c>
    </row>
    <row r="337" spans="1:87" x14ac:dyDescent="0.35">
      <c r="A337">
        <v>800.12199999999996</v>
      </c>
      <c r="B337">
        <v>119.90900000000001</v>
      </c>
      <c r="C337">
        <v>215.1</v>
      </c>
      <c r="D337">
        <v>214.8</v>
      </c>
      <c r="E337">
        <v>220.1</v>
      </c>
      <c r="F337">
        <v>225</v>
      </c>
      <c r="G337">
        <v>2187.67</v>
      </c>
      <c r="H337">
        <v>1738.673</v>
      </c>
      <c r="I337">
        <v>3.3359999999999999</v>
      </c>
      <c r="J337">
        <v>0.14799999999999999</v>
      </c>
      <c r="K337">
        <v>24.338000000000001</v>
      </c>
      <c r="L337">
        <v>2.0960000000000001</v>
      </c>
      <c r="M337">
        <v>0.45200000000000001</v>
      </c>
      <c r="N337">
        <v>0.65800000000000003</v>
      </c>
      <c r="O337">
        <v>45.4</v>
      </c>
      <c r="P337">
        <v>28.597999999999999</v>
      </c>
      <c r="Q337">
        <v>44.984000000000002</v>
      </c>
      <c r="R337">
        <v>229.8</v>
      </c>
      <c r="S337">
        <v>60.1</v>
      </c>
      <c r="T337">
        <v>60.1</v>
      </c>
      <c r="U337">
        <v>60.7</v>
      </c>
      <c r="V337">
        <v>137.79599999999999</v>
      </c>
      <c r="W337">
        <v>52.5</v>
      </c>
      <c r="X337">
        <v>67.206000000000003</v>
      </c>
      <c r="Y337">
        <v>82.742999999999995</v>
      </c>
      <c r="Z337">
        <v>2.37</v>
      </c>
      <c r="AA337">
        <v>545.47900000000004</v>
      </c>
      <c r="AB337">
        <v>498.10899999999998</v>
      </c>
      <c r="AC337">
        <v>4.7409999999999997</v>
      </c>
      <c r="AD337">
        <v>3.875</v>
      </c>
      <c r="AE337">
        <v>7918.2479999999996</v>
      </c>
      <c r="AF337">
        <v>6099.357</v>
      </c>
      <c r="AG337">
        <v>1766.3620000000001</v>
      </c>
      <c r="AH337">
        <v>1166.9159999999999</v>
      </c>
      <c r="AI337">
        <v>6151.8850000000002</v>
      </c>
      <c r="AJ337">
        <v>4932.4409999999998</v>
      </c>
      <c r="AK337">
        <v>25.202999999999999</v>
      </c>
      <c r="AL337">
        <v>1.004</v>
      </c>
      <c r="AM337">
        <v>424.77300000000002</v>
      </c>
      <c r="AN337">
        <v>2054.3870000000002</v>
      </c>
      <c r="AO337">
        <v>10.166</v>
      </c>
      <c r="AP337">
        <v>32.292999999999999</v>
      </c>
      <c r="AQ337">
        <v>1</v>
      </c>
      <c r="AR337">
        <v>1</v>
      </c>
      <c r="AS337">
        <v>0</v>
      </c>
      <c r="AT337" s="1" t="s">
        <v>214</v>
      </c>
      <c r="AU337" s="1" t="s">
        <v>83</v>
      </c>
      <c r="AV337" s="1" t="s">
        <v>83</v>
      </c>
      <c r="AW337" s="1" t="s">
        <v>84</v>
      </c>
      <c r="AX337" s="1"/>
      <c r="AY337" s="1"/>
      <c r="AZ337" s="1" t="s">
        <v>890</v>
      </c>
      <c r="BA337">
        <v>187</v>
      </c>
      <c r="BB337" s="1" t="s">
        <v>91</v>
      </c>
      <c r="BC337">
        <v>45566.760110000003</v>
      </c>
      <c r="BD337" s="1"/>
      <c r="BE337" s="1" t="s">
        <v>87</v>
      </c>
      <c r="BF337">
        <v>187</v>
      </c>
      <c r="BG337">
        <v>187</v>
      </c>
      <c r="BH337">
        <v>0</v>
      </c>
      <c r="BI337" s="1" t="s">
        <v>888</v>
      </c>
      <c r="BJ337" s="1"/>
      <c r="BK337">
        <v>16.129999160000001</v>
      </c>
      <c r="BL337">
        <v>110</v>
      </c>
      <c r="BM337" s="1"/>
      <c r="BN337" s="1"/>
      <c r="BO337">
        <v>0</v>
      </c>
      <c r="BP337">
        <v>60</v>
      </c>
      <c r="BS337" s="1" t="s">
        <v>891</v>
      </c>
      <c r="BT337" s="1" t="s">
        <v>890</v>
      </c>
      <c r="BU337">
        <v>40</v>
      </c>
      <c r="BV337">
        <v>20</v>
      </c>
      <c r="BW337">
        <v>45</v>
      </c>
      <c r="BX337">
        <v>1185.3340000000001</v>
      </c>
      <c r="BY337">
        <v>1065.3119999999999</v>
      </c>
      <c r="BZ337">
        <v>-3.6840000000000002</v>
      </c>
      <c r="CA337">
        <v>4.0659999999999998</v>
      </c>
      <c r="CB337">
        <v>88.625</v>
      </c>
      <c r="CC337">
        <v>2054.3870000000002</v>
      </c>
      <c r="CD337">
        <v>1191.0350000000001</v>
      </c>
      <c r="CE337">
        <v>1370.8409999999999</v>
      </c>
      <c r="CF337">
        <v>179.56</v>
      </c>
      <c r="CG337">
        <v>98.424999999999997</v>
      </c>
      <c r="CI337">
        <f>COUNTA(filtered_labeled_data_seghesio__2[#This Row])</f>
        <v>77</v>
      </c>
    </row>
    <row r="338" spans="1:87" x14ac:dyDescent="0.35">
      <c r="A338">
        <v>799.93799999999999</v>
      </c>
      <c r="B338">
        <v>119.90900000000001</v>
      </c>
      <c r="C338">
        <v>215</v>
      </c>
      <c r="D338">
        <v>215.1</v>
      </c>
      <c r="E338">
        <v>220.1</v>
      </c>
      <c r="F338">
        <v>225</v>
      </c>
      <c r="G338">
        <v>2190.8760000000002</v>
      </c>
      <c r="H338">
        <v>1764.4159999999999</v>
      </c>
      <c r="I338">
        <v>3.0840000000000001</v>
      </c>
      <c r="J338">
        <v>0.14799999999999999</v>
      </c>
      <c r="K338">
        <v>24.34</v>
      </c>
      <c r="L338">
        <v>2.0059999999999998</v>
      </c>
      <c r="M338">
        <v>0.45400000000000001</v>
      </c>
      <c r="N338">
        <v>0.65400000000000003</v>
      </c>
      <c r="O338">
        <v>45.5</v>
      </c>
      <c r="P338">
        <v>27.777000000000001</v>
      </c>
      <c r="Q338">
        <v>44.959000000000003</v>
      </c>
      <c r="R338">
        <v>229.8</v>
      </c>
      <c r="S338">
        <v>60.1</v>
      </c>
      <c r="T338">
        <v>60.1</v>
      </c>
      <c r="U338">
        <v>60.8</v>
      </c>
      <c r="V338">
        <v>94.585999999999999</v>
      </c>
      <c r="W338">
        <v>52.5</v>
      </c>
      <c r="X338">
        <v>66.521000000000001</v>
      </c>
      <c r="Y338">
        <v>80.367000000000004</v>
      </c>
      <c r="Z338">
        <v>3.3490000000000002</v>
      </c>
      <c r="AA338">
        <v>541.46400000000006</v>
      </c>
      <c r="AB338">
        <v>495.98200000000003</v>
      </c>
      <c r="AC338">
        <v>4.5149999999999997</v>
      </c>
      <c r="AD338">
        <v>3.6869999999999998</v>
      </c>
      <c r="AE338">
        <v>7688.3149999999996</v>
      </c>
      <c r="AF338">
        <v>5386.5119999999997</v>
      </c>
      <c r="AG338">
        <v>1594.66</v>
      </c>
      <c r="AH338">
        <v>1015.5940000000001</v>
      </c>
      <c r="AI338">
        <v>6093.6549999999997</v>
      </c>
      <c r="AJ338">
        <v>4370.9179999999997</v>
      </c>
      <c r="AK338">
        <v>23.992999999999999</v>
      </c>
      <c r="AT338" s="1" t="s">
        <v>83</v>
      </c>
      <c r="AU338" s="1" t="s">
        <v>83</v>
      </c>
      <c r="AV338" s="1" t="s">
        <v>83</v>
      </c>
      <c r="AW338" s="1"/>
      <c r="AX338" s="1"/>
      <c r="AY338" s="1"/>
      <c r="AZ338" s="1" t="s">
        <v>892</v>
      </c>
      <c r="BA338">
        <v>188</v>
      </c>
      <c r="BB338" s="1" t="s">
        <v>86</v>
      </c>
      <c r="BC338">
        <v>45566.76038</v>
      </c>
      <c r="BD338" s="1"/>
      <c r="BE338" s="1" t="s">
        <v>87</v>
      </c>
      <c r="BF338">
        <v>188</v>
      </c>
      <c r="BG338">
        <v>188</v>
      </c>
      <c r="BH338">
        <v>0</v>
      </c>
      <c r="BI338" s="1" t="s">
        <v>893</v>
      </c>
      <c r="BJ338" s="1"/>
      <c r="BK338">
        <v>16.13999939</v>
      </c>
      <c r="BL338">
        <v>110</v>
      </c>
      <c r="BM338" s="1"/>
      <c r="BN338" s="1"/>
      <c r="BO338">
        <v>0</v>
      </c>
      <c r="BP338">
        <v>60</v>
      </c>
      <c r="BQ338">
        <v>5.8174129999999996E-3</v>
      </c>
      <c r="BR338">
        <v>0.14057636300000001</v>
      </c>
      <c r="BS338" s="1" t="s">
        <v>83</v>
      </c>
      <c r="BT338" s="1" t="s">
        <v>83</v>
      </c>
      <c r="CI338">
        <f>COUNTA(filtered_labeled_data_seghesio__2[#This Row])</f>
        <v>57</v>
      </c>
    </row>
    <row r="339" spans="1:87" x14ac:dyDescent="0.35">
      <c r="A339">
        <v>799.93799999999999</v>
      </c>
      <c r="B339">
        <v>119.90900000000001</v>
      </c>
      <c r="C339">
        <v>215</v>
      </c>
      <c r="D339">
        <v>215.1</v>
      </c>
      <c r="E339">
        <v>220.1</v>
      </c>
      <c r="F339">
        <v>225</v>
      </c>
      <c r="G339">
        <v>2190.8760000000002</v>
      </c>
      <c r="H339">
        <v>1764.4159999999999</v>
      </c>
      <c r="I339">
        <v>3.0840000000000001</v>
      </c>
      <c r="J339">
        <v>0.14799999999999999</v>
      </c>
      <c r="K339">
        <v>24.34</v>
      </c>
      <c r="L339">
        <v>2.0059999999999998</v>
      </c>
      <c r="M339">
        <v>0.45400000000000001</v>
      </c>
      <c r="N339">
        <v>0.65400000000000003</v>
      </c>
      <c r="O339">
        <v>45.5</v>
      </c>
      <c r="P339">
        <v>27.777000000000001</v>
      </c>
      <c r="Q339">
        <v>44.959000000000003</v>
      </c>
      <c r="R339">
        <v>229.8</v>
      </c>
      <c r="S339">
        <v>60.1</v>
      </c>
      <c r="T339">
        <v>60.1</v>
      </c>
      <c r="U339">
        <v>60.8</v>
      </c>
      <c r="V339">
        <v>137.79599999999999</v>
      </c>
      <c r="W339">
        <v>52.5</v>
      </c>
      <c r="X339">
        <v>67.367000000000004</v>
      </c>
      <c r="Y339">
        <v>83.22</v>
      </c>
      <c r="Z339">
        <v>1.43</v>
      </c>
      <c r="AA339">
        <v>543.77300000000002</v>
      </c>
      <c r="AB339">
        <v>495.67500000000001</v>
      </c>
      <c r="AC339">
        <v>4.891</v>
      </c>
      <c r="AD339">
        <v>3.8380000000000001</v>
      </c>
      <c r="AE339">
        <v>7863.6769999999997</v>
      </c>
      <c r="AF339">
        <v>6016.759</v>
      </c>
      <c r="AG339">
        <v>1817.1020000000001</v>
      </c>
      <c r="AH339">
        <v>1116.579</v>
      </c>
      <c r="AI339">
        <v>6046.5749999999998</v>
      </c>
      <c r="AJ339">
        <v>4900.18</v>
      </c>
      <c r="AK339">
        <v>23.992999999999999</v>
      </c>
      <c r="AL339">
        <v>1.0049999999999999</v>
      </c>
      <c r="AM339">
        <v>424.69</v>
      </c>
      <c r="AN339">
        <v>2054.52</v>
      </c>
      <c r="AO339">
        <v>38.356999999999999</v>
      </c>
      <c r="AP339">
        <v>81.275999999999996</v>
      </c>
      <c r="AQ339">
        <v>0</v>
      </c>
      <c r="AR339">
        <v>0</v>
      </c>
      <c r="AS339">
        <v>0</v>
      </c>
      <c r="AT339" s="1" t="s">
        <v>214</v>
      </c>
      <c r="AU339" s="1" t="s">
        <v>83</v>
      </c>
      <c r="AV339" s="1" t="s">
        <v>83</v>
      </c>
      <c r="AW339" s="1" t="s">
        <v>84</v>
      </c>
      <c r="AX339" s="1"/>
      <c r="AY339" s="1"/>
      <c r="AZ339" s="1" t="s">
        <v>894</v>
      </c>
      <c r="BA339">
        <v>188</v>
      </c>
      <c r="BB339" s="1" t="s">
        <v>91</v>
      </c>
      <c r="BC339">
        <v>45566.76038</v>
      </c>
      <c r="BD339" s="1"/>
      <c r="BE339" s="1" t="s">
        <v>87</v>
      </c>
      <c r="BF339">
        <v>188</v>
      </c>
      <c r="BG339">
        <v>188</v>
      </c>
      <c r="BH339">
        <v>0</v>
      </c>
      <c r="BI339" s="1" t="s">
        <v>893</v>
      </c>
      <c r="BJ339" s="1"/>
      <c r="BK339">
        <v>16.13999939</v>
      </c>
      <c r="BL339">
        <v>110</v>
      </c>
      <c r="BM339" s="1"/>
      <c r="BN339" s="1"/>
      <c r="BO339">
        <v>0</v>
      </c>
      <c r="BP339">
        <v>60</v>
      </c>
      <c r="BS339" s="1" t="s">
        <v>895</v>
      </c>
      <c r="BT339" s="1" t="s">
        <v>894</v>
      </c>
      <c r="BU339">
        <v>40</v>
      </c>
      <c r="BV339">
        <v>20</v>
      </c>
      <c r="BW339">
        <v>45</v>
      </c>
      <c r="BX339">
        <v>1214.3630000000001</v>
      </c>
      <c r="BY339">
        <v>1078.6659999999999</v>
      </c>
      <c r="BZ339">
        <v>-2.7639999999999998</v>
      </c>
      <c r="CA339">
        <v>4.0949999999999998</v>
      </c>
      <c r="CB339">
        <v>89.545000000000002</v>
      </c>
      <c r="CC339">
        <v>2054.52</v>
      </c>
      <c r="CD339">
        <v>1212.0429999999999</v>
      </c>
      <c r="CE339">
        <v>1383.529</v>
      </c>
      <c r="CF339">
        <v>-179.09700000000001</v>
      </c>
      <c r="CG339">
        <v>98.424999999999997</v>
      </c>
      <c r="CI339">
        <f>COUNTA(filtered_labeled_data_seghesio__2[#This Row])</f>
        <v>77</v>
      </c>
    </row>
    <row r="340" spans="1:87" x14ac:dyDescent="0.35">
      <c r="A340">
        <v>800.12199999999996</v>
      </c>
      <c r="B340">
        <v>119.90900000000001</v>
      </c>
      <c r="C340">
        <v>215</v>
      </c>
      <c r="D340">
        <v>215</v>
      </c>
      <c r="E340">
        <v>220.1</v>
      </c>
      <c r="F340">
        <v>225</v>
      </c>
      <c r="G340">
        <v>2198.3560000000002</v>
      </c>
      <c r="H340">
        <v>1769.759</v>
      </c>
      <c r="I340">
        <v>3.0579999999999998</v>
      </c>
      <c r="J340">
        <v>0.14599999999999999</v>
      </c>
      <c r="K340">
        <v>24.34</v>
      </c>
      <c r="L340">
        <v>2.06</v>
      </c>
      <c r="M340">
        <v>0.45400000000000001</v>
      </c>
      <c r="N340">
        <v>0.65600000000000003</v>
      </c>
      <c r="O340">
        <v>45.7</v>
      </c>
      <c r="P340">
        <v>27.94</v>
      </c>
      <c r="Q340">
        <v>44.953000000000003</v>
      </c>
      <c r="R340">
        <v>229.8</v>
      </c>
      <c r="S340">
        <v>60</v>
      </c>
      <c r="T340">
        <v>60</v>
      </c>
      <c r="U340">
        <v>60.8</v>
      </c>
      <c r="V340">
        <v>94.585999999999999</v>
      </c>
      <c r="W340">
        <v>52.5</v>
      </c>
      <c r="X340">
        <v>66.691999999999993</v>
      </c>
      <c r="Y340">
        <v>80.335999999999999</v>
      </c>
      <c r="Z340">
        <v>3.2730000000000001</v>
      </c>
      <c r="AA340">
        <v>541.67899999999997</v>
      </c>
      <c r="AB340">
        <v>496.47199999999998</v>
      </c>
      <c r="AC340">
        <v>4.6280000000000001</v>
      </c>
      <c r="AD340">
        <v>3.6869999999999998</v>
      </c>
      <c r="AE340">
        <v>7693.6130000000003</v>
      </c>
      <c r="AF340">
        <v>5399.2560000000003</v>
      </c>
      <c r="AG340">
        <v>1663.932</v>
      </c>
      <c r="AH340">
        <v>1024.732</v>
      </c>
      <c r="AI340">
        <v>6029.6809999999996</v>
      </c>
      <c r="AJ340">
        <v>4374.5240000000003</v>
      </c>
      <c r="AK340">
        <v>24.713000000000001</v>
      </c>
      <c r="AL340">
        <v>1.0029999999999999</v>
      </c>
      <c r="AM340">
        <v>423.40199999999999</v>
      </c>
      <c r="AN340">
        <v>2055.8229999999999</v>
      </c>
      <c r="AO340">
        <v>6.5860000000000003</v>
      </c>
      <c r="AP340">
        <v>27.48</v>
      </c>
      <c r="AQ340">
        <v>1</v>
      </c>
      <c r="AR340">
        <v>1</v>
      </c>
      <c r="AS340">
        <v>0</v>
      </c>
      <c r="AT340" s="1" t="s">
        <v>82</v>
      </c>
      <c r="AU340" s="1" t="s">
        <v>83</v>
      </c>
      <c r="AV340" s="1" t="s">
        <v>83</v>
      </c>
      <c r="AW340" s="1" t="s">
        <v>84</v>
      </c>
      <c r="AX340" s="1"/>
      <c r="AY340" s="1"/>
      <c r="AZ340" s="1" t="s">
        <v>896</v>
      </c>
      <c r="BA340">
        <v>189</v>
      </c>
      <c r="BB340" s="1" t="s">
        <v>86</v>
      </c>
      <c r="BC340">
        <v>45566.760670000003</v>
      </c>
      <c r="BD340" s="1"/>
      <c r="BE340" s="1" t="s">
        <v>87</v>
      </c>
      <c r="BF340">
        <v>189</v>
      </c>
      <c r="BG340">
        <v>189</v>
      </c>
      <c r="BH340">
        <v>0</v>
      </c>
      <c r="BI340" s="1" t="s">
        <v>897</v>
      </c>
      <c r="BJ340" s="1"/>
      <c r="BK340">
        <v>16.13999939</v>
      </c>
      <c r="BL340">
        <v>110</v>
      </c>
      <c r="BM340" s="1"/>
      <c r="BN340" s="1"/>
      <c r="BO340">
        <v>0</v>
      </c>
      <c r="BP340">
        <v>60</v>
      </c>
      <c r="BQ340">
        <v>1.5028358E-2</v>
      </c>
      <c r="BR340">
        <v>0.129545569</v>
      </c>
      <c r="BS340" s="1" t="s">
        <v>898</v>
      </c>
      <c r="BT340" s="1" t="s">
        <v>896</v>
      </c>
      <c r="BU340">
        <v>40</v>
      </c>
      <c r="BV340">
        <v>20</v>
      </c>
      <c r="BW340">
        <v>45</v>
      </c>
      <c r="BX340">
        <v>862.41800000000001</v>
      </c>
      <c r="BY340">
        <v>1272.6579999999999</v>
      </c>
      <c r="BZ340">
        <v>1.7769999999999999</v>
      </c>
      <c r="CA340">
        <v>4.1639999999999997</v>
      </c>
      <c r="CB340">
        <v>94.085999999999999</v>
      </c>
      <c r="CC340">
        <v>2055.8229999999999</v>
      </c>
      <c r="CD340">
        <v>841.12099999999998</v>
      </c>
      <c r="CE340">
        <v>1379.3579999999999</v>
      </c>
      <c r="CF340">
        <v>5.4219999999999997</v>
      </c>
      <c r="CG340">
        <v>93.307000000000002</v>
      </c>
      <c r="CI340">
        <f>COUNTA(filtered_labeled_data_seghesio__2[#This Row])</f>
        <v>79</v>
      </c>
    </row>
    <row r="341" spans="1:87" x14ac:dyDescent="0.35">
      <c r="A341">
        <v>800.12199999999996</v>
      </c>
      <c r="B341">
        <v>119.90900000000001</v>
      </c>
      <c r="C341">
        <v>215</v>
      </c>
      <c r="D341">
        <v>215</v>
      </c>
      <c r="E341">
        <v>220.1</v>
      </c>
      <c r="F341">
        <v>225</v>
      </c>
      <c r="G341">
        <v>2198.3560000000002</v>
      </c>
      <c r="H341">
        <v>1769.759</v>
      </c>
      <c r="I341">
        <v>3.0579999999999998</v>
      </c>
      <c r="J341">
        <v>0.14599999999999999</v>
      </c>
      <c r="K341">
        <v>24.34</v>
      </c>
      <c r="L341">
        <v>2.06</v>
      </c>
      <c r="M341">
        <v>0.45400000000000001</v>
      </c>
      <c r="N341">
        <v>0.65600000000000003</v>
      </c>
      <c r="O341">
        <v>45.7</v>
      </c>
      <c r="P341">
        <v>27.94</v>
      </c>
      <c r="Q341">
        <v>44.953000000000003</v>
      </c>
      <c r="R341">
        <v>229.8</v>
      </c>
      <c r="S341">
        <v>60</v>
      </c>
      <c r="T341">
        <v>60</v>
      </c>
      <c r="U341">
        <v>60.8</v>
      </c>
      <c r="V341">
        <v>137.79599999999999</v>
      </c>
      <c r="W341">
        <v>52.5</v>
      </c>
      <c r="X341">
        <v>67.007999999999996</v>
      </c>
      <c r="Y341">
        <v>82.938999999999993</v>
      </c>
      <c r="Z341">
        <v>1.3540000000000001</v>
      </c>
      <c r="AA341">
        <v>543.68700000000001</v>
      </c>
      <c r="AB341">
        <v>495.33300000000003</v>
      </c>
      <c r="AC341">
        <v>4.9290000000000003</v>
      </c>
      <c r="AD341">
        <v>3.875</v>
      </c>
      <c r="AE341">
        <v>7883.0249999999996</v>
      </c>
      <c r="AF341">
        <v>6019.9309999999996</v>
      </c>
      <c r="AG341">
        <v>1840.8510000000001</v>
      </c>
      <c r="AH341">
        <v>1138.1120000000001</v>
      </c>
      <c r="AI341">
        <v>6042.1750000000002</v>
      </c>
      <c r="AJ341">
        <v>4881.8190000000004</v>
      </c>
      <c r="AK341">
        <v>24.713000000000001</v>
      </c>
      <c r="AL341">
        <v>1.0049999999999999</v>
      </c>
      <c r="AM341">
        <v>424.59800000000001</v>
      </c>
      <c r="AN341">
        <v>2055.1669999999999</v>
      </c>
      <c r="AO341">
        <v>14.802</v>
      </c>
      <c r="AP341">
        <v>25.16</v>
      </c>
      <c r="AQ341">
        <v>1</v>
      </c>
      <c r="AR341">
        <v>1</v>
      </c>
      <c r="AS341">
        <v>1</v>
      </c>
      <c r="AT341" s="1">
        <v>0</v>
      </c>
      <c r="AU341" s="1" t="s">
        <v>83</v>
      </c>
      <c r="AV341" s="1" t="s">
        <v>83</v>
      </c>
      <c r="AW341" s="1" t="s">
        <v>84</v>
      </c>
      <c r="AX341" s="1"/>
      <c r="AY341" s="1"/>
      <c r="AZ341" s="1" t="s">
        <v>899</v>
      </c>
      <c r="BA341">
        <v>189</v>
      </c>
      <c r="BB341" s="1" t="s">
        <v>91</v>
      </c>
      <c r="BC341">
        <v>45566.760670000003</v>
      </c>
      <c r="BD341" s="1"/>
      <c r="BE341" s="1" t="s">
        <v>87</v>
      </c>
      <c r="BF341">
        <v>189</v>
      </c>
      <c r="BG341">
        <v>189</v>
      </c>
      <c r="BH341">
        <v>0</v>
      </c>
      <c r="BI341" s="1" t="s">
        <v>897</v>
      </c>
      <c r="BJ341" s="1"/>
      <c r="BK341">
        <v>16.13999939</v>
      </c>
      <c r="BL341">
        <v>110</v>
      </c>
      <c r="BM341" s="1"/>
      <c r="BN341" s="1"/>
      <c r="BO341">
        <v>0</v>
      </c>
      <c r="BP341">
        <v>60</v>
      </c>
      <c r="BS341" s="1" t="s">
        <v>900</v>
      </c>
      <c r="BT341" s="1" t="s">
        <v>899</v>
      </c>
      <c r="BU341">
        <v>40</v>
      </c>
      <c r="BV341">
        <v>20</v>
      </c>
      <c r="BW341">
        <v>45</v>
      </c>
      <c r="BX341">
        <v>1231.877</v>
      </c>
      <c r="BY341">
        <v>1016.525</v>
      </c>
      <c r="BZ341">
        <v>-1.627</v>
      </c>
      <c r="CA341">
        <v>4.1310000000000002</v>
      </c>
      <c r="CB341">
        <v>90.682000000000002</v>
      </c>
      <c r="CC341">
        <v>2055.1669999999999</v>
      </c>
      <c r="CD341">
        <v>1226.0419999999999</v>
      </c>
      <c r="CE341">
        <v>1323.393</v>
      </c>
      <c r="CF341">
        <v>-178.31299999999999</v>
      </c>
      <c r="CG341">
        <v>98.424999999999997</v>
      </c>
      <c r="CI341">
        <f>COUNTA(filtered_labeled_data_seghesio__2[#This Row])</f>
        <v>77</v>
      </c>
    </row>
    <row r="342" spans="1:87" x14ac:dyDescent="0.35">
      <c r="A342">
        <v>799.93799999999999</v>
      </c>
      <c r="B342">
        <v>119.90900000000001</v>
      </c>
      <c r="C342">
        <v>215.1</v>
      </c>
      <c r="D342">
        <v>215.1</v>
      </c>
      <c r="E342">
        <v>220.1</v>
      </c>
      <c r="F342">
        <v>225</v>
      </c>
      <c r="G342">
        <v>2168.7269999999999</v>
      </c>
      <c r="H342">
        <v>1775.8789999999999</v>
      </c>
      <c r="I342">
        <v>3.28</v>
      </c>
      <c r="J342">
        <v>0.154</v>
      </c>
      <c r="K342">
        <v>24.335999999999999</v>
      </c>
      <c r="L342">
        <v>2.032</v>
      </c>
      <c r="M342">
        <v>0.45</v>
      </c>
      <c r="N342">
        <v>0.65800000000000003</v>
      </c>
      <c r="O342">
        <v>45.7</v>
      </c>
      <c r="P342">
        <v>27.63</v>
      </c>
      <c r="Q342">
        <v>44.999000000000002</v>
      </c>
      <c r="R342">
        <v>229.8</v>
      </c>
      <c r="S342">
        <v>60.1</v>
      </c>
      <c r="T342">
        <v>60.1</v>
      </c>
      <c r="U342">
        <v>60.8</v>
      </c>
      <c r="V342">
        <v>94.585999999999999</v>
      </c>
      <c r="W342">
        <v>52.5</v>
      </c>
      <c r="X342">
        <v>66.521000000000001</v>
      </c>
      <c r="Y342">
        <v>80.549000000000007</v>
      </c>
      <c r="Z342">
        <v>2.859</v>
      </c>
      <c r="AA342">
        <v>539.20100000000002</v>
      </c>
      <c r="AB342">
        <v>493.52499999999998</v>
      </c>
      <c r="AC342">
        <v>4.665</v>
      </c>
      <c r="AD342">
        <v>3.65</v>
      </c>
      <c r="AE342">
        <v>7640.1940000000004</v>
      </c>
      <c r="AF342">
        <v>5313.268</v>
      </c>
      <c r="AG342">
        <v>1660.4059999999999</v>
      </c>
      <c r="AH342">
        <v>982.89599999999996</v>
      </c>
      <c r="AI342">
        <v>5979.7879999999996</v>
      </c>
      <c r="AJ342">
        <v>4330.3729999999996</v>
      </c>
      <c r="AK342">
        <v>24.186</v>
      </c>
      <c r="AL342">
        <v>1.004</v>
      </c>
      <c r="AM342">
        <v>423.70499999999998</v>
      </c>
      <c r="AN342">
        <v>2055.471</v>
      </c>
      <c r="AO342">
        <v>9.6240000000000006</v>
      </c>
      <c r="AP342">
        <v>21.302</v>
      </c>
      <c r="AQ342">
        <v>1</v>
      </c>
      <c r="AR342">
        <v>1</v>
      </c>
      <c r="AS342">
        <v>1</v>
      </c>
      <c r="AT342" s="1">
        <v>0</v>
      </c>
      <c r="AU342" s="1" t="s">
        <v>83</v>
      </c>
      <c r="AV342" s="1" t="s">
        <v>83</v>
      </c>
      <c r="AW342" s="1" t="s">
        <v>84</v>
      </c>
      <c r="AX342" s="1"/>
      <c r="AY342" s="1"/>
      <c r="AZ342" s="1" t="s">
        <v>901</v>
      </c>
      <c r="BA342">
        <v>190</v>
      </c>
      <c r="BB342" s="1" t="s">
        <v>86</v>
      </c>
      <c r="BC342">
        <v>45566.760950000004</v>
      </c>
      <c r="BD342" s="1"/>
      <c r="BE342" s="1" t="s">
        <v>87</v>
      </c>
      <c r="BF342">
        <v>190</v>
      </c>
      <c r="BG342">
        <v>190</v>
      </c>
      <c r="BH342">
        <v>0</v>
      </c>
      <c r="BI342" s="1" t="s">
        <v>902</v>
      </c>
      <c r="BJ342" s="1"/>
      <c r="BK342">
        <v>16.13999939</v>
      </c>
      <c r="BL342">
        <v>110</v>
      </c>
      <c r="BM342" s="1"/>
      <c r="BN342" s="1"/>
      <c r="BO342">
        <v>0</v>
      </c>
      <c r="BP342">
        <v>60</v>
      </c>
      <c r="BQ342">
        <v>2.3367286000000001E-2</v>
      </c>
      <c r="BR342">
        <v>0.178972721</v>
      </c>
      <c r="BS342" s="1" t="s">
        <v>903</v>
      </c>
      <c r="BT342" s="1" t="s">
        <v>901</v>
      </c>
      <c r="BU342">
        <v>40</v>
      </c>
      <c r="BV342">
        <v>20</v>
      </c>
      <c r="BW342">
        <v>45</v>
      </c>
      <c r="BX342">
        <v>866.404</v>
      </c>
      <c r="BY342">
        <v>1168.5619999999999</v>
      </c>
      <c r="BZ342">
        <v>2.4550000000000001</v>
      </c>
      <c r="CA342">
        <v>4.218</v>
      </c>
      <c r="CB342">
        <v>94.763999999999996</v>
      </c>
      <c r="CC342">
        <v>2055.471</v>
      </c>
      <c r="CD342">
        <v>845.24099999999999</v>
      </c>
      <c r="CE342">
        <v>1276.82</v>
      </c>
      <c r="CF342">
        <v>5.5490000000000004</v>
      </c>
      <c r="CG342">
        <v>99.998999999999995</v>
      </c>
      <c r="CI342">
        <f>COUNTA(filtered_labeled_data_seghesio__2[#This Row])</f>
        <v>79</v>
      </c>
    </row>
    <row r="343" spans="1:87" x14ac:dyDescent="0.35">
      <c r="A343">
        <v>799.93799999999999</v>
      </c>
      <c r="B343">
        <v>119.90900000000001</v>
      </c>
      <c r="C343">
        <v>215.1</v>
      </c>
      <c r="D343">
        <v>215.1</v>
      </c>
      <c r="E343">
        <v>220.1</v>
      </c>
      <c r="F343">
        <v>225</v>
      </c>
      <c r="G343">
        <v>2168.7269999999999</v>
      </c>
      <c r="H343">
        <v>1775.8789999999999</v>
      </c>
      <c r="I343">
        <v>3.28</v>
      </c>
      <c r="J343">
        <v>0.154</v>
      </c>
      <c r="K343">
        <v>24.335999999999999</v>
      </c>
      <c r="L343">
        <v>2.032</v>
      </c>
      <c r="M343">
        <v>0.45</v>
      </c>
      <c r="N343">
        <v>0.65800000000000003</v>
      </c>
      <c r="O343">
        <v>45.7</v>
      </c>
      <c r="P343">
        <v>27.63</v>
      </c>
      <c r="Q343">
        <v>44.999000000000002</v>
      </c>
      <c r="R343">
        <v>229.8</v>
      </c>
      <c r="S343">
        <v>60.1</v>
      </c>
      <c r="T343">
        <v>60.1</v>
      </c>
      <c r="U343">
        <v>60.8</v>
      </c>
      <c r="V343">
        <v>137.79599999999999</v>
      </c>
      <c r="W343">
        <v>52.5</v>
      </c>
      <c r="X343">
        <v>67.162000000000006</v>
      </c>
      <c r="Y343">
        <v>83.028999999999996</v>
      </c>
      <c r="Z343">
        <v>1.3919999999999999</v>
      </c>
      <c r="AA343">
        <v>545.46699999999998</v>
      </c>
      <c r="AB343">
        <v>497.51299999999998</v>
      </c>
      <c r="AC343">
        <v>4.891</v>
      </c>
      <c r="AD343">
        <v>3.875</v>
      </c>
      <c r="AE343">
        <v>7891.4620000000004</v>
      </c>
      <c r="AF343">
        <v>6118.7349999999997</v>
      </c>
      <c r="AG343">
        <v>1821.75</v>
      </c>
      <c r="AH343">
        <v>1138.9490000000001</v>
      </c>
      <c r="AI343">
        <v>6069.7120000000004</v>
      </c>
      <c r="AJ343">
        <v>4979.7860000000001</v>
      </c>
      <c r="AK343">
        <v>24.186</v>
      </c>
      <c r="AL343">
        <v>1.0049999999999999</v>
      </c>
      <c r="AM343">
        <v>424.75799999999998</v>
      </c>
      <c r="AN343">
        <v>2056.058</v>
      </c>
      <c r="AO343">
        <v>6.1710000000000003</v>
      </c>
      <c r="AP343">
        <v>25.22</v>
      </c>
      <c r="AQ343">
        <v>1</v>
      </c>
      <c r="AR343">
        <v>1</v>
      </c>
      <c r="AS343">
        <v>0</v>
      </c>
      <c r="AT343" s="1" t="s">
        <v>214</v>
      </c>
      <c r="AU343" s="1" t="s">
        <v>83</v>
      </c>
      <c r="AV343" s="1" t="s">
        <v>83</v>
      </c>
      <c r="AW343" s="1" t="s">
        <v>84</v>
      </c>
      <c r="AX343" s="1"/>
      <c r="AY343" s="1"/>
      <c r="AZ343" s="1" t="s">
        <v>904</v>
      </c>
      <c r="BA343">
        <v>190</v>
      </c>
      <c r="BB343" s="1" t="s">
        <v>91</v>
      </c>
      <c r="BC343">
        <v>45566.760950000004</v>
      </c>
      <c r="BD343" s="1"/>
      <c r="BE343" s="1" t="s">
        <v>87</v>
      </c>
      <c r="BF343">
        <v>190</v>
      </c>
      <c r="BG343">
        <v>190</v>
      </c>
      <c r="BH343">
        <v>0</v>
      </c>
      <c r="BI343" s="1" t="s">
        <v>902</v>
      </c>
      <c r="BJ343" s="1"/>
      <c r="BK343">
        <v>16.13999939</v>
      </c>
      <c r="BL343">
        <v>110</v>
      </c>
      <c r="BM343" s="1"/>
      <c r="BN343" s="1"/>
      <c r="BO343">
        <v>0</v>
      </c>
      <c r="BP343">
        <v>60</v>
      </c>
      <c r="BS343" s="1" t="s">
        <v>905</v>
      </c>
      <c r="BT343" s="1" t="s">
        <v>904</v>
      </c>
      <c r="BU343">
        <v>40</v>
      </c>
      <c r="BV343">
        <v>20</v>
      </c>
      <c r="BW343">
        <v>45</v>
      </c>
      <c r="BX343">
        <v>1235.885</v>
      </c>
      <c r="BY343">
        <v>975.88400000000001</v>
      </c>
      <c r="BZ343">
        <v>-1.627</v>
      </c>
      <c r="CA343">
        <v>4.101</v>
      </c>
      <c r="CB343">
        <v>90.682000000000002</v>
      </c>
      <c r="CC343">
        <v>2056.058</v>
      </c>
      <c r="CD343">
        <v>1229.6690000000001</v>
      </c>
      <c r="CE343">
        <v>1284.076</v>
      </c>
      <c r="CF343">
        <v>-178.202</v>
      </c>
      <c r="CG343">
        <v>99.998999999999995</v>
      </c>
      <c r="CI343">
        <f>COUNTA(filtered_labeled_data_seghesio__2[#This Row])</f>
        <v>77</v>
      </c>
    </row>
    <row r="344" spans="1:87" x14ac:dyDescent="0.35">
      <c r="A344">
        <v>799.93799999999999</v>
      </c>
      <c r="B344">
        <v>119.90900000000001</v>
      </c>
      <c r="C344">
        <v>215.1</v>
      </c>
      <c r="D344">
        <v>215.1</v>
      </c>
      <c r="E344">
        <v>220.1</v>
      </c>
      <c r="F344">
        <v>224.8</v>
      </c>
      <c r="G344">
        <v>2199.8130000000001</v>
      </c>
      <c r="H344">
        <v>1770.2449999999999</v>
      </c>
      <c r="I344">
        <v>3.706</v>
      </c>
      <c r="J344">
        <v>0.14599999999999999</v>
      </c>
      <c r="K344">
        <v>24.34</v>
      </c>
      <c r="L344">
        <v>2.0579999999999998</v>
      </c>
      <c r="M344">
        <v>0.45400000000000001</v>
      </c>
      <c r="N344">
        <v>0.65800000000000003</v>
      </c>
      <c r="O344">
        <v>45.9</v>
      </c>
      <c r="P344">
        <v>27.849</v>
      </c>
      <c r="Q344">
        <v>44.963999999999999</v>
      </c>
      <c r="R344">
        <v>229.8</v>
      </c>
      <c r="S344">
        <v>60</v>
      </c>
      <c r="T344">
        <v>60</v>
      </c>
      <c r="U344">
        <v>60.8</v>
      </c>
      <c r="V344">
        <v>94.585999999999999</v>
      </c>
      <c r="W344">
        <v>52.5</v>
      </c>
      <c r="X344">
        <v>66.519000000000005</v>
      </c>
      <c r="Y344">
        <v>80.522000000000006</v>
      </c>
      <c r="Z344">
        <v>3.4990000000000001</v>
      </c>
      <c r="AA344">
        <v>539.70699999999999</v>
      </c>
      <c r="AB344">
        <v>494.04899999999998</v>
      </c>
      <c r="AC344">
        <v>4.59</v>
      </c>
      <c r="AD344">
        <v>3.6869999999999998</v>
      </c>
      <c r="AE344">
        <v>7650.5249999999996</v>
      </c>
      <c r="AF344">
        <v>5328.0209999999997</v>
      </c>
      <c r="AG344">
        <v>1629.393</v>
      </c>
      <c r="AH344">
        <v>1011.533</v>
      </c>
      <c r="AI344">
        <v>6021.1319999999996</v>
      </c>
      <c r="AJ344">
        <v>4316.4889999999996</v>
      </c>
      <c r="AK344">
        <v>23.916</v>
      </c>
      <c r="AT344" s="1" t="s">
        <v>83</v>
      </c>
      <c r="AU344" s="1" t="s">
        <v>83</v>
      </c>
      <c r="AV344" s="1" t="s">
        <v>83</v>
      </c>
      <c r="AW344" s="1"/>
      <c r="AX344" s="1"/>
      <c r="AY344" s="1"/>
      <c r="AZ344" s="1" t="s">
        <v>906</v>
      </c>
      <c r="BA344">
        <v>191</v>
      </c>
      <c r="BB344" s="1" t="s">
        <v>86</v>
      </c>
      <c r="BC344">
        <v>45566.761229999996</v>
      </c>
      <c r="BD344" s="1"/>
      <c r="BE344" s="1" t="s">
        <v>87</v>
      </c>
      <c r="BF344">
        <v>191</v>
      </c>
      <c r="BG344">
        <v>191</v>
      </c>
      <c r="BH344">
        <v>0</v>
      </c>
      <c r="BI344" s="1" t="s">
        <v>907</v>
      </c>
      <c r="BJ344" s="1"/>
      <c r="BK344">
        <v>16.149999619999999</v>
      </c>
      <c r="BL344">
        <v>110</v>
      </c>
      <c r="BM344" s="1"/>
      <c r="BN344" s="1"/>
      <c r="BO344">
        <v>0</v>
      </c>
      <c r="BP344">
        <v>60</v>
      </c>
      <c r="BQ344">
        <v>9.4314810000000002E-3</v>
      </c>
      <c r="BR344">
        <v>0.15968096300000001</v>
      </c>
      <c r="BS344" s="1" t="s">
        <v>83</v>
      </c>
      <c r="BT344" s="1" t="s">
        <v>83</v>
      </c>
      <c r="CI344">
        <f>COUNTA(filtered_labeled_data_seghesio__2[#This Row])</f>
        <v>57</v>
      </c>
    </row>
    <row r="345" spans="1:87" x14ac:dyDescent="0.35">
      <c r="A345">
        <v>799.93799999999999</v>
      </c>
      <c r="B345">
        <v>119.90900000000001</v>
      </c>
      <c r="C345">
        <v>215.1</v>
      </c>
      <c r="D345">
        <v>215.1</v>
      </c>
      <c r="E345">
        <v>220.1</v>
      </c>
      <c r="F345">
        <v>224.8</v>
      </c>
      <c r="G345">
        <v>2199.8130000000001</v>
      </c>
      <c r="H345">
        <v>1770.2449999999999</v>
      </c>
      <c r="I345">
        <v>3.706</v>
      </c>
      <c r="J345">
        <v>0.14599999999999999</v>
      </c>
      <c r="K345">
        <v>24.34</v>
      </c>
      <c r="L345">
        <v>2.0579999999999998</v>
      </c>
      <c r="M345">
        <v>0.45400000000000001</v>
      </c>
      <c r="N345">
        <v>0.65800000000000003</v>
      </c>
      <c r="O345">
        <v>45.9</v>
      </c>
      <c r="P345">
        <v>27.849</v>
      </c>
      <c r="Q345">
        <v>44.963999999999999</v>
      </c>
      <c r="R345">
        <v>229.8</v>
      </c>
      <c r="S345">
        <v>60</v>
      </c>
      <c r="T345">
        <v>60</v>
      </c>
      <c r="U345">
        <v>60.8</v>
      </c>
      <c r="V345">
        <v>137.79599999999999</v>
      </c>
      <c r="W345">
        <v>52.5</v>
      </c>
      <c r="X345">
        <v>67.179000000000002</v>
      </c>
      <c r="Y345">
        <v>83.363</v>
      </c>
      <c r="Z345">
        <v>1.3540000000000001</v>
      </c>
      <c r="AA345">
        <v>544.96100000000001</v>
      </c>
      <c r="AB345">
        <v>496.37599999999998</v>
      </c>
      <c r="AC345">
        <v>4.8540000000000001</v>
      </c>
      <c r="AD345">
        <v>3.8380000000000001</v>
      </c>
      <c r="AE345">
        <v>7909.1239999999998</v>
      </c>
      <c r="AF345">
        <v>6063.5140000000001</v>
      </c>
      <c r="AG345">
        <v>1802.971</v>
      </c>
      <c r="AH345">
        <v>1121.8019999999999</v>
      </c>
      <c r="AI345">
        <v>6106.1530000000002</v>
      </c>
      <c r="AJ345">
        <v>4941.7120000000004</v>
      </c>
      <c r="AK345">
        <v>23.916</v>
      </c>
      <c r="AL345">
        <v>1.0049999999999999</v>
      </c>
      <c r="AM345">
        <v>424.81900000000002</v>
      </c>
      <c r="AN345">
        <v>2056.6799999999998</v>
      </c>
      <c r="AO345">
        <v>23.576000000000001</v>
      </c>
      <c r="AP345">
        <v>40.584000000000003</v>
      </c>
      <c r="AQ345">
        <v>0</v>
      </c>
      <c r="AR345">
        <v>0</v>
      </c>
      <c r="AS345">
        <v>1</v>
      </c>
      <c r="AT345" s="1">
        <v>0</v>
      </c>
      <c r="AU345" s="1" t="s">
        <v>83</v>
      </c>
      <c r="AV345" s="1" t="s">
        <v>83</v>
      </c>
      <c r="AW345" s="1" t="s">
        <v>113</v>
      </c>
      <c r="AX345" s="1"/>
      <c r="AY345" s="1"/>
      <c r="AZ345" s="1" t="s">
        <v>908</v>
      </c>
      <c r="BA345">
        <v>191</v>
      </c>
      <c r="BB345" s="1" t="s">
        <v>91</v>
      </c>
      <c r="BC345">
        <v>45566.761229999996</v>
      </c>
      <c r="BD345" s="1"/>
      <c r="BE345" s="1" t="s">
        <v>87</v>
      </c>
      <c r="BF345">
        <v>191</v>
      </c>
      <c r="BG345">
        <v>191</v>
      </c>
      <c r="BH345">
        <v>0</v>
      </c>
      <c r="BI345" s="1" t="s">
        <v>907</v>
      </c>
      <c r="BJ345" s="1"/>
      <c r="BK345">
        <v>16.149999619999999</v>
      </c>
      <c r="BL345">
        <v>110</v>
      </c>
      <c r="BM345" s="1"/>
      <c r="BN345" s="1"/>
      <c r="BO345">
        <v>0</v>
      </c>
      <c r="BP345">
        <v>60</v>
      </c>
      <c r="BS345" s="1" t="s">
        <v>909</v>
      </c>
      <c r="BT345" s="1" t="s">
        <v>908</v>
      </c>
      <c r="BU345">
        <v>40</v>
      </c>
      <c r="BV345">
        <v>20</v>
      </c>
      <c r="BW345">
        <v>45</v>
      </c>
      <c r="BX345">
        <v>1241.2829999999999</v>
      </c>
      <c r="BY345">
        <v>807.98500000000001</v>
      </c>
      <c r="BZ345">
        <v>-1.627</v>
      </c>
      <c r="CA345">
        <v>4.0510000000000002</v>
      </c>
      <c r="CB345">
        <v>90.682000000000002</v>
      </c>
      <c r="CC345">
        <v>2056.6799999999998</v>
      </c>
      <c r="CD345">
        <v>1235.2349999999999</v>
      </c>
      <c r="CE345">
        <v>1119.364</v>
      </c>
      <c r="CF345">
        <v>-178.28100000000001</v>
      </c>
      <c r="CG345">
        <v>99.998999999999995</v>
      </c>
      <c r="CI345">
        <f>COUNTA(filtered_labeled_data_seghesio__2[#This Row])</f>
        <v>77</v>
      </c>
    </row>
    <row r="346" spans="1:87" x14ac:dyDescent="0.35">
      <c r="A346">
        <v>799.93799999999999</v>
      </c>
      <c r="B346">
        <v>119.90900000000001</v>
      </c>
      <c r="C346">
        <v>215</v>
      </c>
      <c r="D346">
        <v>215</v>
      </c>
      <c r="E346">
        <v>220.1</v>
      </c>
      <c r="F346">
        <v>224.8</v>
      </c>
      <c r="G346">
        <v>2184.1729999999998</v>
      </c>
      <c r="H346">
        <v>1778.0160000000001</v>
      </c>
      <c r="I346">
        <v>3.718</v>
      </c>
      <c r="J346">
        <v>0.14599999999999999</v>
      </c>
      <c r="K346">
        <v>24.338000000000001</v>
      </c>
      <c r="L346">
        <v>2.028</v>
      </c>
      <c r="M346">
        <v>0.45200000000000001</v>
      </c>
      <c r="N346">
        <v>0.65800000000000003</v>
      </c>
      <c r="O346">
        <v>46</v>
      </c>
      <c r="P346">
        <v>27.472000000000001</v>
      </c>
      <c r="Q346">
        <v>44.948</v>
      </c>
      <c r="R346">
        <v>229.8</v>
      </c>
      <c r="S346">
        <v>60</v>
      </c>
      <c r="T346">
        <v>60</v>
      </c>
      <c r="U346">
        <v>60.8</v>
      </c>
      <c r="V346">
        <v>94.585999999999999</v>
      </c>
      <c r="W346">
        <v>52.5</v>
      </c>
      <c r="X346">
        <v>66.484999999999999</v>
      </c>
      <c r="Y346">
        <v>80.497</v>
      </c>
      <c r="Z346">
        <v>3.3109999999999999</v>
      </c>
      <c r="AA346">
        <v>539.28300000000002</v>
      </c>
      <c r="AB346">
        <v>493.50599999999997</v>
      </c>
      <c r="AC346">
        <v>4.59</v>
      </c>
      <c r="AD346">
        <v>3.7250000000000001</v>
      </c>
      <c r="AE346">
        <v>7640.1710000000003</v>
      </c>
      <c r="AF346">
        <v>5306.1880000000001</v>
      </c>
      <c r="AG346">
        <v>1619.0060000000001</v>
      </c>
      <c r="AH346">
        <v>1019.06</v>
      </c>
      <c r="AI346">
        <v>6021.1660000000002</v>
      </c>
      <c r="AJ346">
        <v>4287.1270000000004</v>
      </c>
      <c r="AK346">
        <v>24.940999999999999</v>
      </c>
      <c r="AL346">
        <v>1.0029999999999999</v>
      </c>
      <c r="AM346">
        <v>423.75</v>
      </c>
      <c r="AN346">
        <v>2056.2060000000001</v>
      </c>
      <c r="AO346">
        <v>7.3310000000000004</v>
      </c>
      <c r="AP346">
        <v>27.053999999999998</v>
      </c>
      <c r="AQ346">
        <v>1</v>
      </c>
      <c r="AR346">
        <v>1</v>
      </c>
      <c r="AS346">
        <v>0</v>
      </c>
      <c r="AT346" s="1" t="s">
        <v>82</v>
      </c>
      <c r="AU346" s="1" t="s">
        <v>83</v>
      </c>
      <c r="AV346" s="1" t="s">
        <v>83</v>
      </c>
      <c r="AW346" s="1" t="s">
        <v>84</v>
      </c>
      <c r="AX346" s="1"/>
      <c r="AY346" s="1"/>
      <c r="AZ346" s="1" t="s">
        <v>910</v>
      </c>
      <c r="BA346">
        <v>192</v>
      </c>
      <c r="BB346" s="1" t="s">
        <v>86</v>
      </c>
      <c r="BC346">
        <v>45566.76152</v>
      </c>
      <c r="BD346" s="1"/>
      <c r="BE346" s="1" t="s">
        <v>87</v>
      </c>
      <c r="BF346">
        <v>192</v>
      </c>
      <c r="BG346">
        <v>192</v>
      </c>
      <c r="BH346">
        <v>0</v>
      </c>
      <c r="BI346" s="1" t="s">
        <v>911</v>
      </c>
      <c r="BJ346" s="1"/>
      <c r="BK346">
        <v>16.149999619999999</v>
      </c>
      <c r="BL346">
        <v>110</v>
      </c>
      <c r="BM346" s="1"/>
      <c r="BN346" s="1"/>
      <c r="BO346">
        <v>0</v>
      </c>
      <c r="BP346">
        <v>60</v>
      </c>
      <c r="BQ346">
        <v>1.3577580000000001E-2</v>
      </c>
      <c r="BR346">
        <v>0.16788792599999999</v>
      </c>
      <c r="BS346" s="1" t="s">
        <v>912</v>
      </c>
      <c r="BT346" s="1" t="s">
        <v>910</v>
      </c>
      <c r="BU346">
        <v>40</v>
      </c>
      <c r="BV346">
        <v>20</v>
      </c>
      <c r="BW346">
        <v>45</v>
      </c>
      <c r="BX346">
        <v>881.78599999999994</v>
      </c>
      <c r="BY346">
        <v>1290.6199999999999</v>
      </c>
      <c r="BZ346">
        <v>3.1309999999999998</v>
      </c>
      <c r="CA346">
        <v>4.1429999999999998</v>
      </c>
      <c r="CB346">
        <v>95.44</v>
      </c>
      <c r="CC346">
        <v>2056.2060000000001</v>
      </c>
      <c r="CD346">
        <v>858.49400000000003</v>
      </c>
      <c r="CE346">
        <v>1396.2719999999999</v>
      </c>
      <c r="CF346">
        <v>6.5279999999999996</v>
      </c>
      <c r="CG346">
        <v>93.307000000000002</v>
      </c>
      <c r="CI346">
        <f>COUNTA(filtered_labeled_data_seghesio__2[#This Row])</f>
        <v>79</v>
      </c>
    </row>
    <row r="347" spans="1:87" x14ac:dyDescent="0.35">
      <c r="A347">
        <v>799.93799999999999</v>
      </c>
      <c r="B347">
        <v>119.90900000000001</v>
      </c>
      <c r="C347">
        <v>215</v>
      </c>
      <c r="D347">
        <v>215</v>
      </c>
      <c r="E347">
        <v>220.1</v>
      </c>
      <c r="F347">
        <v>224.8</v>
      </c>
      <c r="G347">
        <v>2184.1729999999998</v>
      </c>
      <c r="H347">
        <v>1778.0160000000001</v>
      </c>
      <c r="I347">
        <v>3.718</v>
      </c>
      <c r="J347">
        <v>0.14599999999999999</v>
      </c>
      <c r="K347">
        <v>24.338000000000001</v>
      </c>
      <c r="L347">
        <v>2.028</v>
      </c>
      <c r="M347">
        <v>0.45200000000000001</v>
      </c>
      <c r="N347">
        <v>0.65800000000000003</v>
      </c>
      <c r="O347">
        <v>46</v>
      </c>
      <c r="P347">
        <v>27.472000000000001</v>
      </c>
      <c r="Q347">
        <v>44.948</v>
      </c>
      <c r="R347">
        <v>229.8</v>
      </c>
      <c r="S347">
        <v>60</v>
      </c>
      <c r="T347">
        <v>60</v>
      </c>
      <c r="U347">
        <v>60.8</v>
      </c>
      <c r="V347">
        <v>137.79599999999999</v>
      </c>
      <c r="W347">
        <v>52.5</v>
      </c>
      <c r="X347">
        <v>67.179000000000002</v>
      </c>
      <c r="Y347">
        <v>82.956999999999994</v>
      </c>
      <c r="Z347">
        <v>1.3919999999999999</v>
      </c>
      <c r="AA347">
        <v>543.58500000000004</v>
      </c>
      <c r="AB347">
        <v>495.62400000000002</v>
      </c>
      <c r="AC347">
        <v>4.891</v>
      </c>
      <c r="AD347">
        <v>3.875</v>
      </c>
      <c r="AE347">
        <v>7863.1109999999999</v>
      </c>
      <c r="AF347">
        <v>6042.9660000000003</v>
      </c>
      <c r="AG347">
        <v>1813.2670000000001</v>
      </c>
      <c r="AH347">
        <v>1131.557</v>
      </c>
      <c r="AI347">
        <v>6049.8440000000001</v>
      </c>
      <c r="AJ347">
        <v>4911.4089999999997</v>
      </c>
      <c r="AK347">
        <v>24.940999999999999</v>
      </c>
      <c r="AL347">
        <v>1.0049999999999999</v>
      </c>
      <c r="AM347">
        <v>424.78100000000001</v>
      </c>
      <c r="AN347">
        <v>2057.0569999999998</v>
      </c>
      <c r="AO347">
        <v>8.56</v>
      </c>
      <c r="AP347">
        <v>26.382999999999999</v>
      </c>
      <c r="AQ347">
        <v>1</v>
      </c>
      <c r="AR347">
        <v>1</v>
      </c>
      <c r="AS347">
        <v>1</v>
      </c>
      <c r="AT347" s="1">
        <v>0</v>
      </c>
      <c r="AU347" s="1" t="s">
        <v>83</v>
      </c>
      <c r="AV347" s="1" t="s">
        <v>83</v>
      </c>
      <c r="AW347" s="1" t="s">
        <v>84</v>
      </c>
      <c r="AX347" s="1"/>
      <c r="AY347" s="1"/>
      <c r="AZ347" s="1" t="s">
        <v>913</v>
      </c>
      <c r="BA347">
        <v>192</v>
      </c>
      <c r="BB347" s="1" t="s">
        <v>91</v>
      </c>
      <c r="BC347">
        <v>45566.76152</v>
      </c>
      <c r="BD347" s="1"/>
      <c r="BE347" s="1" t="s">
        <v>87</v>
      </c>
      <c r="BF347">
        <v>192</v>
      </c>
      <c r="BG347">
        <v>192</v>
      </c>
      <c r="BH347">
        <v>0</v>
      </c>
      <c r="BI347" s="1" t="s">
        <v>911</v>
      </c>
      <c r="BJ347" s="1"/>
      <c r="BK347">
        <v>16.149999619999999</v>
      </c>
      <c r="BL347">
        <v>110</v>
      </c>
      <c r="BM347" s="1"/>
      <c r="BN347" s="1"/>
      <c r="BO347">
        <v>0</v>
      </c>
      <c r="BP347">
        <v>60</v>
      </c>
      <c r="BS347" s="1" t="s">
        <v>914</v>
      </c>
      <c r="BT347" s="1" t="s">
        <v>913</v>
      </c>
      <c r="BU347">
        <v>40</v>
      </c>
      <c r="BV347">
        <v>20</v>
      </c>
      <c r="BW347">
        <v>45</v>
      </c>
      <c r="BX347">
        <v>1193.6030000000001</v>
      </c>
      <c r="BY347">
        <v>824.70600000000002</v>
      </c>
      <c r="BZ347">
        <v>-3.6619999999999999</v>
      </c>
      <c r="CA347">
        <v>4.1150000000000002</v>
      </c>
      <c r="CB347">
        <v>88.647000000000006</v>
      </c>
      <c r="CC347">
        <v>2057.0569999999998</v>
      </c>
      <c r="CD347">
        <v>1199.434</v>
      </c>
      <c r="CE347">
        <v>1136.0650000000001</v>
      </c>
      <c r="CF347">
        <v>179.54599999999999</v>
      </c>
      <c r="CG347">
        <v>99.998999999999995</v>
      </c>
      <c r="CI347">
        <f>COUNTA(filtered_labeled_data_seghesio__2[#This Row])</f>
        <v>77</v>
      </c>
    </row>
    <row r="348" spans="1:87" x14ac:dyDescent="0.35">
      <c r="A348">
        <v>800.12199999999996</v>
      </c>
      <c r="B348">
        <v>119.90900000000001</v>
      </c>
      <c r="C348">
        <v>215.1</v>
      </c>
      <c r="D348">
        <v>214.8</v>
      </c>
      <c r="E348">
        <v>220.1</v>
      </c>
      <c r="F348">
        <v>224.8</v>
      </c>
      <c r="G348">
        <v>2198.7449999999999</v>
      </c>
      <c r="H348">
        <v>1767.4280000000001</v>
      </c>
      <c r="I348">
        <v>3.1339999999999999</v>
      </c>
      <c r="J348">
        <v>0.154</v>
      </c>
      <c r="K348">
        <v>24.34</v>
      </c>
      <c r="L348">
        <v>2.0640000000000001</v>
      </c>
      <c r="M348">
        <v>0.45400000000000001</v>
      </c>
      <c r="N348">
        <v>0.65600000000000003</v>
      </c>
      <c r="O348">
        <v>46</v>
      </c>
      <c r="P348">
        <v>27.771999999999998</v>
      </c>
      <c r="Q348">
        <v>44.988999999999997</v>
      </c>
      <c r="R348">
        <v>229.8</v>
      </c>
      <c r="S348">
        <v>60.1</v>
      </c>
      <c r="T348">
        <v>60.1</v>
      </c>
      <c r="U348">
        <v>60.8</v>
      </c>
      <c r="V348">
        <v>94.585999999999999</v>
      </c>
      <c r="W348">
        <v>52.5</v>
      </c>
      <c r="X348">
        <v>66.637</v>
      </c>
      <c r="Y348">
        <v>80.998999999999995</v>
      </c>
      <c r="Z348">
        <v>2.4209999999999998</v>
      </c>
      <c r="AA348">
        <v>539.88699999999994</v>
      </c>
      <c r="AB348">
        <v>494.39499999999998</v>
      </c>
      <c r="AC348">
        <v>4.5529999999999999</v>
      </c>
      <c r="AD348">
        <v>3.6869999999999998</v>
      </c>
      <c r="AE348">
        <v>7649.4309999999996</v>
      </c>
      <c r="AF348">
        <v>5349.06</v>
      </c>
      <c r="AG348">
        <v>1608.5519999999999</v>
      </c>
      <c r="AH348">
        <v>1010.557</v>
      </c>
      <c r="AI348">
        <v>6040.8789999999999</v>
      </c>
      <c r="AJ348">
        <v>4338.5029999999997</v>
      </c>
      <c r="AK348">
        <v>24.225999999999999</v>
      </c>
      <c r="AL348">
        <v>1.004</v>
      </c>
      <c r="AM348">
        <v>423.79300000000001</v>
      </c>
      <c r="AN348">
        <v>2056.0650000000001</v>
      </c>
      <c r="AO348">
        <v>28.074000000000002</v>
      </c>
      <c r="AP348">
        <v>26.451000000000001</v>
      </c>
      <c r="AQ348">
        <v>0</v>
      </c>
      <c r="AR348">
        <v>1</v>
      </c>
      <c r="AS348">
        <v>1</v>
      </c>
      <c r="AT348" s="1">
        <v>0</v>
      </c>
      <c r="AU348" s="1" t="s">
        <v>83</v>
      </c>
      <c r="AV348" s="1" t="s">
        <v>83</v>
      </c>
      <c r="AW348" s="1" t="s">
        <v>113</v>
      </c>
      <c r="AX348" s="1"/>
      <c r="AY348" s="1"/>
      <c r="AZ348" s="1" t="s">
        <v>915</v>
      </c>
      <c r="BA348">
        <v>193</v>
      </c>
      <c r="BB348" s="1" t="s">
        <v>86</v>
      </c>
      <c r="BC348">
        <v>45566.7618</v>
      </c>
      <c r="BD348" s="1"/>
      <c r="BE348" s="1" t="s">
        <v>87</v>
      </c>
      <c r="BF348">
        <v>193</v>
      </c>
      <c r="BG348">
        <v>193</v>
      </c>
      <c r="BH348">
        <v>0</v>
      </c>
      <c r="BI348" s="1" t="s">
        <v>916</v>
      </c>
      <c r="BJ348" s="1"/>
      <c r="BK348">
        <v>16.159999849999998</v>
      </c>
      <c r="BL348">
        <v>110</v>
      </c>
      <c r="BM348" s="1"/>
      <c r="BN348" s="1"/>
      <c r="BO348">
        <v>0</v>
      </c>
      <c r="BP348">
        <v>60</v>
      </c>
      <c r="BQ348">
        <v>1.454234E-3</v>
      </c>
      <c r="BR348">
        <v>0.147322178</v>
      </c>
      <c r="BS348" s="1" t="s">
        <v>917</v>
      </c>
      <c r="BT348" s="1" t="s">
        <v>915</v>
      </c>
      <c r="BU348">
        <v>40</v>
      </c>
      <c r="BV348">
        <v>20</v>
      </c>
      <c r="BW348">
        <v>45</v>
      </c>
      <c r="BX348">
        <v>863.86199999999997</v>
      </c>
      <c r="BY348">
        <v>1235.066</v>
      </c>
      <c r="BZ348">
        <v>3.0680000000000001</v>
      </c>
      <c r="CA348">
        <v>4.2640000000000002</v>
      </c>
      <c r="CB348">
        <v>95.376999999999995</v>
      </c>
      <c r="CC348">
        <v>2056.0650000000001</v>
      </c>
      <c r="CD348">
        <v>842.48400000000004</v>
      </c>
      <c r="CE348">
        <v>1341.201</v>
      </c>
      <c r="CF348">
        <v>5.4420000000000002</v>
      </c>
      <c r="CG348">
        <v>93.307000000000002</v>
      </c>
      <c r="CI348">
        <f>COUNTA(filtered_labeled_data_seghesio__2[#This Row])</f>
        <v>79</v>
      </c>
    </row>
    <row r="349" spans="1:87" x14ac:dyDescent="0.35">
      <c r="A349">
        <v>800.12199999999996</v>
      </c>
      <c r="B349">
        <v>119.90900000000001</v>
      </c>
      <c r="C349">
        <v>215.1</v>
      </c>
      <c r="D349">
        <v>214.8</v>
      </c>
      <c r="E349">
        <v>220.1</v>
      </c>
      <c r="F349">
        <v>224.8</v>
      </c>
      <c r="G349">
        <v>2198.7449999999999</v>
      </c>
      <c r="H349">
        <v>1767.4280000000001</v>
      </c>
      <c r="I349">
        <v>3.1339999999999999</v>
      </c>
      <c r="J349">
        <v>0.154</v>
      </c>
      <c r="K349">
        <v>24.34</v>
      </c>
      <c r="L349">
        <v>2.0640000000000001</v>
      </c>
      <c r="M349">
        <v>0.45400000000000001</v>
      </c>
      <c r="N349">
        <v>0.65600000000000003</v>
      </c>
      <c r="O349">
        <v>46</v>
      </c>
      <c r="P349">
        <v>27.771999999999998</v>
      </c>
      <c r="Q349">
        <v>44.988999999999997</v>
      </c>
      <c r="R349">
        <v>229.8</v>
      </c>
      <c r="S349">
        <v>60.1</v>
      </c>
      <c r="T349">
        <v>60.1</v>
      </c>
      <c r="U349">
        <v>60.8</v>
      </c>
      <c r="V349">
        <v>137.79599999999999</v>
      </c>
      <c r="W349">
        <v>52.5</v>
      </c>
      <c r="X349">
        <v>67.106999999999999</v>
      </c>
      <c r="Y349">
        <v>82.989000000000004</v>
      </c>
      <c r="Z349">
        <v>1.655</v>
      </c>
      <c r="AA349">
        <v>543.62699999999995</v>
      </c>
      <c r="AB349">
        <v>495.06099999999998</v>
      </c>
      <c r="AC349">
        <v>4.9290000000000003</v>
      </c>
      <c r="AD349">
        <v>3.875</v>
      </c>
      <c r="AE349">
        <v>7860</v>
      </c>
      <c r="AF349">
        <v>6012.5709999999999</v>
      </c>
      <c r="AG349">
        <v>1836.952</v>
      </c>
      <c r="AH349">
        <v>1133.69</v>
      </c>
      <c r="AI349">
        <v>6023.049</v>
      </c>
      <c r="AJ349">
        <v>4878.8810000000003</v>
      </c>
      <c r="AK349">
        <v>24.225999999999999</v>
      </c>
      <c r="AL349">
        <v>1.0049999999999999</v>
      </c>
      <c r="AM349">
        <v>424.77</v>
      </c>
      <c r="AN349">
        <v>2056.0210000000002</v>
      </c>
      <c r="AO349">
        <v>11.112</v>
      </c>
      <c r="AP349">
        <v>24.388999999999999</v>
      </c>
      <c r="AQ349">
        <v>1</v>
      </c>
      <c r="AR349">
        <v>1</v>
      </c>
      <c r="AS349">
        <v>1</v>
      </c>
      <c r="AT349" s="1">
        <v>0</v>
      </c>
      <c r="AU349" s="1" t="s">
        <v>83</v>
      </c>
      <c r="AV349" s="1" t="s">
        <v>83</v>
      </c>
      <c r="AW349" s="1" t="s">
        <v>84</v>
      </c>
      <c r="AX349" s="1"/>
      <c r="AY349" s="1"/>
      <c r="AZ349" s="1" t="s">
        <v>918</v>
      </c>
      <c r="BA349">
        <v>193</v>
      </c>
      <c r="BB349" s="1" t="s">
        <v>91</v>
      </c>
      <c r="BC349">
        <v>45566.7618</v>
      </c>
      <c r="BD349" s="1"/>
      <c r="BE349" s="1" t="s">
        <v>87</v>
      </c>
      <c r="BF349">
        <v>193</v>
      </c>
      <c r="BG349">
        <v>193</v>
      </c>
      <c r="BH349">
        <v>0</v>
      </c>
      <c r="BI349" s="1" t="s">
        <v>916</v>
      </c>
      <c r="BJ349" s="1"/>
      <c r="BK349">
        <v>16.159999849999998</v>
      </c>
      <c r="BL349">
        <v>110</v>
      </c>
      <c r="BM349" s="1"/>
      <c r="BN349" s="1"/>
      <c r="BO349">
        <v>0</v>
      </c>
      <c r="BP349">
        <v>60</v>
      </c>
      <c r="BS349" s="1" t="s">
        <v>919</v>
      </c>
      <c r="BT349" s="1" t="s">
        <v>918</v>
      </c>
      <c r="BU349">
        <v>40</v>
      </c>
      <c r="BV349">
        <v>20</v>
      </c>
      <c r="BW349">
        <v>45</v>
      </c>
      <c r="BX349">
        <v>1223.809</v>
      </c>
      <c r="BY349">
        <v>964.54</v>
      </c>
      <c r="BZ349">
        <v>-2.3090000000000002</v>
      </c>
      <c r="CA349">
        <v>4.0780000000000003</v>
      </c>
      <c r="CB349">
        <v>90</v>
      </c>
      <c r="CC349">
        <v>2056.0210000000002</v>
      </c>
      <c r="CD349">
        <v>1220.521</v>
      </c>
      <c r="CE349">
        <v>1271.7619999999999</v>
      </c>
      <c r="CF349">
        <v>-178.78</v>
      </c>
      <c r="CG349">
        <v>98.424999999999997</v>
      </c>
      <c r="CI349">
        <f>COUNTA(filtered_labeled_data_seghesio__2[#This Row])</f>
        <v>77</v>
      </c>
    </row>
    <row r="350" spans="1:87" x14ac:dyDescent="0.35">
      <c r="A350">
        <v>799.93799999999999</v>
      </c>
      <c r="B350">
        <v>119.90900000000001</v>
      </c>
      <c r="C350">
        <v>215.1</v>
      </c>
      <c r="D350">
        <v>215</v>
      </c>
      <c r="E350">
        <v>220.1</v>
      </c>
      <c r="F350">
        <v>224.8</v>
      </c>
      <c r="G350">
        <v>2195.83</v>
      </c>
      <c r="H350">
        <v>1772.2850000000001</v>
      </c>
      <c r="I350">
        <v>3.032</v>
      </c>
      <c r="J350">
        <v>0.152</v>
      </c>
      <c r="K350">
        <v>24.34</v>
      </c>
      <c r="L350">
        <v>2.028</v>
      </c>
      <c r="M350">
        <v>0.45400000000000001</v>
      </c>
      <c r="N350">
        <v>0.65400000000000003</v>
      </c>
      <c r="O350">
        <v>46.2</v>
      </c>
      <c r="P350">
        <v>27.486999999999998</v>
      </c>
      <c r="Q350">
        <v>44.978999999999999</v>
      </c>
      <c r="R350">
        <v>229.8</v>
      </c>
      <c r="S350">
        <v>59.9</v>
      </c>
      <c r="T350">
        <v>59.9</v>
      </c>
      <c r="U350">
        <v>60.8</v>
      </c>
      <c r="V350">
        <v>94.585999999999999</v>
      </c>
      <c r="W350">
        <v>52.5</v>
      </c>
      <c r="X350">
        <v>66.572000000000003</v>
      </c>
      <c r="Y350">
        <v>80.409000000000006</v>
      </c>
      <c r="Z350">
        <v>3.085</v>
      </c>
      <c r="AA350">
        <v>538.73299999999995</v>
      </c>
      <c r="AB350">
        <v>492.96699999999998</v>
      </c>
      <c r="AC350">
        <v>4.665</v>
      </c>
      <c r="AD350">
        <v>3.6869999999999998</v>
      </c>
      <c r="AE350">
        <v>7624.4129999999996</v>
      </c>
      <c r="AF350">
        <v>5302.6869999999999</v>
      </c>
      <c r="AG350">
        <v>1659.1659999999999</v>
      </c>
      <c r="AH350">
        <v>999.83900000000006</v>
      </c>
      <c r="AI350">
        <v>5965.2470000000003</v>
      </c>
      <c r="AJ350">
        <v>4302.848</v>
      </c>
      <c r="AK350">
        <v>24.001000000000001</v>
      </c>
      <c r="AT350" s="1" t="s">
        <v>83</v>
      </c>
      <c r="AU350" s="1" t="s">
        <v>83</v>
      </c>
      <c r="AV350" s="1" t="s">
        <v>83</v>
      </c>
      <c r="AW350" s="1"/>
      <c r="AX350" s="1"/>
      <c r="AY350" s="1"/>
      <c r="AZ350" s="1" t="s">
        <v>920</v>
      </c>
      <c r="BA350">
        <v>194</v>
      </c>
      <c r="BB350" s="1" t="s">
        <v>86</v>
      </c>
      <c r="BC350">
        <v>45566.762069999997</v>
      </c>
      <c r="BD350" s="1"/>
      <c r="BE350" s="1" t="s">
        <v>87</v>
      </c>
      <c r="BF350">
        <v>194</v>
      </c>
      <c r="BG350">
        <v>194</v>
      </c>
      <c r="BH350">
        <v>0</v>
      </c>
      <c r="BI350" s="1" t="s">
        <v>921</v>
      </c>
      <c r="BJ350" s="1"/>
      <c r="BK350">
        <v>16.159999849999998</v>
      </c>
      <c r="BL350">
        <v>110</v>
      </c>
      <c r="BM350" s="1"/>
      <c r="BN350" s="1"/>
      <c r="BO350">
        <v>0</v>
      </c>
      <c r="BP350">
        <v>60</v>
      </c>
      <c r="BQ350">
        <v>8.051753E-3</v>
      </c>
      <c r="BR350">
        <v>0.14430379900000001</v>
      </c>
      <c r="BS350" s="1" t="s">
        <v>83</v>
      </c>
      <c r="BT350" s="1" t="s">
        <v>83</v>
      </c>
      <c r="CI350">
        <f>COUNTA(filtered_labeled_data_seghesio__2[#This Row])</f>
        <v>57</v>
      </c>
    </row>
    <row r="351" spans="1:87" x14ac:dyDescent="0.35">
      <c r="A351">
        <v>799.93799999999999</v>
      </c>
      <c r="B351">
        <v>119.90900000000001</v>
      </c>
      <c r="C351">
        <v>215.1</v>
      </c>
      <c r="D351">
        <v>215</v>
      </c>
      <c r="E351">
        <v>220.1</v>
      </c>
      <c r="F351">
        <v>224.8</v>
      </c>
      <c r="G351">
        <v>2195.83</v>
      </c>
      <c r="H351">
        <v>1772.2850000000001</v>
      </c>
      <c r="I351">
        <v>3.032</v>
      </c>
      <c r="J351">
        <v>0.152</v>
      </c>
      <c r="K351">
        <v>24.34</v>
      </c>
      <c r="L351">
        <v>2.028</v>
      </c>
      <c r="M351">
        <v>0.45400000000000001</v>
      </c>
      <c r="N351">
        <v>0.65400000000000003</v>
      </c>
      <c r="O351">
        <v>46.2</v>
      </c>
      <c r="P351">
        <v>27.486999999999998</v>
      </c>
      <c r="Q351">
        <v>44.978999999999999</v>
      </c>
      <c r="R351">
        <v>229.8</v>
      </c>
      <c r="S351">
        <v>59.9</v>
      </c>
      <c r="T351">
        <v>59.9</v>
      </c>
      <c r="U351">
        <v>60.8</v>
      </c>
      <c r="V351">
        <v>137.79599999999999</v>
      </c>
      <c r="W351">
        <v>52.5</v>
      </c>
      <c r="X351">
        <v>67.308999999999997</v>
      </c>
      <c r="Y351">
        <v>82.852000000000004</v>
      </c>
      <c r="Z351">
        <v>2.4460000000000002</v>
      </c>
      <c r="AA351">
        <v>540.846</v>
      </c>
      <c r="AB351">
        <v>492.43200000000002</v>
      </c>
      <c r="AC351">
        <v>4.8540000000000001</v>
      </c>
      <c r="AD351">
        <v>3.875</v>
      </c>
      <c r="AE351">
        <v>7810.0870000000004</v>
      </c>
      <c r="AF351">
        <v>5928.1279999999997</v>
      </c>
      <c r="AG351">
        <v>1778.579</v>
      </c>
      <c r="AH351">
        <v>1118.6890000000001</v>
      </c>
      <c r="AI351">
        <v>6031.509</v>
      </c>
      <c r="AJ351">
        <v>4809.4390000000003</v>
      </c>
      <c r="AK351">
        <v>24.001000000000001</v>
      </c>
      <c r="AL351">
        <v>1.004</v>
      </c>
      <c r="AM351">
        <v>424.61399999999998</v>
      </c>
      <c r="AN351">
        <v>2054.7370000000001</v>
      </c>
      <c r="AO351">
        <v>23.035</v>
      </c>
      <c r="AP351">
        <v>31.986000000000001</v>
      </c>
      <c r="AQ351">
        <v>0</v>
      </c>
      <c r="AR351">
        <v>1</v>
      </c>
      <c r="AS351">
        <v>0</v>
      </c>
      <c r="AT351" s="1" t="s">
        <v>214</v>
      </c>
      <c r="AU351" s="1" t="s">
        <v>83</v>
      </c>
      <c r="AV351" s="1" t="s">
        <v>83</v>
      </c>
      <c r="AW351" s="1" t="s">
        <v>84</v>
      </c>
      <c r="AX351" s="1"/>
      <c r="AY351" s="1"/>
      <c r="AZ351" s="1" t="s">
        <v>922</v>
      </c>
      <c r="BA351">
        <v>194</v>
      </c>
      <c r="BB351" s="1" t="s">
        <v>91</v>
      </c>
      <c r="BC351">
        <v>45566.762069999997</v>
      </c>
      <c r="BD351" s="1"/>
      <c r="BE351" s="1" t="s">
        <v>87</v>
      </c>
      <c r="BF351">
        <v>194</v>
      </c>
      <c r="BG351">
        <v>194</v>
      </c>
      <c r="BH351">
        <v>0</v>
      </c>
      <c r="BI351" s="1" t="s">
        <v>921</v>
      </c>
      <c r="BJ351" s="1"/>
      <c r="BK351">
        <v>16.159999849999998</v>
      </c>
      <c r="BL351">
        <v>110</v>
      </c>
      <c r="BM351" s="1"/>
      <c r="BN351" s="1"/>
      <c r="BO351">
        <v>0</v>
      </c>
      <c r="BP351">
        <v>60</v>
      </c>
      <c r="BS351" s="1" t="s">
        <v>923</v>
      </c>
      <c r="BT351" s="1" t="s">
        <v>922</v>
      </c>
      <c r="BU351">
        <v>40</v>
      </c>
      <c r="BV351">
        <v>20</v>
      </c>
      <c r="BW351">
        <v>45</v>
      </c>
      <c r="BX351">
        <v>1216.3589999999999</v>
      </c>
      <c r="BY351">
        <v>1046.056</v>
      </c>
      <c r="BZ351">
        <v>-3.2109999999999999</v>
      </c>
      <c r="CA351">
        <v>4.093</v>
      </c>
      <c r="CB351">
        <v>89.097999999999999</v>
      </c>
      <c r="CC351">
        <v>2054.7370000000001</v>
      </c>
      <c r="CD351">
        <v>1213.7950000000001</v>
      </c>
      <c r="CE351">
        <v>1353.85</v>
      </c>
      <c r="CF351">
        <v>-179.047</v>
      </c>
      <c r="CG351">
        <v>98.424999999999997</v>
      </c>
      <c r="CI351">
        <f>COUNTA(filtered_labeled_data_seghesio__2[#This Row])</f>
        <v>77</v>
      </c>
    </row>
    <row r="352" spans="1:87" x14ac:dyDescent="0.35">
      <c r="A352">
        <v>799.93799999999999</v>
      </c>
      <c r="B352">
        <v>119.90900000000001</v>
      </c>
      <c r="C352">
        <v>214.8</v>
      </c>
      <c r="D352">
        <v>214.8</v>
      </c>
      <c r="E352">
        <v>220.1</v>
      </c>
      <c r="F352">
        <v>224.8</v>
      </c>
      <c r="G352">
        <v>2200.105</v>
      </c>
      <c r="H352">
        <v>1785.011</v>
      </c>
      <c r="I352">
        <v>3.08</v>
      </c>
      <c r="J352">
        <v>0.15</v>
      </c>
      <c r="K352">
        <v>24.34</v>
      </c>
      <c r="L352">
        <v>2.056</v>
      </c>
      <c r="M352">
        <v>0.45400000000000001</v>
      </c>
      <c r="N352">
        <v>0.65200000000000002</v>
      </c>
      <c r="O352">
        <v>46.2</v>
      </c>
      <c r="P352">
        <v>27.614000000000001</v>
      </c>
      <c r="Q352">
        <v>44.978999999999999</v>
      </c>
      <c r="R352">
        <v>230</v>
      </c>
      <c r="S352">
        <v>60</v>
      </c>
      <c r="T352">
        <v>60</v>
      </c>
      <c r="U352">
        <v>60.8</v>
      </c>
      <c r="V352">
        <v>94.585999999999999</v>
      </c>
      <c r="W352">
        <v>52.5</v>
      </c>
      <c r="X352">
        <v>66.552000000000007</v>
      </c>
      <c r="Y352">
        <v>80.36</v>
      </c>
      <c r="Z352">
        <v>3.01</v>
      </c>
      <c r="AA352">
        <v>538.822</v>
      </c>
      <c r="AB352">
        <v>492.77699999999999</v>
      </c>
      <c r="AC352">
        <v>4.59</v>
      </c>
      <c r="AD352">
        <v>3.7250000000000001</v>
      </c>
      <c r="AE352">
        <v>7638.2889999999998</v>
      </c>
      <c r="AF352">
        <v>5314.2939999999999</v>
      </c>
      <c r="AG352">
        <v>1616.827</v>
      </c>
      <c r="AH352">
        <v>1016.712</v>
      </c>
      <c r="AI352">
        <v>6021.4620000000004</v>
      </c>
      <c r="AJ352">
        <v>4297.5829999999996</v>
      </c>
      <c r="AK352">
        <v>23.707999999999998</v>
      </c>
      <c r="AL352">
        <v>1.0029999999999999</v>
      </c>
      <c r="AM352">
        <v>423.565</v>
      </c>
      <c r="AN352">
        <v>2054.9180000000001</v>
      </c>
      <c r="AO352">
        <v>7.2190000000000003</v>
      </c>
      <c r="AP352">
        <v>30.515999999999998</v>
      </c>
      <c r="AQ352">
        <v>1</v>
      </c>
      <c r="AR352">
        <v>1</v>
      </c>
      <c r="AS352">
        <v>0</v>
      </c>
      <c r="AT352" s="1" t="s">
        <v>82</v>
      </c>
      <c r="AU352" s="1" t="s">
        <v>83</v>
      </c>
      <c r="AV352" s="1" t="s">
        <v>83</v>
      </c>
      <c r="AW352" s="1" t="s">
        <v>84</v>
      </c>
      <c r="AX352" s="1"/>
      <c r="AY352" s="1"/>
      <c r="AZ352" s="1" t="s">
        <v>924</v>
      </c>
      <c r="BA352">
        <v>195</v>
      </c>
      <c r="BB352" s="1" t="s">
        <v>86</v>
      </c>
      <c r="BC352">
        <v>45566.762349999997</v>
      </c>
      <c r="BD352" s="1"/>
      <c r="BE352" s="1" t="s">
        <v>87</v>
      </c>
      <c r="BF352">
        <v>195</v>
      </c>
      <c r="BG352">
        <v>195</v>
      </c>
      <c r="BH352">
        <v>0</v>
      </c>
      <c r="BI352" s="1" t="s">
        <v>925</v>
      </c>
      <c r="BJ352" s="1"/>
      <c r="BK352">
        <v>16.159999849999998</v>
      </c>
      <c r="BL352">
        <v>110</v>
      </c>
      <c r="BM352" s="1"/>
      <c r="BN352" s="1"/>
      <c r="BO352">
        <v>0</v>
      </c>
      <c r="BP352">
        <v>60</v>
      </c>
      <c r="BQ352">
        <v>5.7443379999999999E-3</v>
      </c>
      <c r="BR352">
        <v>0.158569813</v>
      </c>
      <c r="BS352" s="1" t="s">
        <v>926</v>
      </c>
      <c r="BT352" s="1" t="s">
        <v>924</v>
      </c>
      <c r="BU352">
        <v>40</v>
      </c>
      <c r="BV352">
        <v>20</v>
      </c>
      <c r="BW352">
        <v>45</v>
      </c>
      <c r="BX352">
        <v>863.274</v>
      </c>
      <c r="BY352">
        <v>1296.752</v>
      </c>
      <c r="BZ352">
        <v>2.5649999999999999</v>
      </c>
      <c r="CA352">
        <v>4.2699999999999996</v>
      </c>
      <c r="CB352">
        <v>94.873999999999995</v>
      </c>
      <c r="CC352">
        <v>2054.9180000000001</v>
      </c>
      <c r="CD352">
        <v>841.15599999999995</v>
      </c>
      <c r="CE352">
        <v>1403.4490000000001</v>
      </c>
      <c r="CF352">
        <v>5.5140000000000002</v>
      </c>
      <c r="CG352">
        <v>90.944999999999993</v>
      </c>
      <c r="CI352">
        <f>COUNTA(filtered_labeled_data_seghesio__2[#This Row])</f>
        <v>79</v>
      </c>
    </row>
    <row r="353" spans="1:87" x14ac:dyDescent="0.35">
      <c r="A353">
        <v>799.93799999999999</v>
      </c>
      <c r="B353">
        <v>119.90900000000001</v>
      </c>
      <c r="C353">
        <v>214.8</v>
      </c>
      <c r="D353">
        <v>214.8</v>
      </c>
      <c r="E353">
        <v>220.1</v>
      </c>
      <c r="F353">
        <v>224.8</v>
      </c>
      <c r="G353">
        <v>2200.105</v>
      </c>
      <c r="H353">
        <v>1785.011</v>
      </c>
      <c r="I353">
        <v>3.08</v>
      </c>
      <c r="J353">
        <v>0.15</v>
      </c>
      <c r="K353">
        <v>24.34</v>
      </c>
      <c r="L353">
        <v>2.056</v>
      </c>
      <c r="M353">
        <v>0.45400000000000001</v>
      </c>
      <c r="N353">
        <v>0.65200000000000002</v>
      </c>
      <c r="O353">
        <v>46.2</v>
      </c>
      <c r="P353">
        <v>27.614000000000001</v>
      </c>
      <c r="Q353">
        <v>44.978999999999999</v>
      </c>
      <c r="R353">
        <v>230</v>
      </c>
      <c r="S353">
        <v>60</v>
      </c>
      <c r="T353">
        <v>60</v>
      </c>
      <c r="U353">
        <v>60.8</v>
      </c>
      <c r="V353">
        <v>137.79599999999999</v>
      </c>
      <c r="W353">
        <v>52.5</v>
      </c>
      <c r="X353">
        <v>67.063000000000002</v>
      </c>
      <c r="Y353">
        <v>82.759</v>
      </c>
      <c r="Z353">
        <v>2.4830000000000001</v>
      </c>
      <c r="AA353">
        <v>544.78700000000003</v>
      </c>
      <c r="AB353">
        <v>496.565</v>
      </c>
      <c r="AC353">
        <v>4.8540000000000001</v>
      </c>
      <c r="AD353">
        <v>3.875</v>
      </c>
      <c r="AE353">
        <v>7869.6239999999998</v>
      </c>
      <c r="AF353">
        <v>6058.0150000000003</v>
      </c>
      <c r="AG353">
        <v>1793.5170000000001</v>
      </c>
      <c r="AH353">
        <v>1131.021</v>
      </c>
      <c r="AI353">
        <v>6076.1059999999998</v>
      </c>
      <c r="AJ353">
        <v>4926.9939999999997</v>
      </c>
      <c r="AK353">
        <v>23.707999999999998</v>
      </c>
      <c r="AL353">
        <v>1.0049999999999999</v>
      </c>
      <c r="AM353">
        <v>424.62599999999998</v>
      </c>
      <c r="AN353">
        <v>2054.6260000000002</v>
      </c>
      <c r="AO353">
        <v>8.5289999999999999</v>
      </c>
      <c r="AP353">
        <v>45.436999999999998</v>
      </c>
      <c r="AQ353">
        <v>1</v>
      </c>
      <c r="AR353">
        <v>0</v>
      </c>
      <c r="AS353">
        <v>0</v>
      </c>
      <c r="AT353" s="1" t="s">
        <v>214</v>
      </c>
      <c r="AU353" s="1" t="s">
        <v>83</v>
      </c>
      <c r="AV353" s="1" t="s">
        <v>83</v>
      </c>
      <c r="AW353" s="1" t="s">
        <v>84</v>
      </c>
      <c r="AX353" s="1"/>
      <c r="AY353" s="1"/>
      <c r="AZ353" s="1" t="s">
        <v>927</v>
      </c>
      <c r="BA353">
        <v>195</v>
      </c>
      <c r="BB353" s="1" t="s">
        <v>91</v>
      </c>
      <c r="BC353">
        <v>45566.762349999997</v>
      </c>
      <c r="BD353" s="1"/>
      <c r="BE353" s="1" t="s">
        <v>87</v>
      </c>
      <c r="BF353">
        <v>195</v>
      </c>
      <c r="BG353">
        <v>195</v>
      </c>
      <c r="BH353">
        <v>0</v>
      </c>
      <c r="BI353" s="1" t="s">
        <v>925</v>
      </c>
      <c r="BJ353" s="1"/>
      <c r="BK353">
        <v>16.159999849999998</v>
      </c>
      <c r="BL353">
        <v>110</v>
      </c>
      <c r="BM353" s="1"/>
      <c r="BN353" s="1"/>
      <c r="BO353">
        <v>0</v>
      </c>
      <c r="BP353">
        <v>60</v>
      </c>
      <c r="BS353" s="1" t="s">
        <v>928</v>
      </c>
      <c r="BT353" s="1" t="s">
        <v>927</v>
      </c>
      <c r="BU353">
        <v>40</v>
      </c>
      <c r="BV353">
        <v>20</v>
      </c>
      <c r="BW353">
        <v>45</v>
      </c>
      <c r="BX353">
        <v>1240.8440000000001</v>
      </c>
      <c r="BY353">
        <v>1084.7439999999999</v>
      </c>
      <c r="BZ353">
        <v>1.7769999999999999</v>
      </c>
      <c r="CA353">
        <v>4.1349999999999998</v>
      </c>
      <c r="CB353">
        <v>94.085999999999999</v>
      </c>
      <c r="CC353">
        <v>2054.6260000000002</v>
      </c>
      <c r="CD353">
        <v>1218.1780000000001</v>
      </c>
      <c r="CE353">
        <v>1389.6030000000001</v>
      </c>
      <c r="CF353">
        <v>-175.178</v>
      </c>
      <c r="CG353">
        <v>99.998999999999995</v>
      </c>
      <c r="CI353">
        <f>COUNTA(filtered_labeled_data_seghesio__2[#This Row])</f>
        <v>77</v>
      </c>
    </row>
    <row r="354" spans="1:87" x14ac:dyDescent="0.35">
      <c r="A354">
        <v>800.30700000000002</v>
      </c>
      <c r="B354">
        <v>119.90900000000001</v>
      </c>
      <c r="C354">
        <v>214.8</v>
      </c>
      <c r="D354">
        <v>214.8</v>
      </c>
      <c r="E354">
        <v>220</v>
      </c>
      <c r="F354">
        <v>224.8</v>
      </c>
      <c r="G354">
        <v>2184.8530000000001</v>
      </c>
      <c r="H354">
        <v>1782.874</v>
      </c>
      <c r="I354">
        <v>3.278</v>
      </c>
      <c r="J354">
        <v>0.14799999999999999</v>
      </c>
      <c r="K354">
        <v>24.338000000000001</v>
      </c>
      <c r="L354">
        <v>2.048</v>
      </c>
      <c r="M354">
        <v>0.45200000000000001</v>
      </c>
      <c r="N354">
        <v>0.65</v>
      </c>
      <c r="O354">
        <v>46.4</v>
      </c>
      <c r="P354">
        <v>27.706</v>
      </c>
      <c r="Q354">
        <v>44.948</v>
      </c>
      <c r="R354">
        <v>229.8</v>
      </c>
      <c r="S354">
        <v>60.1</v>
      </c>
      <c r="T354">
        <v>60.1</v>
      </c>
      <c r="U354">
        <v>60.8</v>
      </c>
      <c r="V354">
        <v>94.585999999999999</v>
      </c>
      <c r="W354">
        <v>52.5</v>
      </c>
      <c r="X354">
        <v>66.649000000000001</v>
      </c>
      <c r="Y354">
        <v>80.403000000000006</v>
      </c>
      <c r="Z354">
        <v>3.6120000000000001</v>
      </c>
      <c r="AA354">
        <v>540.75400000000002</v>
      </c>
      <c r="AB354">
        <v>495.71300000000002</v>
      </c>
      <c r="AC354">
        <v>4.6280000000000001</v>
      </c>
      <c r="AD354">
        <v>3.65</v>
      </c>
      <c r="AE354">
        <v>7665.5739999999996</v>
      </c>
      <c r="AF354">
        <v>5371.4579999999996</v>
      </c>
      <c r="AG354">
        <v>1652.9179999999999</v>
      </c>
      <c r="AH354">
        <v>995.875</v>
      </c>
      <c r="AI354">
        <v>6012.6559999999999</v>
      </c>
      <c r="AJ354">
        <v>4375.5820000000003</v>
      </c>
      <c r="AK354">
        <v>25.382000000000001</v>
      </c>
      <c r="AL354">
        <v>1.0029999999999999</v>
      </c>
      <c r="AM354">
        <v>423.70499999999998</v>
      </c>
      <c r="AN354">
        <v>2055.7109999999998</v>
      </c>
      <c r="AO354">
        <v>7.7880000000000003</v>
      </c>
      <c r="AP354">
        <v>25.914999999999999</v>
      </c>
      <c r="AQ354">
        <v>1</v>
      </c>
      <c r="AR354">
        <v>1</v>
      </c>
      <c r="AS354">
        <v>0</v>
      </c>
      <c r="AT354" s="1" t="s">
        <v>82</v>
      </c>
      <c r="AU354" s="1" t="s">
        <v>83</v>
      </c>
      <c r="AV354" s="1" t="s">
        <v>83</v>
      </c>
      <c r="AW354" s="1" t="s">
        <v>84</v>
      </c>
      <c r="AX354" s="1"/>
      <c r="AY354" s="1"/>
      <c r="AZ354" s="1" t="s">
        <v>929</v>
      </c>
      <c r="BA354">
        <v>196</v>
      </c>
      <c r="BB354" s="1" t="s">
        <v>86</v>
      </c>
      <c r="BC354">
        <v>45566.762640000001</v>
      </c>
      <c r="BD354" s="1"/>
      <c r="BE354" s="1" t="s">
        <v>87</v>
      </c>
      <c r="BF354">
        <v>196</v>
      </c>
      <c r="BG354">
        <v>196</v>
      </c>
      <c r="BH354">
        <v>0</v>
      </c>
      <c r="BI354" s="1" t="s">
        <v>930</v>
      </c>
      <c r="BJ354" s="1"/>
      <c r="BK354">
        <v>16.170000080000001</v>
      </c>
      <c r="BL354">
        <v>110</v>
      </c>
      <c r="BM354" s="1"/>
      <c r="BN354" s="1"/>
      <c r="BO354">
        <v>0</v>
      </c>
      <c r="BP354">
        <v>60</v>
      </c>
      <c r="BQ354">
        <v>3.0580759999999998E-3</v>
      </c>
      <c r="BR354">
        <v>0.14261305299999999</v>
      </c>
      <c r="BS354" s="1" t="s">
        <v>931</v>
      </c>
      <c r="BT354" s="1" t="s">
        <v>929</v>
      </c>
      <c r="BU354">
        <v>40</v>
      </c>
      <c r="BV354">
        <v>20</v>
      </c>
      <c r="BW354">
        <v>45</v>
      </c>
      <c r="BX354">
        <v>863.04200000000003</v>
      </c>
      <c r="BY354">
        <v>1276.922</v>
      </c>
      <c r="BZ354">
        <v>1.7290000000000001</v>
      </c>
      <c r="CA354">
        <v>4.1550000000000002</v>
      </c>
      <c r="CB354">
        <v>94.037999999999997</v>
      </c>
      <c r="CC354">
        <v>2055.7109999999998</v>
      </c>
      <c r="CD354">
        <v>841.42399999999998</v>
      </c>
      <c r="CE354">
        <v>1384.0160000000001</v>
      </c>
      <c r="CF354">
        <v>5.444</v>
      </c>
      <c r="CG354">
        <v>93.307000000000002</v>
      </c>
      <c r="CI354">
        <f>COUNTA(filtered_labeled_data_seghesio__2[#This Row])</f>
        <v>79</v>
      </c>
    </row>
    <row r="355" spans="1:87" x14ac:dyDescent="0.35">
      <c r="A355">
        <v>800.30700000000002</v>
      </c>
      <c r="B355">
        <v>119.90900000000001</v>
      </c>
      <c r="C355">
        <v>214.8</v>
      </c>
      <c r="D355">
        <v>214.8</v>
      </c>
      <c r="E355">
        <v>220</v>
      </c>
      <c r="F355">
        <v>224.8</v>
      </c>
      <c r="G355">
        <v>2184.8530000000001</v>
      </c>
      <c r="H355">
        <v>1782.874</v>
      </c>
      <c r="I355">
        <v>3.278</v>
      </c>
      <c r="J355">
        <v>0.14799999999999999</v>
      </c>
      <c r="K355">
        <v>24.338000000000001</v>
      </c>
      <c r="L355">
        <v>2.048</v>
      </c>
      <c r="M355">
        <v>0.45200000000000001</v>
      </c>
      <c r="N355">
        <v>0.65</v>
      </c>
      <c r="O355">
        <v>46.4</v>
      </c>
      <c r="P355">
        <v>27.706</v>
      </c>
      <c r="Q355">
        <v>44.948</v>
      </c>
      <c r="R355">
        <v>229.8</v>
      </c>
      <c r="S355">
        <v>60.1</v>
      </c>
      <c r="T355">
        <v>60.1</v>
      </c>
      <c r="U355">
        <v>60.8</v>
      </c>
      <c r="V355">
        <v>137.79599999999999</v>
      </c>
      <c r="W355">
        <v>52.5</v>
      </c>
      <c r="X355">
        <v>67.242000000000004</v>
      </c>
      <c r="Y355">
        <v>83.27</v>
      </c>
      <c r="Z355">
        <v>1.3540000000000001</v>
      </c>
      <c r="AA355">
        <v>543.72400000000005</v>
      </c>
      <c r="AB355">
        <v>495.76900000000001</v>
      </c>
      <c r="AC355">
        <v>4.8159999999999998</v>
      </c>
      <c r="AD355">
        <v>3.8380000000000001</v>
      </c>
      <c r="AE355">
        <v>7861.4350000000004</v>
      </c>
      <c r="AF355">
        <v>6023.9809999999998</v>
      </c>
      <c r="AG355">
        <v>1775.94</v>
      </c>
      <c r="AH355">
        <v>1116.518</v>
      </c>
      <c r="AI355">
        <v>6085.4949999999999</v>
      </c>
      <c r="AJ355">
        <v>4907.4629999999997</v>
      </c>
      <c r="AK355">
        <v>25.382000000000001</v>
      </c>
      <c r="AL355">
        <v>1.0049999999999999</v>
      </c>
      <c r="AM355">
        <v>424.71800000000002</v>
      </c>
      <c r="AN355">
        <v>2054.973</v>
      </c>
      <c r="AO355">
        <v>72.433000000000007</v>
      </c>
      <c r="AP355">
        <v>23.774000000000001</v>
      </c>
      <c r="AQ355">
        <v>0</v>
      </c>
      <c r="AR355">
        <v>1</v>
      </c>
      <c r="AS355">
        <v>0</v>
      </c>
      <c r="AT355" s="1" t="s">
        <v>214</v>
      </c>
      <c r="AU355" s="1" t="s">
        <v>83</v>
      </c>
      <c r="AV355" s="1" t="s">
        <v>83</v>
      </c>
      <c r="AW355" s="1" t="s">
        <v>84</v>
      </c>
      <c r="AX355" s="1"/>
      <c r="AY355" s="1"/>
      <c r="AZ355" s="1" t="s">
        <v>932</v>
      </c>
      <c r="BA355">
        <v>196</v>
      </c>
      <c r="BB355" s="1" t="s">
        <v>91</v>
      </c>
      <c r="BC355">
        <v>45566.762640000001</v>
      </c>
      <c r="BD355" s="1"/>
      <c r="BE355" s="1" t="s">
        <v>87</v>
      </c>
      <c r="BF355">
        <v>196</v>
      </c>
      <c r="BG355">
        <v>196</v>
      </c>
      <c r="BH355">
        <v>0</v>
      </c>
      <c r="BI355" s="1" t="s">
        <v>930</v>
      </c>
      <c r="BJ355" s="1"/>
      <c r="BK355">
        <v>16.170000080000001</v>
      </c>
      <c r="BL355">
        <v>110</v>
      </c>
      <c r="BM355" s="1"/>
      <c r="BN355" s="1"/>
      <c r="BO355">
        <v>0</v>
      </c>
      <c r="BP355">
        <v>60</v>
      </c>
      <c r="BS355" s="1" t="s">
        <v>933</v>
      </c>
      <c r="BT355" s="1" t="s">
        <v>932</v>
      </c>
      <c r="BU355">
        <v>40</v>
      </c>
      <c r="BV355">
        <v>20</v>
      </c>
      <c r="BW355">
        <v>45</v>
      </c>
      <c r="BX355">
        <v>1184.739</v>
      </c>
      <c r="BY355">
        <v>1042.875</v>
      </c>
      <c r="BZ355">
        <v>-3.673</v>
      </c>
      <c r="CA355">
        <v>4.0819999999999999</v>
      </c>
      <c r="CB355">
        <v>88.635999999999996</v>
      </c>
      <c r="CC355">
        <v>2054.973</v>
      </c>
      <c r="CD355">
        <v>1190.346</v>
      </c>
      <c r="CE355">
        <v>1349.3030000000001</v>
      </c>
      <c r="CF355">
        <v>179.494</v>
      </c>
      <c r="CG355">
        <v>98.424999999999997</v>
      </c>
      <c r="CI355">
        <f>COUNTA(filtered_labeled_data_seghesio__2[#This Row])</f>
        <v>77</v>
      </c>
    </row>
    <row r="356" spans="1:87" x14ac:dyDescent="0.35">
      <c r="A356">
        <v>800.12199999999996</v>
      </c>
      <c r="B356">
        <v>119.90900000000001</v>
      </c>
      <c r="C356">
        <v>215</v>
      </c>
      <c r="D356">
        <v>215</v>
      </c>
      <c r="E356">
        <v>220.1</v>
      </c>
      <c r="F356">
        <v>225</v>
      </c>
      <c r="G356">
        <v>2197.5790000000002</v>
      </c>
      <c r="H356">
        <v>1784.136</v>
      </c>
      <c r="I356">
        <v>3.4159999999999999</v>
      </c>
      <c r="J356">
        <v>0.14799999999999999</v>
      </c>
      <c r="K356">
        <v>24.34</v>
      </c>
      <c r="L356">
        <v>2.048</v>
      </c>
      <c r="M356">
        <v>0.45400000000000001</v>
      </c>
      <c r="N356">
        <v>0.65400000000000003</v>
      </c>
      <c r="O356">
        <v>46.5</v>
      </c>
      <c r="P356">
        <v>27.832999999999998</v>
      </c>
      <c r="Q356">
        <v>44.942999999999998</v>
      </c>
      <c r="R356">
        <v>229.8</v>
      </c>
      <c r="S356">
        <v>59.9</v>
      </c>
      <c r="T356">
        <v>59.9</v>
      </c>
      <c r="U356">
        <v>60.9</v>
      </c>
      <c r="V356">
        <v>94.585999999999999</v>
      </c>
      <c r="W356">
        <v>52.5</v>
      </c>
      <c r="X356">
        <v>66.622</v>
      </c>
      <c r="Y356">
        <v>80.406999999999996</v>
      </c>
      <c r="Z356">
        <v>3.1230000000000002</v>
      </c>
      <c r="AA356">
        <v>541.74900000000002</v>
      </c>
      <c r="AB356">
        <v>497.34199999999998</v>
      </c>
      <c r="AC356">
        <v>4.59</v>
      </c>
      <c r="AD356">
        <v>3.65</v>
      </c>
      <c r="AE356">
        <v>7682.65</v>
      </c>
      <c r="AF356">
        <v>5424.0619999999999</v>
      </c>
      <c r="AG356">
        <v>1642.2929999999999</v>
      </c>
      <c r="AH356">
        <v>1005.8390000000001</v>
      </c>
      <c r="AI356">
        <v>6040.357</v>
      </c>
      <c r="AJ356">
        <v>4418.2219999999998</v>
      </c>
      <c r="AK356">
        <v>23.91</v>
      </c>
      <c r="AT356" s="1" t="s">
        <v>83</v>
      </c>
      <c r="AU356" s="1" t="s">
        <v>83</v>
      </c>
      <c r="AV356" s="1" t="s">
        <v>83</v>
      </c>
      <c r="AW356" s="1"/>
      <c r="AX356" s="1"/>
      <c r="AY356" s="1"/>
      <c r="AZ356" s="1" t="s">
        <v>934</v>
      </c>
      <c r="BA356">
        <v>197</v>
      </c>
      <c r="BB356" s="1" t="s">
        <v>86</v>
      </c>
      <c r="BC356">
        <v>45566.762920000001</v>
      </c>
      <c r="BD356" s="1"/>
      <c r="BE356" s="1" t="s">
        <v>87</v>
      </c>
      <c r="BF356">
        <v>197</v>
      </c>
      <c r="BG356">
        <v>197</v>
      </c>
      <c r="BH356">
        <v>0</v>
      </c>
      <c r="BI356" s="1" t="s">
        <v>935</v>
      </c>
      <c r="BJ356" s="1"/>
      <c r="BK356">
        <v>16.170000080000001</v>
      </c>
      <c r="BL356">
        <v>110</v>
      </c>
      <c r="BM356" s="1"/>
      <c r="BN356" s="1"/>
      <c r="BO356">
        <v>0</v>
      </c>
      <c r="BP356">
        <v>60</v>
      </c>
      <c r="BQ356">
        <v>1.4159799000000001E-2</v>
      </c>
      <c r="BR356">
        <v>0.128263354</v>
      </c>
      <c r="BS356" s="1" t="s">
        <v>83</v>
      </c>
      <c r="BT356" s="1" t="s">
        <v>83</v>
      </c>
      <c r="CI356">
        <f>COUNTA(filtered_labeled_data_seghesio__2[#This Row])</f>
        <v>57</v>
      </c>
    </row>
    <row r="357" spans="1:87" x14ac:dyDescent="0.35">
      <c r="A357">
        <v>800.12199999999996</v>
      </c>
      <c r="B357">
        <v>119.90900000000001</v>
      </c>
      <c r="C357">
        <v>215</v>
      </c>
      <c r="D357">
        <v>215</v>
      </c>
      <c r="E357">
        <v>220.1</v>
      </c>
      <c r="F357">
        <v>225</v>
      </c>
      <c r="G357">
        <v>2197.5790000000002</v>
      </c>
      <c r="H357">
        <v>1784.136</v>
      </c>
      <c r="I357">
        <v>3.4159999999999999</v>
      </c>
      <c r="J357">
        <v>0.14799999999999999</v>
      </c>
      <c r="K357">
        <v>24.34</v>
      </c>
      <c r="L357">
        <v>2.048</v>
      </c>
      <c r="M357">
        <v>0.45400000000000001</v>
      </c>
      <c r="N357">
        <v>0.65400000000000003</v>
      </c>
      <c r="O357">
        <v>46.5</v>
      </c>
      <c r="P357">
        <v>27.832999999999998</v>
      </c>
      <c r="Q357">
        <v>44.942999999999998</v>
      </c>
      <c r="R357">
        <v>229.8</v>
      </c>
      <c r="S357">
        <v>59.9</v>
      </c>
      <c r="T357">
        <v>59.9</v>
      </c>
      <c r="U357">
        <v>60.9</v>
      </c>
      <c r="V357">
        <v>137.79599999999999</v>
      </c>
      <c r="W357">
        <v>52.5</v>
      </c>
      <c r="X357">
        <v>67.188999999999993</v>
      </c>
      <c r="Y357">
        <v>82.828000000000003</v>
      </c>
      <c r="Z357">
        <v>2.2200000000000002</v>
      </c>
      <c r="AA357">
        <v>543.40700000000004</v>
      </c>
      <c r="AB357">
        <v>495.49</v>
      </c>
      <c r="AC357">
        <v>4.891</v>
      </c>
      <c r="AD357">
        <v>3.875</v>
      </c>
      <c r="AE357">
        <v>7855.808</v>
      </c>
      <c r="AF357">
        <v>6008.9560000000001</v>
      </c>
      <c r="AG357">
        <v>1818.4760000000001</v>
      </c>
      <c r="AH357">
        <v>1137.192</v>
      </c>
      <c r="AI357">
        <v>6037.3329999999996</v>
      </c>
      <c r="AJ357">
        <v>4871.7629999999999</v>
      </c>
      <c r="AK357">
        <v>23.91</v>
      </c>
      <c r="AL357">
        <v>1.0049999999999999</v>
      </c>
      <c r="AM357">
        <v>424.81400000000002</v>
      </c>
      <c r="AN357">
        <v>2055.1889999999999</v>
      </c>
      <c r="AO357">
        <v>6.2249999999999996</v>
      </c>
      <c r="AP357">
        <v>20.632999999999999</v>
      </c>
      <c r="AQ357">
        <v>1</v>
      </c>
      <c r="AR357">
        <v>1</v>
      </c>
      <c r="AS357">
        <v>1</v>
      </c>
      <c r="AT357" s="1">
        <v>0</v>
      </c>
      <c r="AU357" s="1" t="s">
        <v>83</v>
      </c>
      <c r="AV357" s="1" t="s">
        <v>83</v>
      </c>
      <c r="AW357" s="1" t="s">
        <v>84</v>
      </c>
      <c r="AX357" s="1"/>
      <c r="AY357" s="1"/>
      <c r="AZ357" s="1" t="s">
        <v>936</v>
      </c>
      <c r="BA357">
        <v>197</v>
      </c>
      <c r="BB357" s="1" t="s">
        <v>91</v>
      </c>
      <c r="BC357">
        <v>45566.762920000001</v>
      </c>
      <c r="BD357" s="1"/>
      <c r="BE357" s="1" t="s">
        <v>87</v>
      </c>
      <c r="BF357">
        <v>197</v>
      </c>
      <c r="BG357">
        <v>197</v>
      </c>
      <c r="BH357">
        <v>0</v>
      </c>
      <c r="BI357" s="1" t="s">
        <v>935</v>
      </c>
      <c r="BJ357" s="1"/>
      <c r="BK357">
        <v>16.170000080000001</v>
      </c>
      <c r="BL357">
        <v>110</v>
      </c>
      <c r="BM357" s="1"/>
      <c r="BN357" s="1"/>
      <c r="BO357">
        <v>0</v>
      </c>
      <c r="BP357">
        <v>60</v>
      </c>
      <c r="BS357" s="1" t="s">
        <v>937</v>
      </c>
      <c r="BT357" s="1" t="s">
        <v>936</v>
      </c>
      <c r="BU357">
        <v>40</v>
      </c>
      <c r="BV357">
        <v>20</v>
      </c>
      <c r="BW357">
        <v>45</v>
      </c>
      <c r="BX357">
        <v>1196.146</v>
      </c>
      <c r="BY357">
        <v>1020.704</v>
      </c>
      <c r="BZ357">
        <v>-3.673</v>
      </c>
      <c r="CA357">
        <v>4.0810000000000004</v>
      </c>
      <c r="CB357">
        <v>88.635999999999996</v>
      </c>
      <c r="CC357">
        <v>2055.1889999999999</v>
      </c>
      <c r="CD357">
        <v>1199.5050000000001</v>
      </c>
      <c r="CE357">
        <v>1327.1220000000001</v>
      </c>
      <c r="CF357">
        <v>179.99700000000001</v>
      </c>
      <c r="CG357">
        <v>98.424999999999997</v>
      </c>
      <c r="CI357">
        <f>COUNTA(filtered_labeled_data_seghesio__2[#This Row])</f>
        <v>77</v>
      </c>
    </row>
    <row r="358" spans="1:87" x14ac:dyDescent="0.35">
      <c r="A358">
        <v>800.30700000000002</v>
      </c>
      <c r="B358">
        <v>119.90900000000001</v>
      </c>
      <c r="C358">
        <v>214.8</v>
      </c>
      <c r="D358">
        <v>214.8</v>
      </c>
      <c r="E358">
        <v>220</v>
      </c>
      <c r="F358">
        <v>225</v>
      </c>
      <c r="G358">
        <v>2193.9850000000001</v>
      </c>
      <c r="H358">
        <v>1769.079</v>
      </c>
      <c r="I358">
        <v>3.4159999999999999</v>
      </c>
      <c r="J358">
        <v>0.14599999999999999</v>
      </c>
      <c r="K358">
        <v>24.338000000000001</v>
      </c>
      <c r="L358">
        <v>2.0339999999999998</v>
      </c>
      <c r="M358">
        <v>0.45200000000000001</v>
      </c>
      <c r="N358">
        <v>0.65600000000000003</v>
      </c>
      <c r="O358">
        <v>46.5</v>
      </c>
      <c r="P358">
        <v>27.731999999999999</v>
      </c>
      <c r="Q358">
        <v>44.994</v>
      </c>
      <c r="R358">
        <v>229.8</v>
      </c>
      <c r="S358">
        <v>60</v>
      </c>
      <c r="T358">
        <v>60</v>
      </c>
      <c r="U358">
        <v>60.8</v>
      </c>
      <c r="V358">
        <v>94.585999999999999</v>
      </c>
      <c r="W358">
        <v>52.5</v>
      </c>
      <c r="X358">
        <v>66.393000000000001</v>
      </c>
      <c r="Y358">
        <v>80.39</v>
      </c>
      <c r="Z358">
        <v>3.2730000000000001</v>
      </c>
      <c r="AA358">
        <v>541.05899999999997</v>
      </c>
      <c r="AB358">
        <v>495.71199999999999</v>
      </c>
      <c r="AC358">
        <v>4.665</v>
      </c>
      <c r="AD358">
        <v>3.6869999999999998</v>
      </c>
      <c r="AE358">
        <v>7682.6270000000004</v>
      </c>
      <c r="AF358">
        <v>5387.9790000000003</v>
      </c>
      <c r="AG358">
        <v>1674.931</v>
      </c>
      <c r="AH358">
        <v>1014.986</v>
      </c>
      <c r="AI358">
        <v>6007.6959999999999</v>
      </c>
      <c r="AJ358">
        <v>4372.9920000000002</v>
      </c>
      <c r="AK358">
        <v>23.831</v>
      </c>
      <c r="AL358">
        <v>1.0029999999999999</v>
      </c>
      <c r="AM358">
        <v>423.31200000000001</v>
      </c>
      <c r="AN358">
        <v>2055.4110000000001</v>
      </c>
      <c r="AO358">
        <v>6.2460000000000004</v>
      </c>
      <c r="AP358">
        <v>26.652999999999999</v>
      </c>
      <c r="AQ358">
        <v>1</v>
      </c>
      <c r="AR358">
        <v>1</v>
      </c>
      <c r="AS358">
        <v>1</v>
      </c>
      <c r="AT358" s="1">
        <v>0</v>
      </c>
      <c r="AU358" s="1" t="s">
        <v>83</v>
      </c>
      <c r="AV358" s="1" t="s">
        <v>83</v>
      </c>
      <c r="AW358" s="1" t="s">
        <v>84</v>
      </c>
      <c r="AX358" s="1"/>
      <c r="AY358" s="1"/>
      <c r="AZ358" s="1" t="s">
        <v>938</v>
      </c>
      <c r="BA358">
        <v>198</v>
      </c>
      <c r="BB358" s="1" t="s">
        <v>86</v>
      </c>
      <c r="BC358">
        <v>45566.763200000001</v>
      </c>
      <c r="BD358" s="1"/>
      <c r="BE358" s="1" t="s">
        <v>87</v>
      </c>
      <c r="BF358">
        <v>198</v>
      </c>
      <c r="BG358">
        <v>198</v>
      </c>
      <c r="BH358">
        <v>0</v>
      </c>
      <c r="BI358" s="1" t="s">
        <v>939</v>
      </c>
      <c r="BJ358" s="1"/>
      <c r="BK358">
        <v>16.18000031</v>
      </c>
      <c r="BL358">
        <v>110</v>
      </c>
      <c r="BM358" s="1"/>
      <c r="BN358" s="1"/>
      <c r="BO358">
        <v>0</v>
      </c>
      <c r="BP358">
        <v>60</v>
      </c>
      <c r="BQ358">
        <v>1.6915202000000001E-2</v>
      </c>
      <c r="BR358">
        <v>0.122415185</v>
      </c>
      <c r="BS358" s="1" t="s">
        <v>940</v>
      </c>
      <c r="BT358" s="1" t="s">
        <v>938</v>
      </c>
      <c r="BU358">
        <v>40</v>
      </c>
      <c r="BV358">
        <v>20</v>
      </c>
      <c r="BW358">
        <v>45</v>
      </c>
      <c r="BX358">
        <v>843.10799999999995</v>
      </c>
      <c r="BY358">
        <v>1227.625</v>
      </c>
      <c r="BZ358">
        <v>-2.3090000000000002</v>
      </c>
      <c r="CA358">
        <v>4.16</v>
      </c>
      <c r="CB358">
        <v>90</v>
      </c>
      <c r="CC358">
        <v>2055.4110000000001</v>
      </c>
      <c r="CD358">
        <v>829.16399999999999</v>
      </c>
      <c r="CE358">
        <v>1332.7180000000001</v>
      </c>
      <c r="CF358">
        <v>1.5309999999999999</v>
      </c>
      <c r="CG358">
        <v>98.424999999999997</v>
      </c>
      <c r="CI358">
        <f>COUNTA(filtered_labeled_data_seghesio__2[#This Row])</f>
        <v>79</v>
      </c>
    </row>
    <row r="359" spans="1:87" x14ac:dyDescent="0.35">
      <c r="A359">
        <v>800.30700000000002</v>
      </c>
      <c r="B359">
        <v>119.90900000000001</v>
      </c>
      <c r="C359">
        <v>214.8</v>
      </c>
      <c r="D359">
        <v>214.8</v>
      </c>
      <c r="E359">
        <v>220</v>
      </c>
      <c r="F359">
        <v>225</v>
      </c>
      <c r="G359">
        <v>2193.9850000000001</v>
      </c>
      <c r="H359">
        <v>1769.079</v>
      </c>
      <c r="I359">
        <v>3.4159999999999999</v>
      </c>
      <c r="J359">
        <v>0.14599999999999999</v>
      </c>
      <c r="K359">
        <v>24.338000000000001</v>
      </c>
      <c r="L359">
        <v>2.0339999999999998</v>
      </c>
      <c r="M359">
        <v>0.45200000000000001</v>
      </c>
      <c r="N359">
        <v>0.65600000000000003</v>
      </c>
      <c r="O359">
        <v>46.5</v>
      </c>
      <c r="P359">
        <v>27.731999999999999</v>
      </c>
      <c r="Q359">
        <v>44.994</v>
      </c>
      <c r="R359">
        <v>229.8</v>
      </c>
      <c r="S359">
        <v>60</v>
      </c>
      <c r="T359">
        <v>60</v>
      </c>
      <c r="U359">
        <v>60.8</v>
      </c>
      <c r="V359">
        <v>137.79599999999999</v>
      </c>
      <c r="W359">
        <v>52.5</v>
      </c>
      <c r="X359">
        <v>67.152000000000001</v>
      </c>
      <c r="Y359">
        <v>83.224999999999994</v>
      </c>
      <c r="Z359">
        <v>1.3540000000000001</v>
      </c>
      <c r="AA359">
        <v>542.31799999999998</v>
      </c>
      <c r="AB359">
        <v>494.113</v>
      </c>
      <c r="AC359">
        <v>4.8540000000000001</v>
      </c>
      <c r="AD359">
        <v>3.8380000000000001</v>
      </c>
      <c r="AE359">
        <v>7844.1049999999996</v>
      </c>
      <c r="AF359">
        <v>5976.2070000000003</v>
      </c>
      <c r="AG359">
        <v>1788.451</v>
      </c>
      <c r="AH359">
        <v>1108.4829999999999</v>
      </c>
      <c r="AI359">
        <v>6055.6549999999997</v>
      </c>
      <c r="AJ359">
        <v>4867.723</v>
      </c>
      <c r="AK359">
        <v>23.831</v>
      </c>
      <c r="AL359">
        <v>1.0049999999999999</v>
      </c>
      <c r="AM359">
        <v>424.88499999999999</v>
      </c>
      <c r="AN359">
        <v>2056.3359999999998</v>
      </c>
      <c r="AO359">
        <v>10.621</v>
      </c>
      <c r="AP359">
        <v>36.393999999999998</v>
      </c>
      <c r="AQ359">
        <v>1</v>
      </c>
      <c r="AR359">
        <v>1</v>
      </c>
      <c r="AS359">
        <v>1</v>
      </c>
      <c r="AT359" s="1">
        <v>0</v>
      </c>
      <c r="AU359" s="1" t="s">
        <v>83</v>
      </c>
      <c r="AV359" s="1" t="s">
        <v>83</v>
      </c>
      <c r="AW359" s="1" t="s">
        <v>84</v>
      </c>
      <c r="AX359" s="1"/>
      <c r="AY359" s="1"/>
      <c r="AZ359" s="1" t="s">
        <v>941</v>
      </c>
      <c r="BA359">
        <v>198</v>
      </c>
      <c r="BB359" s="1" t="s">
        <v>91</v>
      </c>
      <c r="BC359">
        <v>45566.763200000001</v>
      </c>
      <c r="BD359" s="1"/>
      <c r="BE359" s="1" t="s">
        <v>87</v>
      </c>
      <c r="BF359">
        <v>198</v>
      </c>
      <c r="BG359">
        <v>198</v>
      </c>
      <c r="BH359">
        <v>0</v>
      </c>
      <c r="BI359" s="1" t="s">
        <v>939</v>
      </c>
      <c r="BJ359" s="1"/>
      <c r="BK359">
        <v>16.18000031</v>
      </c>
      <c r="BL359">
        <v>110</v>
      </c>
      <c r="BM359" s="1"/>
      <c r="BN359" s="1"/>
      <c r="BO359">
        <v>0</v>
      </c>
      <c r="BP359">
        <v>60</v>
      </c>
      <c r="BS359" s="1" t="s">
        <v>942</v>
      </c>
      <c r="BT359" s="1" t="s">
        <v>941</v>
      </c>
      <c r="BU359">
        <v>40</v>
      </c>
      <c r="BV359">
        <v>20</v>
      </c>
      <c r="BW359">
        <v>45</v>
      </c>
      <c r="BX359">
        <v>1235.509</v>
      </c>
      <c r="BY359">
        <v>957.26300000000003</v>
      </c>
      <c r="BZ359">
        <v>-1.627</v>
      </c>
      <c r="CA359">
        <v>4.077</v>
      </c>
      <c r="CB359">
        <v>90.682000000000002</v>
      </c>
      <c r="CC359">
        <v>2056.3359999999998</v>
      </c>
      <c r="CD359">
        <v>1229.299</v>
      </c>
      <c r="CE359">
        <v>1262.693</v>
      </c>
      <c r="CF359">
        <v>-178.267</v>
      </c>
      <c r="CG359">
        <v>99.998999999999995</v>
      </c>
      <c r="CI359">
        <f>COUNTA(filtered_labeled_data_seghesio__2[#This Row])</f>
        <v>77</v>
      </c>
    </row>
    <row r="360" spans="1:87" x14ac:dyDescent="0.35">
      <c r="A360">
        <v>800.67499999999995</v>
      </c>
      <c r="B360">
        <v>119.90900000000001</v>
      </c>
      <c r="C360">
        <v>216.8</v>
      </c>
      <c r="D360">
        <v>215.8</v>
      </c>
      <c r="E360">
        <v>219.1</v>
      </c>
      <c r="F360">
        <v>224.6</v>
      </c>
      <c r="G360">
        <v>2204.3789999999999</v>
      </c>
      <c r="H360">
        <v>1778.7940000000001</v>
      </c>
      <c r="I360">
        <v>2.8540000000000001</v>
      </c>
      <c r="J360">
        <v>0.152</v>
      </c>
      <c r="K360">
        <v>24.321999999999999</v>
      </c>
      <c r="L360">
        <v>2.0579999999999998</v>
      </c>
      <c r="M360">
        <v>0.45400000000000001</v>
      </c>
      <c r="N360">
        <v>0.65600000000000003</v>
      </c>
      <c r="O360">
        <v>46.9</v>
      </c>
      <c r="P360">
        <v>27.879000000000001</v>
      </c>
      <c r="Q360">
        <v>44.969000000000001</v>
      </c>
      <c r="R360">
        <v>230</v>
      </c>
      <c r="S360">
        <v>60</v>
      </c>
      <c r="T360">
        <v>60</v>
      </c>
      <c r="U360">
        <v>60.1</v>
      </c>
      <c r="V360">
        <v>94.585999999999999</v>
      </c>
      <c r="W360">
        <v>52.5</v>
      </c>
      <c r="X360">
        <v>59.555</v>
      </c>
      <c r="Y360">
        <v>75.067999999999998</v>
      </c>
      <c r="Z360">
        <v>4.0629999999999997</v>
      </c>
      <c r="AA360">
        <v>537.48299999999995</v>
      </c>
      <c r="AB360">
        <v>491.08699999999999</v>
      </c>
      <c r="AC360">
        <v>4.59</v>
      </c>
      <c r="AD360">
        <v>3.65</v>
      </c>
      <c r="AE360">
        <v>7703.4139999999998</v>
      </c>
      <c r="AF360">
        <v>5158.1620000000003</v>
      </c>
      <c r="AG360">
        <v>1627.066</v>
      </c>
      <c r="AH360">
        <v>990.13699999999994</v>
      </c>
      <c r="AI360">
        <v>6076.348</v>
      </c>
      <c r="AJ360">
        <v>4168.0240000000003</v>
      </c>
      <c r="AK360">
        <v>90.923000000000002</v>
      </c>
      <c r="AL360">
        <v>1.0029999999999999</v>
      </c>
      <c r="AM360">
        <v>423.21199999999999</v>
      </c>
      <c r="AN360">
        <v>2055.2240000000002</v>
      </c>
      <c r="AO360">
        <v>4.6429999999999998</v>
      </c>
      <c r="AP360">
        <v>22.8</v>
      </c>
      <c r="AQ360">
        <v>1</v>
      </c>
      <c r="AR360">
        <v>1</v>
      </c>
      <c r="AS360">
        <v>1</v>
      </c>
      <c r="AT360" s="1">
        <v>0</v>
      </c>
      <c r="AU360" s="1" t="s">
        <v>83</v>
      </c>
      <c r="AV360" s="1" t="s">
        <v>83</v>
      </c>
      <c r="AW360" s="1" t="s">
        <v>84</v>
      </c>
      <c r="AX360" s="1"/>
      <c r="AY360" s="1"/>
      <c r="AZ360" s="1" t="s">
        <v>943</v>
      </c>
      <c r="BA360">
        <v>199</v>
      </c>
      <c r="BB360" s="1" t="s">
        <v>86</v>
      </c>
      <c r="BC360">
        <v>45566.76425</v>
      </c>
      <c r="BD360" s="1"/>
      <c r="BE360" s="1" t="s">
        <v>87</v>
      </c>
      <c r="BF360">
        <v>199</v>
      </c>
      <c r="BG360">
        <v>199</v>
      </c>
      <c r="BH360">
        <v>0</v>
      </c>
      <c r="BI360" s="1" t="s">
        <v>944</v>
      </c>
      <c r="BJ360" s="1"/>
      <c r="BK360">
        <v>16.190000529999999</v>
      </c>
      <c r="BL360">
        <v>110</v>
      </c>
      <c r="BM360" s="1"/>
      <c r="BN360" s="1"/>
      <c r="BO360">
        <v>0</v>
      </c>
      <c r="BP360">
        <v>60</v>
      </c>
      <c r="BQ360">
        <v>1.5750765999999999E-2</v>
      </c>
      <c r="BR360">
        <v>0.163197279</v>
      </c>
      <c r="BS360" s="1" t="s">
        <v>945</v>
      </c>
      <c r="BT360" s="1" t="s">
        <v>943</v>
      </c>
      <c r="BU360">
        <v>40</v>
      </c>
      <c r="BV360">
        <v>20</v>
      </c>
      <c r="BW360">
        <v>45</v>
      </c>
      <c r="BX360">
        <v>824.85900000000004</v>
      </c>
      <c r="BY360">
        <v>1227.653</v>
      </c>
      <c r="BZ360">
        <v>-0.26400000000000001</v>
      </c>
      <c r="CA360">
        <v>4.1059999999999999</v>
      </c>
      <c r="CB360">
        <v>92.045000000000002</v>
      </c>
      <c r="CC360">
        <v>2055.2240000000002</v>
      </c>
      <c r="CD360">
        <v>808.57600000000002</v>
      </c>
      <c r="CE360">
        <v>1336.2560000000001</v>
      </c>
      <c r="CF360">
        <v>3.3519999999999999</v>
      </c>
      <c r="CG360">
        <v>98.424999999999997</v>
      </c>
      <c r="CI360">
        <f>COUNTA(filtered_labeled_data_seghesio__2[#This Row])</f>
        <v>79</v>
      </c>
    </row>
    <row r="361" spans="1:87" x14ac:dyDescent="0.35">
      <c r="A361">
        <v>800.67499999999995</v>
      </c>
      <c r="B361">
        <v>119.90900000000001</v>
      </c>
      <c r="C361">
        <v>216.8</v>
      </c>
      <c r="D361">
        <v>215.8</v>
      </c>
      <c r="E361">
        <v>219.1</v>
      </c>
      <c r="F361">
        <v>224.6</v>
      </c>
      <c r="G361">
        <v>2204.3789999999999</v>
      </c>
      <c r="H361">
        <v>1778.7940000000001</v>
      </c>
      <c r="I361">
        <v>2.8540000000000001</v>
      </c>
      <c r="J361">
        <v>0.152</v>
      </c>
      <c r="K361">
        <v>24.321999999999999</v>
      </c>
      <c r="L361">
        <v>2.0579999999999998</v>
      </c>
      <c r="M361">
        <v>0.45400000000000001</v>
      </c>
      <c r="N361">
        <v>0.65600000000000003</v>
      </c>
      <c r="O361">
        <v>46.9</v>
      </c>
      <c r="P361">
        <v>27.879000000000001</v>
      </c>
      <c r="Q361">
        <v>44.969000000000001</v>
      </c>
      <c r="R361">
        <v>230</v>
      </c>
      <c r="S361">
        <v>60</v>
      </c>
      <c r="T361">
        <v>60</v>
      </c>
      <c r="U361">
        <v>60.1</v>
      </c>
      <c r="V361">
        <v>137.79599999999999</v>
      </c>
      <c r="W361">
        <v>52.5</v>
      </c>
      <c r="X361">
        <v>59.71</v>
      </c>
      <c r="Y361">
        <v>76.822000000000003</v>
      </c>
      <c r="Z361">
        <v>2.5209999999999999</v>
      </c>
      <c r="AA361">
        <v>542.57799999999997</v>
      </c>
      <c r="AB361">
        <v>494.60300000000001</v>
      </c>
      <c r="AC361">
        <v>4.8159999999999998</v>
      </c>
      <c r="AD361">
        <v>3.8</v>
      </c>
      <c r="AE361">
        <v>7995.4629999999997</v>
      </c>
      <c r="AF361">
        <v>5968.3159999999998</v>
      </c>
      <c r="AG361">
        <v>1781.8320000000001</v>
      </c>
      <c r="AH361">
        <v>1105.4839999999999</v>
      </c>
      <c r="AI361">
        <v>6213.6310000000003</v>
      </c>
      <c r="AJ361">
        <v>4862.8329999999996</v>
      </c>
      <c r="AK361">
        <v>90.923000000000002</v>
      </c>
      <c r="AL361">
        <v>1.0049999999999999</v>
      </c>
      <c r="AM361">
        <v>424.61799999999999</v>
      </c>
      <c r="AN361">
        <v>2054.2199999999998</v>
      </c>
      <c r="AO361">
        <v>15.247</v>
      </c>
      <c r="AP361">
        <v>22.045000000000002</v>
      </c>
      <c r="AQ361">
        <v>1</v>
      </c>
      <c r="AR361">
        <v>1</v>
      </c>
      <c r="AS361">
        <v>0</v>
      </c>
      <c r="AT361" s="1" t="s">
        <v>214</v>
      </c>
      <c r="AU361" s="1" t="s">
        <v>83</v>
      </c>
      <c r="AV361" s="1" t="s">
        <v>83</v>
      </c>
      <c r="AW361" s="1" t="s">
        <v>84</v>
      </c>
      <c r="AX361" s="1"/>
      <c r="AY361" s="1"/>
      <c r="AZ361" s="1" t="s">
        <v>946</v>
      </c>
      <c r="BA361">
        <v>199</v>
      </c>
      <c r="BB361" s="1" t="s">
        <v>91</v>
      </c>
      <c r="BC361">
        <v>45566.76425</v>
      </c>
      <c r="BD361" s="1"/>
      <c r="BE361" s="1" t="s">
        <v>87</v>
      </c>
      <c r="BF361">
        <v>199</v>
      </c>
      <c r="BG361">
        <v>199</v>
      </c>
      <c r="BH361">
        <v>0</v>
      </c>
      <c r="BI361" s="1" t="s">
        <v>944</v>
      </c>
      <c r="BJ361" s="1"/>
      <c r="BK361">
        <v>16.190000529999999</v>
      </c>
      <c r="BL361">
        <v>110</v>
      </c>
      <c r="BM361" s="1"/>
      <c r="BN361" s="1"/>
      <c r="BO361">
        <v>0</v>
      </c>
      <c r="BP361">
        <v>60</v>
      </c>
      <c r="BS361" s="1" t="s">
        <v>947</v>
      </c>
      <c r="BT361" s="1" t="s">
        <v>946</v>
      </c>
      <c r="BU361">
        <v>40</v>
      </c>
      <c r="BV361">
        <v>20</v>
      </c>
      <c r="BW361">
        <v>45</v>
      </c>
      <c r="BX361">
        <v>1232.923</v>
      </c>
      <c r="BY361">
        <v>1087.8779999999999</v>
      </c>
      <c r="BZ361">
        <v>-0.94499999999999995</v>
      </c>
      <c r="CA361">
        <v>4.13</v>
      </c>
      <c r="CB361">
        <v>91.364000000000004</v>
      </c>
      <c r="CC361">
        <v>2054.2199999999998</v>
      </c>
      <c r="CD361">
        <v>1226.6469999999999</v>
      </c>
      <c r="CE361">
        <v>1393.498</v>
      </c>
      <c r="CF361">
        <v>-178.16399999999999</v>
      </c>
      <c r="CG361">
        <v>98.424999999999997</v>
      </c>
      <c r="CI361">
        <f>COUNTA(filtered_labeled_data_seghesio__2[#This Row])</f>
        <v>77</v>
      </c>
    </row>
    <row r="362" spans="1:87" x14ac:dyDescent="0.35">
      <c r="A362">
        <v>800.12199999999996</v>
      </c>
      <c r="B362">
        <v>119.90900000000001</v>
      </c>
      <c r="C362">
        <v>216.3</v>
      </c>
      <c r="D362">
        <v>215.8</v>
      </c>
      <c r="E362">
        <v>219.1</v>
      </c>
      <c r="F362">
        <v>225</v>
      </c>
      <c r="G362">
        <v>2197.19</v>
      </c>
      <c r="H362">
        <v>1804.537</v>
      </c>
      <c r="I362">
        <v>3.766</v>
      </c>
      <c r="J362">
        <v>0.15</v>
      </c>
      <c r="K362">
        <v>24.34</v>
      </c>
      <c r="L362">
        <v>2.2919999999999998</v>
      </c>
      <c r="M362">
        <v>0.45400000000000001</v>
      </c>
      <c r="N362">
        <v>0.65600000000000003</v>
      </c>
      <c r="O362">
        <v>47.2</v>
      </c>
      <c r="P362">
        <v>28.603000000000002</v>
      </c>
      <c r="Q362">
        <v>44.942999999999998</v>
      </c>
      <c r="R362">
        <v>230</v>
      </c>
      <c r="S362">
        <v>59.9</v>
      </c>
      <c r="T362">
        <v>59.9</v>
      </c>
      <c r="U362">
        <v>59.8</v>
      </c>
      <c r="V362">
        <v>94.585999999999999</v>
      </c>
      <c r="W362">
        <v>52.5</v>
      </c>
      <c r="X362">
        <v>64.247</v>
      </c>
      <c r="Y362">
        <v>78.248000000000005</v>
      </c>
      <c r="Z362">
        <v>2.8969999999999998</v>
      </c>
      <c r="AA362">
        <v>534.447</v>
      </c>
      <c r="AB362">
        <v>485.60500000000002</v>
      </c>
      <c r="AC362">
        <v>4.5149999999999997</v>
      </c>
      <c r="AD362">
        <v>3.6120000000000001</v>
      </c>
      <c r="AE362">
        <v>7654.5029999999997</v>
      </c>
      <c r="AF362">
        <v>5123.799</v>
      </c>
      <c r="AG362">
        <v>1578.9690000000001</v>
      </c>
      <c r="AH362">
        <v>962.11699999999996</v>
      </c>
      <c r="AI362">
        <v>6075.5349999999999</v>
      </c>
      <c r="AJ362">
        <v>4161.6819999999998</v>
      </c>
      <c r="AK362">
        <v>24.134</v>
      </c>
      <c r="AL362">
        <v>1.0029999999999999</v>
      </c>
      <c r="AM362">
        <v>423.572</v>
      </c>
      <c r="AN362">
        <v>2164.6309999999999</v>
      </c>
      <c r="AO362">
        <v>630.89599999999996</v>
      </c>
      <c r="AP362">
        <v>34.762999999999998</v>
      </c>
      <c r="AQ362">
        <v>0</v>
      </c>
      <c r="AR362">
        <v>1</v>
      </c>
      <c r="AS362">
        <v>0</v>
      </c>
      <c r="AT362" s="1" t="s">
        <v>92</v>
      </c>
      <c r="AU362" s="1" t="s">
        <v>83</v>
      </c>
      <c r="AV362" s="1" t="s">
        <v>83</v>
      </c>
      <c r="AW362" s="1" t="s">
        <v>84</v>
      </c>
      <c r="AX362" s="1"/>
      <c r="AY362" s="1"/>
      <c r="AZ362" s="1" t="s">
        <v>948</v>
      </c>
      <c r="BA362">
        <v>200</v>
      </c>
      <c r="BB362" s="1" t="s">
        <v>86</v>
      </c>
      <c r="BC362">
        <v>45566.76453</v>
      </c>
      <c r="BD362" s="1"/>
      <c r="BE362" s="1" t="s">
        <v>87</v>
      </c>
      <c r="BF362">
        <v>200</v>
      </c>
      <c r="BG362">
        <v>200</v>
      </c>
      <c r="BH362">
        <v>0</v>
      </c>
      <c r="BI362" s="1" t="s">
        <v>949</v>
      </c>
      <c r="BJ362" s="1"/>
      <c r="BK362">
        <v>16.199998860000001</v>
      </c>
      <c r="BL362">
        <v>110</v>
      </c>
      <c r="BM362" s="1"/>
      <c r="BN362" s="1"/>
      <c r="BO362">
        <v>0</v>
      </c>
      <c r="BP362">
        <v>60</v>
      </c>
      <c r="BQ362">
        <v>1.772523E-3</v>
      </c>
      <c r="BR362">
        <v>0.15388452999999999</v>
      </c>
      <c r="BS362" s="1" t="s">
        <v>950</v>
      </c>
      <c r="BT362" s="1" t="s">
        <v>948</v>
      </c>
      <c r="BU362">
        <v>40</v>
      </c>
      <c r="BV362">
        <v>20</v>
      </c>
      <c r="BW362">
        <v>45</v>
      </c>
      <c r="BX362">
        <v>890.64200000000005</v>
      </c>
      <c r="BY362">
        <v>1008.995</v>
      </c>
      <c r="BZ362">
        <v>3.1960000000000002</v>
      </c>
      <c r="CA362">
        <v>4.0880000000000001</v>
      </c>
      <c r="CB362">
        <v>95.504999999999995</v>
      </c>
      <c r="CC362">
        <v>2164.6309999999999</v>
      </c>
      <c r="CD362">
        <v>866.827</v>
      </c>
      <c r="CE362">
        <v>1119.463</v>
      </c>
      <c r="CF362">
        <v>6.6079999999999997</v>
      </c>
      <c r="CG362">
        <v>99.998999999999995</v>
      </c>
      <c r="CI362">
        <f>COUNTA(filtered_labeled_data_seghesio__2[#This Row])</f>
        <v>79</v>
      </c>
    </row>
    <row r="363" spans="1:87" x14ac:dyDescent="0.35">
      <c r="A363">
        <v>800.12199999999996</v>
      </c>
      <c r="B363">
        <v>119.90900000000001</v>
      </c>
      <c r="C363">
        <v>216.3</v>
      </c>
      <c r="D363">
        <v>215.8</v>
      </c>
      <c r="E363">
        <v>219.1</v>
      </c>
      <c r="F363">
        <v>225</v>
      </c>
      <c r="G363">
        <v>2197.19</v>
      </c>
      <c r="H363">
        <v>1804.537</v>
      </c>
      <c r="I363">
        <v>3.766</v>
      </c>
      <c r="J363">
        <v>0.15</v>
      </c>
      <c r="K363">
        <v>24.34</v>
      </c>
      <c r="L363">
        <v>2.2919999999999998</v>
      </c>
      <c r="M363">
        <v>0.45400000000000001</v>
      </c>
      <c r="N363">
        <v>0.65600000000000003</v>
      </c>
      <c r="O363">
        <v>47.2</v>
      </c>
      <c r="P363">
        <v>28.603000000000002</v>
      </c>
      <c r="Q363">
        <v>44.942999999999998</v>
      </c>
      <c r="R363">
        <v>230</v>
      </c>
      <c r="S363">
        <v>59.9</v>
      </c>
      <c r="T363">
        <v>59.9</v>
      </c>
      <c r="U363">
        <v>59.8</v>
      </c>
      <c r="V363">
        <v>137.79599999999999</v>
      </c>
      <c r="W363">
        <v>52.5</v>
      </c>
      <c r="X363">
        <v>64.328999999999994</v>
      </c>
      <c r="Y363">
        <v>80.632000000000005</v>
      </c>
      <c r="Z363">
        <v>1.43</v>
      </c>
      <c r="AA363">
        <v>539.98800000000006</v>
      </c>
      <c r="AB363">
        <v>489.04500000000002</v>
      </c>
      <c r="AC363">
        <v>4.9660000000000002</v>
      </c>
      <c r="AD363">
        <v>3.875</v>
      </c>
      <c r="AE363">
        <v>7944.9960000000001</v>
      </c>
      <c r="AF363">
        <v>5893.5569999999998</v>
      </c>
      <c r="AG363">
        <v>1847.2570000000001</v>
      </c>
      <c r="AH363">
        <v>1125.519</v>
      </c>
      <c r="AI363">
        <v>6097.7380000000003</v>
      </c>
      <c r="AJ363">
        <v>4768.0379999999996</v>
      </c>
      <c r="AK363">
        <v>24.134</v>
      </c>
      <c r="AL363">
        <v>1.0049999999999999</v>
      </c>
      <c r="AM363">
        <v>424.63499999999999</v>
      </c>
      <c r="AN363">
        <v>2053.549</v>
      </c>
      <c r="AO363">
        <v>283.73200000000003</v>
      </c>
      <c r="AP363">
        <v>31.692</v>
      </c>
      <c r="AQ363">
        <v>0</v>
      </c>
      <c r="AR363">
        <v>1</v>
      </c>
      <c r="AS363">
        <v>0</v>
      </c>
      <c r="AT363" s="1" t="s">
        <v>92</v>
      </c>
      <c r="AU363" s="1" t="s">
        <v>83</v>
      </c>
      <c r="AV363" s="1" t="s">
        <v>83</v>
      </c>
      <c r="AW363" s="1" t="s">
        <v>84</v>
      </c>
      <c r="AX363" s="1"/>
      <c r="AY363" s="1"/>
      <c r="AZ363" s="1" t="s">
        <v>951</v>
      </c>
      <c r="BA363">
        <v>200</v>
      </c>
      <c r="BB363" s="1" t="s">
        <v>91</v>
      </c>
      <c r="BC363">
        <v>45566.76453</v>
      </c>
      <c r="BD363" s="1"/>
      <c r="BE363" s="1" t="s">
        <v>87</v>
      </c>
      <c r="BF363">
        <v>200</v>
      </c>
      <c r="BG363">
        <v>200</v>
      </c>
      <c r="BH363">
        <v>0</v>
      </c>
      <c r="BI363" s="1" t="s">
        <v>949</v>
      </c>
      <c r="BJ363" s="1"/>
      <c r="BK363">
        <v>16.199998860000001</v>
      </c>
      <c r="BL363">
        <v>110</v>
      </c>
      <c r="BM363" s="1"/>
      <c r="BN363" s="1"/>
      <c r="BO363">
        <v>0</v>
      </c>
      <c r="BP363">
        <v>60</v>
      </c>
      <c r="BS363" s="1" t="s">
        <v>952</v>
      </c>
      <c r="BT363" s="1" t="s">
        <v>951</v>
      </c>
      <c r="BU363">
        <v>40</v>
      </c>
      <c r="BV363">
        <v>20</v>
      </c>
      <c r="BW363">
        <v>45</v>
      </c>
      <c r="BX363">
        <v>1200.665</v>
      </c>
      <c r="BY363">
        <v>1106.8869999999999</v>
      </c>
      <c r="BZ363">
        <v>-2.9910000000000001</v>
      </c>
      <c r="CA363">
        <v>4.1050000000000004</v>
      </c>
      <c r="CB363">
        <v>89.317999999999998</v>
      </c>
      <c r="CC363">
        <v>2053.549</v>
      </c>
      <c r="CD363">
        <v>1202.4090000000001</v>
      </c>
      <c r="CE363">
        <v>1412.518</v>
      </c>
      <c r="CF363">
        <v>-179.68100000000001</v>
      </c>
      <c r="CG363">
        <v>99.998999999999995</v>
      </c>
      <c r="CI363">
        <f>COUNTA(filtered_labeled_data_seghesio__2[#This Row])</f>
        <v>77</v>
      </c>
    </row>
    <row r="364" spans="1:87" x14ac:dyDescent="0.35">
      <c r="A364">
        <v>800.12199999999996</v>
      </c>
      <c r="B364">
        <v>119.90900000000001</v>
      </c>
      <c r="C364">
        <v>215.8</v>
      </c>
      <c r="D364">
        <v>215.6</v>
      </c>
      <c r="E364">
        <v>219.3</v>
      </c>
      <c r="F364">
        <v>225.3</v>
      </c>
      <c r="G364">
        <v>2198.453</v>
      </c>
      <c r="H364">
        <v>1782.6790000000001</v>
      </c>
      <c r="I364">
        <v>3.194</v>
      </c>
      <c r="J364">
        <v>0.14799999999999999</v>
      </c>
      <c r="K364">
        <v>24.34</v>
      </c>
      <c r="L364">
        <v>2.004</v>
      </c>
      <c r="M364">
        <v>0.45400000000000001</v>
      </c>
      <c r="N364">
        <v>0.65400000000000003</v>
      </c>
      <c r="O364">
        <v>47.2</v>
      </c>
      <c r="P364">
        <v>27.853999999999999</v>
      </c>
      <c r="Q364">
        <v>44.978999999999999</v>
      </c>
      <c r="R364">
        <v>230</v>
      </c>
      <c r="S364">
        <v>59.7</v>
      </c>
      <c r="T364">
        <v>59.7</v>
      </c>
      <c r="U364">
        <v>59.9</v>
      </c>
      <c r="V364">
        <v>94.585999999999999</v>
      </c>
      <c r="W364">
        <v>52.5</v>
      </c>
      <c r="X364">
        <v>65.325000000000003</v>
      </c>
      <c r="Y364">
        <v>79.376999999999995</v>
      </c>
      <c r="Z364">
        <v>3.4239999999999999</v>
      </c>
      <c r="AA364">
        <v>534.53800000000001</v>
      </c>
      <c r="AB364">
        <v>487.55099999999999</v>
      </c>
      <c r="AC364">
        <v>4.7030000000000003</v>
      </c>
      <c r="AD364">
        <v>3.6869999999999998</v>
      </c>
      <c r="AE364">
        <v>7581.2039999999997</v>
      </c>
      <c r="AF364">
        <v>5143.0050000000001</v>
      </c>
      <c r="AG364">
        <v>1658.8119999999999</v>
      </c>
      <c r="AH364">
        <v>982.15899999999999</v>
      </c>
      <c r="AI364">
        <v>5922.3919999999998</v>
      </c>
      <c r="AJ364">
        <v>4160.8459999999995</v>
      </c>
      <c r="AK364">
        <v>24.010999999999999</v>
      </c>
      <c r="AL364">
        <v>1.002</v>
      </c>
      <c r="AM364">
        <v>423.29700000000003</v>
      </c>
      <c r="AN364">
        <v>2051.6210000000001</v>
      </c>
      <c r="AO364">
        <v>16.939</v>
      </c>
      <c r="AP364">
        <v>45.579000000000001</v>
      </c>
      <c r="AQ364">
        <v>1</v>
      </c>
      <c r="AR364">
        <v>0</v>
      </c>
      <c r="AS364">
        <v>0</v>
      </c>
      <c r="AT364" s="1" t="s">
        <v>92</v>
      </c>
      <c r="AU364" s="1" t="s">
        <v>83</v>
      </c>
      <c r="AV364" s="1" t="s">
        <v>83</v>
      </c>
      <c r="AW364" s="1" t="s">
        <v>84</v>
      </c>
      <c r="AX364" s="1"/>
      <c r="AY364" s="1"/>
      <c r="AZ364" s="1" t="s">
        <v>953</v>
      </c>
      <c r="BA364">
        <v>201</v>
      </c>
      <c r="BB364" s="1" t="s">
        <v>86</v>
      </c>
      <c r="BC364">
        <v>45566.764799999997</v>
      </c>
      <c r="BD364" s="1"/>
      <c r="BE364" s="1" t="s">
        <v>87</v>
      </c>
      <c r="BF364">
        <v>201</v>
      </c>
      <c r="BG364">
        <v>201</v>
      </c>
      <c r="BH364">
        <v>0</v>
      </c>
      <c r="BI364" s="1" t="s">
        <v>954</v>
      </c>
      <c r="BJ364" s="1"/>
      <c r="BK364">
        <v>16.199998860000001</v>
      </c>
      <c r="BL364">
        <v>110</v>
      </c>
      <c r="BM364" s="1"/>
      <c r="BN364" s="1"/>
      <c r="BO364">
        <v>0</v>
      </c>
      <c r="BP364">
        <v>60</v>
      </c>
      <c r="BQ364">
        <v>4.7277211999999999E-2</v>
      </c>
      <c r="BR364">
        <v>0.21136999100000001</v>
      </c>
      <c r="BS364" s="1" t="s">
        <v>955</v>
      </c>
      <c r="BT364" s="1" t="s">
        <v>953</v>
      </c>
      <c r="BU364">
        <v>40</v>
      </c>
      <c r="BV364">
        <v>20</v>
      </c>
      <c r="BW364">
        <v>45</v>
      </c>
      <c r="BX364">
        <v>889.11599999999999</v>
      </c>
      <c r="BY364">
        <v>936.33399999999995</v>
      </c>
      <c r="BZ364">
        <v>2.512</v>
      </c>
      <c r="CA364">
        <v>4.109</v>
      </c>
      <c r="CB364">
        <v>94.820999999999998</v>
      </c>
      <c r="CC364">
        <v>2051.6210000000001</v>
      </c>
      <c r="CD364">
        <v>865.62199999999996</v>
      </c>
      <c r="CE364">
        <v>1047.963</v>
      </c>
      <c r="CF364">
        <v>6.3209999999999997</v>
      </c>
      <c r="CG364">
        <v>99.998999999999995</v>
      </c>
      <c r="CI364">
        <f>COUNTA(filtered_labeled_data_seghesio__2[#This Row])</f>
        <v>79</v>
      </c>
    </row>
    <row r="365" spans="1:87" x14ac:dyDescent="0.35">
      <c r="A365">
        <v>800.12199999999996</v>
      </c>
      <c r="B365">
        <v>119.90900000000001</v>
      </c>
      <c r="C365">
        <v>215.8</v>
      </c>
      <c r="D365">
        <v>215.6</v>
      </c>
      <c r="E365">
        <v>219.3</v>
      </c>
      <c r="F365">
        <v>225.3</v>
      </c>
      <c r="G365">
        <v>2198.453</v>
      </c>
      <c r="H365">
        <v>1782.6790000000001</v>
      </c>
      <c r="I365">
        <v>3.194</v>
      </c>
      <c r="J365">
        <v>0.14799999999999999</v>
      </c>
      <c r="K365">
        <v>24.34</v>
      </c>
      <c r="L365">
        <v>2.004</v>
      </c>
      <c r="M365">
        <v>0.45400000000000001</v>
      </c>
      <c r="N365">
        <v>0.65400000000000003</v>
      </c>
      <c r="O365">
        <v>47.2</v>
      </c>
      <c r="P365">
        <v>27.853999999999999</v>
      </c>
      <c r="Q365">
        <v>44.978999999999999</v>
      </c>
      <c r="R365">
        <v>230</v>
      </c>
      <c r="S365">
        <v>59.7</v>
      </c>
      <c r="T365">
        <v>59.7</v>
      </c>
      <c r="U365">
        <v>59.9</v>
      </c>
      <c r="V365">
        <v>137.79599999999999</v>
      </c>
      <c r="W365">
        <v>52.5</v>
      </c>
      <c r="X365">
        <v>65.433999999999997</v>
      </c>
      <c r="Y365">
        <v>81.631</v>
      </c>
      <c r="Z365">
        <v>1.3919999999999999</v>
      </c>
      <c r="AA365">
        <v>541.60299999999995</v>
      </c>
      <c r="AB365">
        <v>492.036</v>
      </c>
      <c r="AC365">
        <v>4.891</v>
      </c>
      <c r="AD365">
        <v>3.9129999999999998</v>
      </c>
      <c r="AE365">
        <v>7879.777</v>
      </c>
      <c r="AF365">
        <v>5983.1019999999999</v>
      </c>
      <c r="AG365">
        <v>1808.3009999999999</v>
      </c>
      <c r="AH365">
        <v>1147.4749999999999</v>
      </c>
      <c r="AI365">
        <v>6071.4759999999997</v>
      </c>
      <c r="AJ365">
        <v>4835.6260000000002</v>
      </c>
      <c r="AK365">
        <v>24.010999999999999</v>
      </c>
      <c r="AL365">
        <v>1.004</v>
      </c>
      <c r="AM365">
        <v>424.69600000000003</v>
      </c>
      <c r="AN365">
        <v>2054.248</v>
      </c>
      <c r="AO365">
        <v>336.18299999999999</v>
      </c>
      <c r="AP365">
        <v>92.144000000000005</v>
      </c>
      <c r="AQ365">
        <v>0</v>
      </c>
      <c r="AR365">
        <v>0</v>
      </c>
      <c r="AS365">
        <v>0</v>
      </c>
      <c r="AT365" s="1" t="s">
        <v>92</v>
      </c>
      <c r="AU365" s="1" t="s">
        <v>83</v>
      </c>
      <c r="AV365" s="1" t="s">
        <v>83</v>
      </c>
      <c r="AW365" s="1" t="s">
        <v>84</v>
      </c>
      <c r="AX365" s="1"/>
      <c r="AY365" s="1"/>
      <c r="AZ365" s="1" t="s">
        <v>956</v>
      </c>
      <c r="BA365">
        <v>201</v>
      </c>
      <c r="BB365" s="1" t="s">
        <v>91</v>
      </c>
      <c r="BC365">
        <v>45566.764799999997</v>
      </c>
      <c r="BD365" s="1"/>
      <c r="BE365" s="1" t="s">
        <v>87</v>
      </c>
      <c r="BF365">
        <v>201</v>
      </c>
      <c r="BG365">
        <v>201</v>
      </c>
      <c r="BH365">
        <v>0</v>
      </c>
      <c r="BI365" s="1" t="s">
        <v>954</v>
      </c>
      <c r="BJ365" s="1"/>
      <c r="BK365">
        <v>16.199998860000001</v>
      </c>
      <c r="BL365">
        <v>110</v>
      </c>
      <c r="BM365" s="1"/>
      <c r="BN365" s="1"/>
      <c r="BO365">
        <v>0</v>
      </c>
      <c r="BP365">
        <v>60</v>
      </c>
      <c r="BS365" s="1" t="s">
        <v>957</v>
      </c>
      <c r="BT365" s="1" t="s">
        <v>956</v>
      </c>
      <c r="BU365">
        <v>40</v>
      </c>
      <c r="BV365">
        <v>20</v>
      </c>
      <c r="BW365">
        <v>45</v>
      </c>
      <c r="BX365">
        <v>1218.5250000000001</v>
      </c>
      <c r="BY365">
        <v>917.21799999999996</v>
      </c>
      <c r="BZ365">
        <v>-2.3090000000000002</v>
      </c>
      <c r="CA365">
        <v>4.1820000000000004</v>
      </c>
      <c r="CB365">
        <v>90</v>
      </c>
      <c r="CC365">
        <v>2054.248</v>
      </c>
      <c r="CD365">
        <v>1217.2360000000001</v>
      </c>
      <c r="CE365">
        <v>1227.2729999999999</v>
      </c>
      <c r="CF365">
        <v>-179.11799999999999</v>
      </c>
      <c r="CG365">
        <v>99.998999999999995</v>
      </c>
      <c r="CI365">
        <f>COUNTA(filtered_labeled_data_seghesio__2[#This Row])</f>
        <v>77</v>
      </c>
    </row>
    <row r="366" spans="1:87" x14ac:dyDescent="0.35">
      <c r="A366">
        <v>799.75300000000004</v>
      </c>
      <c r="B366">
        <v>119.90900000000001</v>
      </c>
      <c r="C366">
        <v>215.1</v>
      </c>
      <c r="D366">
        <v>215.6</v>
      </c>
      <c r="E366">
        <v>219.5</v>
      </c>
      <c r="F366">
        <v>225.3</v>
      </c>
      <c r="G366">
        <v>2194.7620000000002</v>
      </c>
      <c r="H366">
        <v>1801.039</v>
      </c>
      <c r="I366">
        <v>3.11</v>
      </c>
      <c r="J366">
        <v>0.14599999999999999</v>
      </c>
      <c r="K366">
        <v>24.338000000000001</v>
      </c>
      <c r="L366">
        <v>2.016</v>
      </c>
      <c r="M366">
        <v>0.45200000000000001</v>
      </c>
      <c r="N366">
        <v>0.65400000000000003</v>
      </c>
      <c r="O366">
        <v>47.4</v>
      </c>
      <c r="P366">
        <v>27.486999999999998</v>
      </c>
      <c r="Q366">
        <v>44.994</v>
      </c>
      <c r="R366">
        <v>230</v>
      </c>
      <c r="S366">
        <v>59.7</v>
      </c>
      <c r="T366">
        <v>59.7</v>
      </c>
      <c r="U366">
        <v>60.1</v>
      </c>
      <c r="V366">
        <v>141.87899999999999</v>
      </c>
      <c r="W366">
        <v>52.5</v>
      </c>
      <c r="X366">
        <v>65.766000000000005</v>
      </c>
      <c r="Y366">
        <v>79.623999999999995</v>
      </c>
      <c r="Z366">
        <v>3.6869999999999998</v>
      </c>
      <c r="AA366">
        <v>534.76300000000003</v>
      </c>
      <c r="AB366">
        <v>487.24</v>
      </c>
      <c r="AC366">
        <v>4.665</v>
      </c>
      <c r="AD366">
        <v>3.7250000000000001</v>
      </c>
      <c r="AE366">
        <v>7568.7939999999999</v>
      </c>
      <c r="AF366">
        <v>5148.9480000000003</v>
      </c>
      <c r="AG366">
        <v>1630.2329999999999</v>
      </c>
      <c r="AH366">
        <v>989.22500000000002</v>
      </c>
      <c r="AI366">
        <v>5938.5609999999997</v>
      </c>
      <c r="AJ366">
        <v>4159.723</v>
      </c>
      <c r="AK366">
        <v>24.952999999999999</v>
      </c>
      <c r="AL366">
        <v>1.0029999999999999</v>
      </c>
      <c r="AM366">
        <v>423.649</v>
      </c>
      <c r="AN366">
        <v>2056.018</v>
      </c>
      <c r="AO366">
        <v>12.869</v>
      </c>
      <c r="AP366">
        <v>37.744999999999997</v>
      </c>
      <c r="AQ366">
        <v>1</v>
      </c>
      <c r="AR366">
        <v>1</v>
      </c>
      <c r="AS366">
        <v>0</v>
      </c>
      <c r="AT366" s="1" t="s">
        <v>82</v>
      </c>
      <c r="AU366" s="1" t="s">
        <v>83</v>
      </c>
      <c r="AV366" s="1" t="s">
        <v>83</v>
      </c>
      <c r="AW366" s="1" t="s">
        <v>84</v>
      </c>
      <c r="AX366" s="1"/>
      <c r="AY366" s="1"/>
      <c r="AZ366" s="1" t="s">
        <v>958</v>
      </c>
      <c r="BA366">
        <v>202</v>
      </c>
      <c r="BB366" s="1" t="s">
        <v>86</v>
      </c>
      <c r="BC366">
        <v>45566.765090000001</v>
      </c>
      <c r="BD366" s="1"/>
      <c r="BE366" s="1" t="s">
        <v>87</v>
      </c>
      <c r="BF366">
        <v>202</v>
      </c>
      <c r="BG366">
        <v>202</v>
      </c>
      <c r="BH366">
        <v>0</v>
      </c>
      <c r="BI366" s="1" t="s">
        <v>959</v>
      </c>
      <c r="BJ366" s="1"/>
      <c r="BK366">
        <v>16.199998860000001</v>
      </c>
      <c r="BL366">
        <v>110</v>
      </c>
      <c r="BM366" s="1"/>
      <c r="BN366" s="1"/>
      <c r="BO366">
        <v>0</v>
      </c>
      <c r="BP366">
        <v>60</v>
      </c>
      <c r="BQ366">
        <v>1.5345573E-2</v>
      </c>
      <c r="BR366">
        <v>0.18085193599999999</v>
      </c>
      <c r="BS366" s="1" t="s">
        <v>960</v>
      </c>
      <c r="BT366" s="1" t="s">
        <v>958</v>
      </c>
      <c r="BU366">
        <v>40</v>
      </c>
      <c r="BV366">
        <v>20</v>
      </c>
      <c r="BW366">
        <v>45</v>
      </c>
      <c r="BX366">
        <v>880.64200000000005</v>
      </c>
      <c r="BY366">
        <v>1308.7560000000001</v>
      </c>
      <c r="BZ366">
        <v>3.1309999999999998</v>
      </c>
      <c r="CA366">
        <v>4.1379999999999999</v>
      </c>
      <c r="CB366">
        <v>95.44</v>
      </c>
      <c r="CC366">
        <v>2056.018</v>
      </c>
      <c r="CD366">
        <v>858.06200000000001</v>
      </c>
      <c r="CE366">
        <v>1413.3309999999999</v>
      </c>
      <c r="CF366">
        <v>6.5060000000000002</v>
      </c>
      <c r="CG366">
        <v>93.307000000000002</v>
      </c>
      <c r="CI366">
        <f>COUNTA(filtered_labeled_data_seghesio__2[#This Row])</f>
        <v>79</v>
      </c>
    </row>
    <row r="367" spans="1:87" x14ac:dyDescent="0.35">
      <c r="A367">
        <v>799.75300000000004</v>
      </c>
      <c r="B367">
        <v>119.90900000000001</v>
      </c>
      <c r="C367">
        <v>215.1</v>
      </c>
      <c r="D367">
        <v>215.6</v>
      </c>
      <c r="E367">
        <v>219.5</v>
      </c>
      <c r="F367">
        <v>225.3</v>
      </c>
      <c r="G367">
        <v>2194.7620000000002</v>
      </c>
      <c r="H367">
        <v>1801.039</v>
      </c>
      <c r="I367">
        <v>3.11</v>
      </c>
      <c r="J367">
        <v>0.14599999999999999</v>
      </c>
      <c r="K367">
        <v>24.338000000000001</v>
      </c>
      <c r="L367">
        <v>2.016</v>
      </c>
      <c r="M367">
        <v>0.45200000000000001</v>
      </c>
      <c r="N367">
        <v>0.65400000000000003</v>
      </c>
      <c r="O367">
        <v>47.4</v>
      </c>
      <c r="P367">
        <v>27.486999999999998</v>
      </c>
      <c r="Q367">
        <v>44.994</v>
      </c>
      <c r="R367">
        <v>230</v>
      </c>
      <c r="S367">
        <v>59.7</v>
      </c>
      <c r="T367">
        <v>59.7</v>
      </c>
      <c r="U367">
        <v>60.1</v>
      </c>
      <c r="V367">
        <v>91.864000000000004</v>
      </c>
      <c r="W367">
        <v>52.5</v>
      </c>
      <c r="X367">
        <v>66.034000000000006</v>
      </c>
      <c r="Y367">
        <v>82.15</v>
      </c>
      <c r="Z367">
        <v>1.3919999999999999</v>
      </c>
      <c r="AA367">
        <v>539.84400000000005</v>
      </c>
      <c r="AB367">
        <v>490.16399999999999</v>
      </c>
      <c r="AC367">
        <v>4.891</v>
      </c>
      <c r="AD367">
        <v>3.9510000000000001</v>
      </c>
      <c r="AE367">
        <v>7819.2259999999997</v>
      </c>
      <c r="AF367">
        <v>5916.1719999999996</v>
      </c>
      <c r="AG367">
        <v>1787.713</v>
      </c>
      <c r="AH367">
        <v>1143.3510000000001</v>
      </c>
      <c r="AI367">
        <v>6031.5129999999999</v>
      </c>
      <c r="AJ367">
        <v>4772.8220000000001</v>
      </c>
      <c r="AK367">
        <v>24.952999999999999</v>
      </c>
      <c r="AL367">
        <v>1.0049999999999999</v>
      </c>
      <c r="AM367">
        <v>424.59699999999998</v>
      </c>
      <c r="AN367">
        <v>2056.279</v>
      </c>
      <c r="AO367">
        <v>6.4390000000000001</v>
      </c>
      <c r="AP367">
        <v>29.552</v>
      </c>
      <c r="AQ367">
        <v>1</v>
      </c>
      <c r="AR367">
        <v>1</v>
      </c>
      <c r="AS367">
        <v>1</v>
      </c>
      <c r="AT367" s="1">
        <v>0</v>
      </c>
      <c r="AU367" s="1" t="s">
        <v>83</v>
      </c>
      <c r="AV367" s="1" t="s">
        <v>83</v>
      </c>
      <c r="AW367" s="1" t="s">
        <v>84</v>
      </c>
      <c r="AX367" s="1"/>
      <c r="AY367" s="1"/>
      <c r="AZ367" s="1" t="s">
        <v>961</v>
      </c>
      <c r="BA367">
        <v>202</v>
      </c>
      <c r="BB367" s="1" t="s">
        <v>91</v>
      </c>
      <c r="BC367">
        <v>45566.765090000001</v>
      </c>
      <c r="BD367" s="1"/>
      <c r="BE367" s="1" t="s">
        <v>87</v>
      </c>
      <c r="BF367">
        <v>202</v>
      </c>
      <c r="BG367">
        <v>202</v>
      </c>
      <c r="BH367">
        <v>0</v>
      </c>
      <c r="BI367" s="1" t="s">
        <v>959</v>
      </c>
      <c r="BJ367" s="1"/>
      <c r="BK367">
        <v>16.199998860000001</v>
      </c>
      <c r="BL367">
        <v>110</v>
      </c>
      <c r="BM367" s="1"/>
      <c r="BN367" s="1"/>
      <c r="BO367">
        <v>0</v>
      </c>
      <c r="BP367">
        <v>60</v>
      </c>
      <c r="BS367" s="1" t="s">
        <v>962</v>
      </c>
      <c r="BT367" s="1" t="s">
        <v>961</v>
      </c>
      <c r="BU367">
        <v>40</v>
      </c>
      <c r="BV367">
        <v>20</v>
      </c>
      <c r="BW367">
        <v>45</v>
      </c>
      <c r="BX367">
        <v>1236.6869999999999</v>
      </c>
      <c r="BY367">
        <v>918.30899999999997</v>
      </c>
      <c r="BZ367">
        <v>-1.851</v>
      </c>
      <c r="CA367">
        <v>4.0949999999999998</v>
      </c>
      <c r="CB367">
        <v>90.457999999999998</v>
      </c>
      <c r="CC367">
        <v>2056.279</v>
      </c>
      <c r="CD367">
        <v>1230.2729999999999</v>
      </c>
      <c r="CE367">
        <v>1227.345</v>
      </c>
      <c r="CF367">
        <v>-178.31200000000001</v>
      </c>
      <c r="CG367">
        <v>99.998999999999995</v>
      </c>
      <c r="CI367">
        <f>COUNTA(filtered_labeled_data_seghesio__2[#This Row])</f>
        <v>77</v>
      </c>
    </row>
    <row r="368" spans="1:87" x14ac:dyDescent="0.35">
      <c r="A368">
        <v>800.12199999999996</v>
      </c>
      <c r="B368">
        <v>119.90900000000001</v>
      </c>
      <c r="C368">
        <v>214.5</v>
      </c>
      <c r="D368">
        <v>215.3</v>
      </c>
      <c r="E368">
        <v>219.5</v>
      </c>
      <c r="F368">
        <v>225.3</v>
      </c>
      <c r="G368">
        <v>2209.7220000000002</v>
      </c>
      <c r="H368">
        <v>1795.8910000000001</v>
      </c>
      <c r="I368">
        <v>3.4060000000000001</v>
      </c>
      <c r="J368">
        <v>0.14599999999999999</v>
      </c>
      <c r="K368">
        <v>24.34</v>
      </c>
      <c r="L368">
        <v>2.0920000000000001</v>
      </c>
      <c r="M368">
        <v>0.45400000000000001</v>
      </c>
      <c r="N368">
        <v>0.65600000000000003</v>
      </c>
      <c r="O368">
        <v>47.5</v>
      </c>
      <c r="P368">
        <v>28.2</v>
      </c>
      <c r="Q368">
        <v>44.963999999999999</v>
      </c>
      <c r="R368">
        <v>230</v>
      </c>
      <c r="S368">
        <v>59.9</v>
      </c>
      <c r="T368">
        <v>59.9</v>
      </c>
      <c r="U368">
        <v>60.3</v>
      </c>
      <c r="V368">
        <v>141.87899999999999</v>
      </c>
      <c r="W368">
        <v>52.5</v>
      </c>
      <c r="X368">
        <v>66.305000000000007</v>
      </c>
      <c r="Y368">
        <v>79.945999999999998</v>
      </c>
      <c r="Z368">
        <v>3.01</v>
      </c>
      <c r="AA368">
        <v>542.05999999999995</v>
      </c>
      <c r="AB368">
        <v>497.24299999999999</v>
      </c>
      <c r="AC368">
        <v>4.5529999999999999</v>
      </c>
      <c r="AD368">
        <v>3.6869999999999998</v>
      </c>
      <c r="AE368">
        <v>7711.6170000000002</v>
      </c>
      <c r="AF368">
        <v>5409.6390000000001</v>
      </c>
      <c r="AG368">
        <v>1628.6569999999999</v>
      </c>
      <c r="AH368">
        <v>1030.5329999999999</v>
      </c>
      <c r="AI368">
        <v>6082.9589999999998</v>
      </c>
      <c r="AJ368">
        <v>4379.1059999999998</v>
      </c>
      <c r="AK368">
        <v>24.061</v>
      </c>
      <c r="AL368">
        <v>1.0029999999999999</v>
      </c>
      <c r="AM368">
        <v>423.68599999999998</v>
      </c>
      <c r="AN368">
        <v>2055.6979999999999</v>
      </c>
      <c r="AO368">
        <v>16.529</v>
      </c>
      <c r="AP368">
        <v>22.907</v>
      </c>
      <c r="AQ368">
        <v>1</v>
      </c>
      <c r="AR368">
        <v>1</v>
      </c>
      <c r="AS368">
        <v>1</v>
      </c>
      <c r="AT368" s="1">
        <v>0</v>
      </c>
      <c r="AU368" s="1" t="s">
        <v>83</v>
      </c>
      <c r="AV368" s="1" t="s">
        <v>83</v>
      </c>
      <c r="AW368" s="1" t="s">
        <v>84</v>
      </c>
      <c r="AX368" s="1"/>
      <c r="AY368" s="1"/>
      <c r="AZ368" s="1" t="s">
        <v>963</v>
      </c>
      <c r="BA368">
        <v>203</v>
      </c>
      <c r="BB368" s="1" t="s">
        <v>86</v>
      </c>
      <c r="BC368">
        <v>45566.765370000001</v>
      </c>
      <c r="BD368" s="1"/>
      <c r="BE368" s="1" t="s">
        <v>87</v>
      </c>
      <c r="BF368">
        <v>203</v>
      </c>
      <c r="BG368">
        <v>203</v>
      </c>
      <c r="BH368">
        <v>0</v>
      </c>
      <c r="BI368" s="1" t="s">
        <v>964</v>
      </c>
      <c r="BJ368" s="1"/>
      <c r="BK368">
        <v>16.209999079999999</v>
      </c>
      <c r="BL368">
        <v>110</v>
      </c>
      <c r="BM368" s="1"/>
      <c r="BN368" s="1"/>
      <c r="BO368">
        <v>0</v>
      </c>
      <c r="BP368">
        <v>60</v>
      </c>
      <c r="BQ368">
        <v>7.721782E-3</v>
      </c>
      <c r="BR368">
        <v>0.137826324</v>
      </c>
      <c r="BS368" s="1" t="s">
        <v>965</v>
      </c>
      <c r="BT368" s="1" t="s">
        <v>963</v>
      </c>
      <c r="BU368">
        <v>40</v>
      </c>
      <c r="BV368">
        <v>20</v>
      </c>
      <c r="BW368">
        <v>45</v>
      </c>
      <c r="BX368">
        <v>862.06899999999996</v>
      </c>
      <c r="BY368">
        <v>1220.2909999999999</v>
      </c>
      <c r="BZ368">
        <v>2.512</v>
      </c>
      <c r="CA368">
        <v>4.1189999999999998</v>
      </c>
      <c r="CB368">
        <v>94.820999999999998</v>
      </c>
      <c r="CC368">
        <v>2055.6979999999999</v>
      </c>
      <c r="CD368">
        <v>841.274</v>
      </c>
      <c r="CE368">
        <v>1326.1610000000001</v>
      </c>
      <c r="CF368">
        <v>5.375</v>
      </c>
      <c r="CG368">
        <v>96.063000000000002</v>
      </c>
      <c r="CI368">
        <f>COUNTA(filtered_labeled_data_seghesio__2[#This Row])</f>
        <v>79</v>
      </c>
    </row>
    <row r="369" spans="1:87" x14ac:dyDescent="0.35">
      <c r="A369">
        <v>800.12199999999996</v>
      </c>
      <c r="B369">
        <v>119.90900000000001</v>
      </c>
      <c r="C369">
        <v>214.5</v>
      </c>
      <c r="D369">
        <v>215.3</v>
      </c>
      <c r="E369">
        <v>219.5</v>
      </c>
      <c r="F369">
        <v>225.3</v>
      </c>
      <c r="G369">
        <v>2209.7220000000002</v>
      </c>
      <c r="H369">
        <v>1795.8910000000001</v>
      </c>
      <c r="I369">
        <v>3.4060000000000001</v>
      </c>
      <c r="J369">
        <v>0.14599999999999999</v>
      </c>
      <c r="K369">
        <v>24.34</v>
      </c>
      <c r="L369">
        <v>2.0920000000000001</v>
      </c>
      <c r="M369">
        <v>0.45400000000000001</v>
      </c>
      <c r="N369">
        <v>0.65600000000000003</v>
      </c>
      <c r="O369">
        <v>47.5</v>
      </c>
      <c r="P369">
        <v>28.2</v>
      </c>
      <c r="Q369">
        <v>44.963999999999999</v>
      </c>
      <c r="R369">
        <v>230</v>
      </c>
      <c r="S369">
        <v>59.9</v>
      </c>
      <c r="T369">
        <v>59.9</v>
      </c>
      <c r="U369">
        <v>60.3</v>
      </c>
      <c r="V369">
        <v>91.864000000000004</v>
      </c>
      <c r="W369">
        <v>52.5</v>
      </c>
      <c r="X369">
        <v>66.444999999999993</v>
      </c>
      <c r="Y369">
        <v>82.427999999999997</v>
      </c>
      <c r="Z369">
        <v>1.3919999999999999</v>
      </c>
      <c r="AA369">
        <v>543.21699999999998</v>
      </c>
      <c r="AB369">
        <v>494.71</v>
      </c>
      <c r="AC369">
        <v>4.8159999999999998</v>
      </c>
      <c r="AD369">
        <v>3.875</v>
      </c>
      <c r="AE369">
        <v>7892.2209999999995</v>
      </c>
      <c r="AF369">
        <v>6000.7240000000002</v>
      </c>
      <c r="AG369">
        <v>1782.7909999999999</v>
      </c>
      <c r="AH369">
        <v>1141.9079999999999</v>
      </c>
      <c r="AI369">
        <v>6109.43</v>
      </c>
      <c r="AJ369">
        <v>4858.8159999999998</v>
      </c>
      <c r="AK369">
        <v>24.061</v>
      </c>
      <c r="AL369">
        <v>1.0049999999999999</v>
      </c>
      <c r="AM369">
        <v>424.84300000000002</v>
      </c>
      <c r="AN369">
        <v>2055.2820000000002</v>
      </c>
      <c r="AO369">
        <v>7.758</v>
      </c>
      <c r="AP369">
        <v>23.65</v>
      </c>
      <c r="AQ369">
        <v>1</v>
      </c>
      <c r="AR369">
        <v>1</v>
      </c>
      <c r="AS369">
        <v>1</v>
      </c>
      <c r="AT369" s="1">
        <v>0</v>
      </c>
      <c r="AU369" s="1" t="s">
        <v>83</v>
      </c>
      <c r="AV369" s="1" t="s">
        <v>83</v>
      </c>
      <c r="AW369" s="1" t="s">
        <v>84</v>
      </c>
      <c r="AX369" s="1"/>
      <c r="AY369" s="1"/>
      <c r="AZ369" s="1" t="s">
        <v>966</v>
      </c>
      <c r="BA369">
        <v>203</v>
      </c>
      <c r="BB369" s="1" t="s">
        <v>91</v>
      </c>
      <c r="BC369">
        <v>45566.765370000001</v>
      </c>
      <c r="BD369" s="1"/>
      <c r="BE369" s="1" t="s">
        <v>87</v>
      </c>
      <c r="BF369">
        <v>203</v>
      </c>
      <c r="BG369">
        <v>203</v>
      </c>
      <c r="BH369">
        <v>0</v>
      </c>
      <c r="BI369" s="1" t="s">
        <v>964</v>
      </c>
      <c r="BJ369" s="1"/>
      <c r="BK369">
        <v>16.209999079999999</v>
      </c>
      <c r="BL369">
        <v>110</v>
      </c>
      <c r="BM369" s="1"/>
      <c r="BN369" s="1"/>
      <c r="BO369">
        <v>0</v>
      </c>
      <c r="BP369">
        <v>60</v>
      </c>
      <c r="BS369" s="1" t="s">
        <v>967</v>
      </c>
      <c r="BT369" s="1" t="s">
        <v>966</v>
      </c>
      <c r="BU369">
        <v>40</v>
      </c>
      <c r="BV369">
        <v>20</v>
      </c>
      <c r="BW369">
        <v>45</v>
      </c>
      <c r="BX369">
        <v>1200.116</v>
      </c>
      <c r="BY369">
        <v>1010.26</v>
      </c>
      <c r="BZ369">
        <v>-2.9830000000000001</v>
      </c>
      <c r="CA369">
        <v>4.08</v>
      </c>
      <c r="CB369">
        <v>89.325999999999993</v>
      </c>
      <c r="CC369">
        <v>2055.2820000000002</v>
      </c>
      <c r="CD369">
        <v>1202.5909999999999</v>
      </c>
      <c r="CE369">
        <v>1318.64</v>
      </c>
      <c r="CF369">
        <v>-179.78299999999999</v>
      </c>
      <c r="CG369">
        <v>99.998999999999995</v>
      </c>
      <c r="CI369">
        <f>COUNTA(filtered_labeled_data_seghesio__2[#This Row])</f>
        <v>77</v>
      </c>
    </row>
    <row r="370" spans="1:87" x14ac:dyDescent="0.35">
      <c r="A370">
        <v>800.30700000000002</v>
      </c>
      <c r="B370">
        <v>119.90900000000001</v>
      </c>
      <c r="C370">
        <v>214.5</v>
      </c>
      <c r="D370">
        <v>215.1</v>
      </c>
      <c r="E370">
        <v>219.6</v>
      </c>
      <c r="F370">
        <v>225.1</v>
      </c>
      <c r="G370">
        <v>2185.8240000000001</v>
      </c>
      <c r="H370">
        <v>1758.0050000000001</v>
      </c>
      <c r="I370">
        <v>3.0859999999999999</v>
      </c>
      <c r="J370">
        <v>0.14599999999999999</v>
      </c>
      <c r="K370">
        <v>24.338000000000001</v>
      </c>
      <c r="L370">
        <v>2.0579999999999998</v>
      </c>
      <c r="M370">
        <v>0.45200000000000001</v>
      </c>
      <c r="N370">
        <v>0.65600000000000003</v>
      </c>
      <c r="O370">
        <v>47.5</v>
      </c>
      <c r="P370">
        <v>28.445</v>
      </c>
      <c r="Q370">
        <v>44.984000000000002</v>
      </c>
      <c r="R370">
        <v>230</v>
      </c>
      <c r="S370">
        <v>60</v>
      </c>
      <c r="T370">
        <v>60</v>
      </c>
      <c r="U370">
        <v>60.4</v>
      </c>
      <c r="V370">
        <v>141.87899999999999</v>
      </c>
      <c r="W370">
        <v>52.5</v>
      </c>
      <c r="X370">
        <v>66.346999999999994</v>
      </c>
      <c r="Y370">
        <v>80.108000000000004</v>
      </c>
      <c r="Z370">
        <v>2.6339999999999999</v>
      </c>
      <c r="AA370">
        <v>542.70000000000005</v>
      </c>
      <c r="AB370">
        <v>497.96100000000001</v>
      </c>
      <c r="AC370">
        <v>4.5529999999999999</v>
      </c>
      <c r="AD370">
        <v>3.6120000000000001</v>
      </c>
      <c r="AE370">
        <v>7730.9040000000005</v>
      </c>
      <c r="AF370">
        <v>5435.7330000000002</v>
      </c>
      <c r="AG370">
        <v>1639.5609999999999</v>
      </c>
      <c r="AH370">
        <v>1004.89</v>
      </c>
      <c r="AI370">
        <v>6091.3440000000001</v>
      </c>
      <c r="AJ370">
        <v>4430.8429999999998</v>
      </c>
      <c r="AK370">
        <v>24.079000000000001</v>
      </c>
      <c r="AL370">
        <v>1.004</v>
      </c>
      <c r="AM370">
        <v>423.95800000000003</v>
      </c>
      <c r="AN370">
        <v>2055.7310000000002</v>
      </c>
      <c r="AO370">
        <v>6.8840000000000003</v>
      </c>
      <c r="AP370">
        <v>24.693999999999999</v>
      </c>
      <c r="AQ370">
        <v>1</v>
      </c>
      <c r="AR370">
        <v>1</v>
      </c>
      <c r="AS370">
        <v>1</v>
      </c>
      <c r="AT370" s="1">
        <v>0</v>
      </c>
      <c r="AU370" s="1" t="s">
        <v>83</v>
      </c>
      <c r="AV370" s="1" t="s">
        <v>83</v>
      </c>
      <c r="AW370" s="1" t="s">
        <v>84</v>
      </c>
      <c r="AX370" s="1"/>
      <c r="AY370" s="1"/>
      <c r="AZ370" s="1" t="s">
        <v>968</v>
      </c>
      <c r="BA370">
        <v>204</v>
      </c>
      <c r="BB370" s="1" t="s">
        <v>86</v>
      </c>
      <c r="BC370">
        <v>45566.765650000001</v>
      </c>
      <c r="BD370" s="1"/>
      <c r="BE370" s="1" t="s">
        <v>87</v>
      </c>
      <c r="BF370">
        <v>204</v>
      </c>
      <c r="BG370">
        <v>204</v>
      </c>
      <c r="BH370">
        <v>0</v>
      </c>
      <c r="BI370" s="1" t="s">
        <v>969</v>
      </c>
      <c r="BJ370" s="1"/>
      <c r="BK370">
        <v>16.209999079999999</v>
      </c>
      <c r="BL370">
        <v>110</v>
      </c>
      <c r="BM370" s="1"/>
      <c r="BN370" s="1"/>
      <c r="BO370">
        <v>0</v>
      </c>
      <c r="BP370">
        <v>60</v>
      </c>
      <c r="BQ370">
        <v>9.2562440000000003E-3</v>
      </c>
      <c r="BR370">
        <v>0.12492144099999999</v>
      </c>
      <c r="BS370" s="1" t="s">
        <v>970</v>
      </c>
      <c r="BT370" s="1" t="s">
        <v>968</v>
      </c>
      <c r="BU370">
        <v>40</v>
      </c>
      <c r="BV370">
        <v>20</v>
      </c>
      <c r="BW370">
        <v>45</v>
      </c>
      <c r="BX370">
        <v>885.32500000000005</v>
      </c>
      <c r="BY370">
        <v>1168.155</v>
      </c>
      <c r="BZ370">
        <v>3.1960000000000002</v>
      </c>
      <c r="CA370">
        <v>4.1180000000000003</v>
      </c>
      <c r="CB370">
        <v>95.504999999999995</v>
      </c>
      <c r="CC370">
        <v>2055.7310000000002</v>
      </c>
      <c r="CD370">
        <v>862.31399999999996</v>
      </c>
      <c r="CE370">
        <v>1274.8109999999999</v>
      </c>
      <c r="CF370">
        <v>6.5750000000000002</v>
      </c>
      <c r="CG370">
        <v>99.998999999999995</v>
      </c>
      <c r="CI370">
        <f>COUNTA(filtered_labeled_data_seghesio__2[#This Row])</f>
        <v>79</v>
      </c>
    </row>
    <row r="371" spans="1:87" x14ac:dyDescent="0.35">
      <c r="A371">
        <v>800.30700000000002</v>
      </c>
      <c r="B371">
        <v>119.90900000000001</v>
      </c>
      <c r="C371">
        <v>214.5</v>
      </c>
      <c r="D371">
        <v>215.1</v>
      </c>
      <c r="E371">
        <v>219.6</v>
      </c>
      <c r="F371">
        <v>225.1</v>
      </c>
      <c r="G371">
        <v>2185.8240000000001</v>
      </c>
      <c r="H371">
        <v>1758.0050000000001</v>
      </c>
      <c r="I371">
        <v>3.0859999999999999</v>
      </c>
      <c r="J371">
        <v>0.14599999999999999</v>
      </c>
      <c r="K371">
        <v>24.338000000000001</v>
      </c>
      <c r="L371">
        <v>2.0579999999999998</v>
      </c>
      <c r="M371">
        <v>0.45200000000000001</v>
      </c>
      <c r="N371">
        <v>0.65600000000000003</v>
      </c>
      <c r="O371">
        <v>47.5</v>
      </c>
      <c r="P371">
        <v>28.445</v>
      </c>
      <c r="Q371">
        <v>44.984000000000002</v>
      </c>
      <c r="R371">
        <v>230</v>
      </c>
      <c r="S371">
        <v>60</v>
      </c>
      <c r="T371">
        <v>60</v>
      </c>
      <c r="U371">
        <v>60.4</v>
      </c>
      <c r="V371">
        <v>91.864000000000004</v>
      </c>
      <c r="W371">
        <v>52.5</v>
      </c>
      <c r="X371">
        <v>66.662000000000006</v>
      </c>
      <c r="Y371">
        <v>82.79</v>
      </c>
      <c r="Z371">
        <v>1.3540000000000001</v>
      </c>
      <c r="AA371">
        <v>544.92999999999995</v>
      </c>
      <c r="AB371">
        <v>496.74599999999998</v>
      </c>
      <c r="AC371">
        <v>4.8540000000000001</v>
      </c>
      <c r="AD371">
        <v>3.8380000000000001</v>
      </c>
      <c r="AE371">
        <v>7936.5590000000002</v>
      </c>
      <c r="AF371">
        <v>6069.28</v>
      </c>
      <c r="AG371">
        <v>1817.3230000000001</v>
      </c>
      <c r="AH371">
        <v>1136.615</v>
      </c>
      <c r="AI371">
        <v>6119.2359999999999</v>
      </c>
      <c r="AJ371">
        <v>4932.665</v>
      </c>
      <c r="AK371">
        <v>24.079000000000001</v>
      </c>
      <c r="AL371">
        <v>1.0049999999999999</v>
      </c>
      <c r="AM371">
        <v>424.67899999999997</v>
      </c>
      <c r="AN371">
        <v>2056.5120000000002</v>
      </c>
      <c r="AO371">
        <v>14.641999999999999</v>
      </c>
      <c r="AP371">
        <v>56.997</v>
      </c>
      <c r="AQ371">
        <v>1</v>
      </c>
      <c r="AR371">
        <v>0</v>
      </c>
      <c r="AS371">
        <v>1</v>
      </c>
      <c r="AT371" s="1">
        <v>0</v>
      </c>
      <c r="AU371" s="1" t="s">
        <v>83</v>
      </c>
      <c r="AV371" s="1" t="s">
        <v>83</v>
      </c>
      <c r="AW371" s="1" t="s">
        <v>499</v>
      </c>
      <c r="AX371" s="1"/>
      <c r="AY371" s="1"/>
      <c r="AZ371" s="1" t="s">
        <v>971</v>
      </c>
      <c r="BA371">
        <v>204</v>
      </c>
      <c r="BB371" s="1" t="s">
        <v>91</v>
      </c>
      <c r="BC371">
        <v>45566.765650000001</v>
      </c>
      <c r="BD371" s="1"/>
      <c r="BE371" s="1" t="s">
        <v>87</v>
      </c>
      <c r="BF371">
        <v>204</v>
      </c>
      <c r="BG371">
        <v>204</v>
      </c>
      <c r="BH371">
        <v>0</v>
      </c>
      <c r="BI371" s="1" t="s">
        <v>969</v>
      </c>
      <c r="BJ371" s="1"/>
      <c r="BK371">
        <v>16.209999079999999</v>
      </c>
      <c r="BL371">
        <v>110</v>
      </c>
      <c r="BM371" s="1"/>
      <c r="BN371" s="1"/>
      <c r="BO371">
        <v>0</v>
      </c>
      <c r="BP371">
        <v>60</v>
      </c>
      <c r="BS371" s="1" t="s">
        <v>972</v>
      </c>
      <c r="BT371" s="1" t="s">
        <v>971</v>
      </c>
      <c r="BU371">
        <v>40</v>
      </c>
      <c r="BV371">
        <v>20</v>
      </c>
      <c r="BW371">
        <v>45</v>
      </c>
      <c r="BX371">
        <v>1209.7449999999999</v>
      </c>
      <c r="BY371">
        <v>758.66700000000003</v>
      </c>
      <c r="BZ371">
        <v>-2.9990000000000001</v>
      </c>
      <c r="CA371">
        <v>4.0549999999999997</v>
      </c>
      <c r="CB371">
        <v>89.31</v>
      </c>
      <c r="CC371">
        <v>2056.5120000000002</v>
      </c>
      <c r="CD371">
        <v>1211.789</v>
      </c>
      <c r="CE371">
        <v>1070.0139999999999</v>
      </c>
      <c r="CF371">
        <v>-179.762</v>
      </c>
      <c r="CG371">
        <v>99.998999999999995</v>
      </c>
      <c r="CI371">
        <f>COUNTA(filtered_labeled_data_seghesio__2[#This Row])</f>
        <v>77</v>
      </c>
    </row>
    <row r="372" spans="1:87" x14ac:dyDescent="0.35">
      <c r="A372">
        <v>800.12199999999996</v>
      </c>
      <c r="B372">
        <v>119.90900000000001</v>
      </c>
      <c r="C372">
        <v>214.5</v>
      </c>
      <c r="D372">
        <v>215</v>
      </c>
      <c r="E372">
        <v>219.6</v>
      </c>
      <c r="F372">
        <v>225</v>
      </c>
      <c r="G372">
        <v>2198.6469999999999</v>
      </c>
      <c r="H372">
        <v>1750.136</v>
      </c>
      <c r="I372">
        <v>2.718</v>
      </c>
      <c r="J372">
        <v>0.154</v>
      </c>
      <c r="K372">
        <v>24.338000000000001</v>
      </c>
      <c r="L372">
        <v>2.044</v>
      </c>
      <c r="M372">
        <v>0.45200000000000001</v>
      </c>
      <c r="N372">
        <v>0.65400000000000003</v>
      </c>
      <c r="O372">
        <v>47.7</v>
      </c>
      <c r="P372">
        <v>28.638999999999999</v>
      </c>
      <c r="Q372">
        <v>44.963999999999999</v>
      </c>
      <c r="R372">
        <v>230</v>
      </c>
      <c r="S372">
        <v>60</v>
      </c>
      <c r="T372">
        <v>60</v>
      </c>
      <c r="U372">
        <v>60.5</v>
      </c>
      <c r="V372">
        <v>141.87899999999999</v>
      </c>
      <c r="W372">
        <v>52.5</v>
      </c>
      <c r="X372">
        <v>66.540999999999997</v>
      </c>
      <c r="Y372">
        <v>80.509</v>
      </c>
      <c r="Z372">
        <v>2.9769999999999999</v>
      </c>
      <c r="AA372">
        <v>541.37300000000005</v>
      </c>
      <c r="AB372">
        <v>496.14600000000002</v>
      </c>
      <c r="AC372">
        <v>4.5149999999999997</v>
      </c>
      <c r="AD372">
        <v>3.65</v>
      </c>
      <c r="AE372">
        <v>7712.6180000000004</v>
      </c>
      <c r="AF372">
        <v>5402.1559999999999</v>
      </c>
      <c r="AG372">
        <v>1617.0550000000001</v>
      </c>
      <c r="AH372">
        <v>1021.4450000000001</v>
      </c>
      <c r="AI372">
        <v>6095.5630000000001</v>
      </c>
      <c r="AJ372">
        <v>4380.7110000000002</v>
      </c>
      <c r="AK372">
        <v>24.954000000000001</v>
      </c>
      <c r="AL372">
        <v>1.0029999999999999</v>
      </c>
      <c r="AM372">
        <v>423.43700000000001</v>
      </c>
      <c r="AN372">
        <v>2055.3989999999999</v>
      </c>
      <c r="AO372">
        <v>6.6630000000000003</v>
      </c>
      <c r="AP372">
        <v>21.478999999999999</v>
      </c>
      <c r="AQ372">
        <v>1</v>
      </c>
      <c r="AR372">
        <v>1</v>
      </c>
      <c r="AS372">
        <v>1</v>
      </c>
      <c r="AT372" s="1">
        <v>0</v>
      </c>
      <c r="AU372" s="1" t="s">
        <v>83</v>
      </c>
      <c r="AV372" s="1" t="s">
        <v>83</v>
      </c>
      <c r="AW372" s="1" t="s">
        <v>84</v>
      </c>
      <c r="AX372" s="1"/>
      <c r="AY372" s="1"/>
      <c r="AZ372" s="1" t="s">
        <v>973</v>
      </c>
      <c r="BA372">
        <v>205</v>
      </c>
      <c r="BB372" s="1" t="s">
        <v>86</v>
      </c>
      <c r="BC372">
        <v>45566.765939999997</v>
      </c>
      <c r="BD372" s="1"/>
      <c r="BE372" s="1" t="s">
        <v>87</v>
      </c>
      <c r="BF372">
        <v>205</v>
      </c>
      <c r="BG372">
        <v>205</v>
      </c>
      <c r="BH372">
        <v>0</v>
      </c>
      <c r="BI372" s="1" t="s">
        <v>974</v>
      </c>
      <c r="BJ372" s="1"/>
      <c r="BK372">
        <v>16.219999309999999</v>
      </c>
      <c r="BL372">
        <v>110</v>
      </c>
      <c r="BM372" s="1"/>
      <c r="BN372" s="1"/>
      <c r="BO372">
        <v>0</v>
      </c>
      <c r="BP372">
        <v>60</v>
      </c>
      <c r="BQ372">
        <v>7.137895E-3</v>
      </c>
      <c r="BR372">
        <v>0.1499511</v>
      </c>
      <c r="BS372" s="1" t="s">
        <v>975</v>
      </c>
      <c r="BT372" s="1" t="s">
        <v>973</v>
      </c>
      <c r="BU372">
        <v>40</v>
      </c>
      <c r="BV372">
        <v>20</v>
      </c>
      <c r="BW372">
        <v>45</v>
      </c>
      <c r="BX372">
        <v>850.56200000000001</v>
      </c>
      <c r="BY372">
        <v>1211.7650000000001</v>
      </c>
      <c r="BZ372">
        <v>1.8260000000000001</v>
      </c>
      <c r="CA372">
        <v>4.1390000000000002</v>
      </c>
      <c r="CB372">
        <v>94.135000000000005</v>
      </c>
      <c r="CC372">
        <v>2055.3989999999999</v>
      </c>
      <c r="CD372">
        <v>830.77800000000002</v>
      </c>
      <c r="CE372">
        <v>1319.2249999999999</v>
      </c>
      <c r="CF372">
        <v>4.6719999999999997</v>
      </c>
      <c r="CG372">
        <v>97.244</v>
      </c>
      <c r="CI372">
        <f>COUNTA(filtered_labeled_data_seghesio__2[#This Row])</f>
        <v>79</v>
      </c>
    </row>
    <row r="373" spans="1:87" x14ac:dyDescent="0.35">
      <c r="A373">
        <v>800.12199999999996</v>
      </c>
      <c r="B373">
        <v>119.90900000000001</v>
      </c>
      <c r="C373">
        <v>214.5</v>
      </c>
      <c r="D373">
        <v>215</v>
      </c>
      <c r="E373">
        <v>219.6</v>
      </c>
      <c r="F373">
        <v>225</v>
      </c>
      <c r="G373">
        <v>2198.6469999999999</v>
      </c>
      <c r="H373">
        <v>1750.136</v>
      </c>
      <c r="I373">
        <v>2.718</v>
      </c>
      <c r="J373">
        <v>0.154</v>
      </c>
      <c r="K373">
        <v>24.338000000000001</v>
      </c>
      <c r="L373">
        <v>2.044</v>
      </c>
      <c r="M373">
        <v>0.45200000000000001</v>
      </c>
      <c r="N373">
        <v>0.65400000000000003</v>
      </c>
      <c r="O373">
        <v>47.7</v>
      </c>
      <c r="P373">
        <v>28.638999999999999</v>
      </c>
      <c r="Q373">
        <v>44.963999999999999</v>
      </c>
      <c r="R373">
        <v>230</v>
      </c>
      <c r="S373">
        <v>60</v>
      </c>
      <c r="T373">
        <v>60</v>
      </c>
      <c r="U373">
        <v>60.5</v>
      </c>
      <c r="V373">
        <v>91.864000000000004</v>
      </c>
      <c r="W373">
        <v>52.5</v>
      </c>
      <c r="X373">
        <v>66.903999999999996</v>
      </c>
      <c r="Y373">
        <v>82.995999999999995</v>
      </c>
      <c r="Z373">
        <v>1.2789999999999999</v>
      </c>
      <c r="AA373">
        <v>545.51300000000003</v>
      </c>
      <c r="AB373">
        <v>497.55099999999999</v>
      </c>
      <c r="AC373">
        <v>4.7779999999999996</v>
      </c>
      <c r="AD373">
        <v>3.8</v>
      </c>
      <c r="AE373">
        <v>7938.2629999999999</v>
      </c>
      <c r="AF373">
        <v>6093.5119999999997</v>
      </c>
      <c r="AG373">
        <v>1785.8130000000001</v>
      </c>
      <c r="AH373">
        <v>1127.896</v>
      </c>
      <c r="AI373">
        <v>6152.45</v>
      </c>
      <c r="AJ373">
        <v>4965.6170000000002</v>
      </c>
      <c r="AK373">
        <v>24.954000000000001</v>
      </c>
      <c r="AL373">
        <v>1.0049999999999999</v>
      </c>
      <c r="AM373">
        <v>424.79</v>
      </c>
      <c r="AN373">
        <v>2056.5740000000001</v>
      </c>
      <c r="AO373">
        <v>11.31</v>
      </c>
      <c r="AP373">
        <v>30.471</v>
      </c>
      <c r="AQ373">
        <v>1</v>
      </c>
      <c r="AR373">
        <v>1</v>
      </c>
      <c r="AS373">
        <v>1</v>
      </c>
      <c r="AT373" s="1">
        <v>0</v>
      </c>
      <c r="AU373" s="1" t="s">
        <v>83</v>
      </c>
      <c r="AV373" s="1" t="s">
        <v>83</v>
      </c>
      <c r="AW373" s="1" t="s">
        <v>84</v>
      </c>
      <c r="AX373" s="1"/>
      <c r="AY373" s="1"/>
      <c r="AZ373" s="1" t="s">
        <v>976</v>
      </c>
      <c r="BA373">
        <v>205</v>
      </c>
      <c r="BB373" s="1" t="s">
        <v>91</v>
      </c>
      <c r="BC373">
        <v>45566.765939999997</v>
      </c>
      <c r="BD373" s="1"/>
      <c r="BE373" s="1" t="s">
        <v>87</v>
      </c>
      <c r="BF373">
        <v>205</v>
      </c>
      <c r="BG373">
        <v>205</v>
      </c>
      <c r="BH373">
        <v>0</v>
      </c>
      <c r="BI373" s="1" t="s">
        <v>974</v>
      </c>
      <c r="BJ373" s="1"/>
      <c r="BK373">
        <v>16.219999309999999</v>
      </c>
      <c r="BL373">
        <v>110</v>
      </c>
      <c r="BM373" s="1"/>
      <c r="BN373" s="1"/>
      <c r="BO373">
        <v>0</v>
      </c>
      <c r="BP373">
        <v>60</v>
      </c>
      <c r="BS373" s="1" t="s">
        <v>977</v>
      </c>
      <c r="BT373" s="1" t="s">
        <v>976</v>
      </c>
      <c r="BU373">
        <v>40</v>
      </c>
      <c r="BV373">
        <v>20</v>
      </c>
      <c r="BW373">
        <v>45</v>
      </c>
      <c r="BX373">
        <v>1193.3240000000001</v>
      </c>
      <c r="BY373">
        <v>827.89300000000003</v>
      </c>
      <c r="BZ373">
        <v>-2.9910000000000001</v>
      </c>
      <c r="CA373">
        <v>4.1859999999999999</v>
      </c>
      <c r="CB373">
        <v>89.317999999999998</v>
      </c>
      <c r="CC373">
        <v>2056.5740000000001</v>
      </c>
      <c r="CD373">
        <v>1199.1969999999999</v>
      </c>
      <c r="CE373">
        <v>1138.846</v>
      </c>
      <c r="CF373">
        <v>179.55</v>
      </c>
      <c r="CG373">
        <v>97.244</v>
      </c>
      <c r="CI373">
        <f>COUNTA(filtered_labeled_data_seghesio__2[#This Row])</f>
        <v>77</v>
      </c>
    </row>
    <row r="374" spans="1:87" x14ac:dyDescent="0.35">
      <c r="A374">
        <v>800.12199999999996</v>
      </c>
      <c r="B374">
        <v>119.90900000000001</v>
      </c>
      <c r="C374">
        <v>214.3</v>
      </c>
      <c r="D374">
        <v>215</v>
      </c>
      <c r="E374">
        <v>219.6</v>
      </c>
      <c r="F374">
        <v>225</v>
      </c>
      <c r="G374">
        <v>2181.259</v>
      </c>
      <c r="H374">
        <v>1758.6849999999999</v>
      </c>
      <c r="I374">
        <v>3.206</v>
      </c>
      <c r="J374">
        <v>0.14599999999999999</v>
      </c>
      <c r="K374">
        <v>24.338000000000001</v>
      </c>
      <c r="L374">
        <v>2.04</v>
      </c>
      <c r="M374">
        <v>0.45200000000000001</v>
      </c>
      <c r="N374">
        <v>0.65400000000000003</v>
      </c>
      <c r="O374">
        <v>47.7</v>
      </c>
      <c r="P374">
        <v>28.510999999999999</v>
      </c>
      <c r="Q374">
        <v>44.984000000000002</v>
      </c>
      <c r="R374">
        <v>229.8</v>
      </c>
      <c r="S374">
        <v>60.1</v>
      </c>
      <c r="T374">
        <v>60.1</v>
      </c>
      <c r="U374">
        <v>60.6</v>
      </c>
      <c r="V374">
        <v>141.87899999999999</v>
      </c>
      <c r="W374">
        <v>52.5</v>
      </c>
      <c r="X374">
        <v>66.399000000000001</v>
      </c>
      <c r="Y374">
        <v>80.373000000000005</v>
      </c>
      <c r="Z374">
        <v>3.048</v>
      </c>
      <c r="AA374">
        <v>542.43600000000004</v>
      </c>
      <c r="AB374">
        <v>497.154</v>
      </c>
      <c r="AC374">
        <v>4.59</v>
      </c>
      <c r="AD374">
        <v>3.65</v>
      </c>
      <c r="AE374">
        <v>7736.6949999999997</v>
      </c>
      <c r="AF374">
        <v>5424.3040000000001</v>
      </c>
      <c r="AG374">
        <v>1657.2670000000001</v>
      </c>
      <c r="AH374">
        <v>1019.982</v>
      </c>
      <c r="AI374">
        <v>6079.4279999999999</v>
      </c>
      <c r="AJ374">
        <v>4404.3220000000001</v>
      </c>
      <c r="AK374">
        <v>23.977</v>
      </c>
      <c r="AL374">
        <v>1.0029999999999999</v>
      </c>
      <c r="AM374">
        <v>423.33300000000003</v>
      </c>
      <c r="AN374">
        <v>2055.2550000000001</v>
      </c>
      <c r="AO374">
        <v>8.2490000000000006</v>
      </c>
      <c r="AP374">
        <v>24.228000000000002</v>
      </c>
      <c r="AQ374">
        <v>1</v>
      </c>
      <c r="AR374">
        <v>1</v>
      </c>
      <c r="AS374">
        <v>1</v>
      </c>
      <c r="AT374" s="1">
        <v>0</v>
      </c>
      <c r="AU374" s="1" t="s">
        <v>83</v>
      </c>
      <c r="AV374" s="1" t="s">
        <v>83</v>
      </c>
      <c r="AW374" s="1" t="s">
        <v>84</v>
      </c>
      <c r="AX374" s="1"/>
      <c r="AY374" s="1"/>
      <c r="AZ374" s="1" t="s">
        <v>978</v>
      </c>
      <c r="BA374">
        <v>206</v>
      </c>
      <c r="BB374" s="1" t="s">
        <v>86</v>
      </c>
      <c r="BC374">
        <v>45566.766219999998</v>
      </c>
      <c r="BD374" s="1"/>
      <c r="BE374" s="1" t="s">
        <v>87</v>
      </c>
      <c r="BF374">
        <v>206</v>
      </c>
      <c r="BG374">
        <v>206</v>
      </c>
      <c r="BH374">
        <v>0</v>
      </c>
      <c r="BI374" s="1" t="s">
        <v>979</v>
      </c>
      <c r="BJ374" s="1"/>
      <c r="BK374">
        <v>16.219999309999999</v>
      </c>
      <c r="BL374">
        <v>110</v>
      </c>
      <c r="BM374" s="1"/>
      <c r="BN374" s="1"/>
      <c r="BO374">
        <v>0</v>
      </c>
      <c r="BP374">
        <v>60</v>
      </c>
      <c r="BQ374">
        <v>5.5812600000000002E-3</v>
      </c>
      <c r="BR374">
        <v>0.13558804999999999</v>
      </c>
      <c r="BS374" s="1" t="s">
        <v>980</v>
      </c>
      <c r="BT374" s="1" t="s">
        <v>978</v>
      </c>
      <c r="BU374">
        <v>40</v>
      </c>
      <c r="BV374">
        <v>20</v>
      </c>
      <c r="BW374">
        <v>45</v>
      </c>
      <c r="BX374">
        <v>824.98699999999997</v>
      </c>
      <c r="BY374">
        <v>1182.0139999999999</v>
      </c>
      <c r="BZ374">
        <v>-0.28799999999999998</v>
      </c>
      <c r="CA374">
        <v>4.1840000000000002</v>
      </c>
      <c r="CB374">
        <v>92.021000000000001</v>
      </c>
      <c r="CC374">
        <v>2055.2550000000001</v>
      </c>
      <c r="CD374">
        <v>808.41300000000001</v>
      </c>
      <c r="CE374">
        <v>1291.0250000000001</v>
      </c>
      <c r="CF374">
        <v>2.9340000000000002</v>
      </c>
      <c r="CG374">
        <v>99.998999999999995</v>
      </c>
      <c r="CI374">
        <f>COUNTA(filtered_labeled_data_seghesio__2[#This Row])</f>
        <v>79</v>
      </c>
    </row>
    <row r="375" spans="1:87" x14ac:dyDescent="0.35">
      <c r="A375">
        <v>800.12199999999996</v>
      </c>
      <c r="B375">
        <v>119.90900000000001</v>
      </c>
      <c r="C375">
        <v>214.3</v>
      </c>
      <c r="D375">
        <v>215</v>
      </c>
      <c r="E375">
        <v>219.6</v>
      </c>
      <c r="F375">
        <v>225</v>
      </c>
      <c r="G375">
        <v>2181.259</v>
      </c>
      <c r="H375">
        <v>1758.6849999999999</v>
      </c>
      <c r="I375">
        <v>3.206</v>
      </c>
      <c r="J375">
        <v>0.14599999999999999</v>
      </c>
      <c r="K375">
        <v>24.338000000000001</v>
      </c>
      <c r="L375">
        <v>2.04</v>
      </c>
      <c r="M375">
        <v>0.45200000000000001</v>
      </c>
      <c r="N375">
        <v>0.65400000000000003</v>
      </c>
      <c r="O375">
        <v>47.7</v>
      </c>
      <c r="P375">
        <v>28.510999999999999</v>
      </c>
      <c r="Q375">
        <v>44.984000000000002</v>
      </c>
      <c r="R375">
        <v>229.8</v>
      </c>
      <c r="S375">
        <v>60.1</v>
      </c>
      <c r="T375">
        <v>60.1</v>
      </c>
      <c r="U375">
        <v>60.6</v>
      </c>
      <c r="V375">
        <v>91.864000000000004</v>
      </c>
      <c r="W375">
        <v>52.5</v>
      </c>
      <c r="X375">
        <v>66.981999999999999</v>
      </c>
      <c r="Y375">
        <v>82.787000000000006</v>
      </c>
      <c r="Z375">
        <v>1.3540000000000001</v>
      </c>
      <c r="AA375">
        <v>544.03800000000001</v>
      </c>
      <c r="AB375">
        <v>495.63200000000001</v>
      </c>
      <c r="AC375">
        <v>4.8540000000000001</v>
      </c>
      <c r="AD375">
        <v>3.875</v>
      </c>
      <c r="AE375">
        <v>7917.2629999999999</v>
      </c>
      <c r="AF375">
        <v>6059.7839999999997</v>
      </c>
      <c r="AG375">
        <v>1814.2090000000001</v>
      </c>
      <c r="AH375">
        <v>1153.0540000000001</v>
      </c>
      <c r="AI375">
        <v>6103.0540000000001</v>
      </c>
      <c r="AJ375">
        <v>4906.7299999999996</v>
      </c>
      <c r="AK375">
        <v>23.977</v>
      </c>
      <c r="AL375">
        <v>1.0049999999999999</v>
      </c>
      <c r="AM375">
        <v>424.84100000000001</v>
      </c>
      <c r="AN375">
        <v>2054.9299999999998</v>
      </c>
      <c r="AO375">
        <v>6.9420000000000002</v>
      </c>
      <c r="AP375">
        <v>22.946999999999999</v>
      </c>
      <c r="AQ375">
        <v>1</v>
      </c>
      <c r="AR375">
        <v>1</v>
      </c>
      <c r="AS375">
        <v>1</v>
      </c>
      <c r="AT375" s="1">
        <v>0</v>
      </c>
      <c r="AU375" s="1" t="s">
        <v>83</v>
      </c>
      <c r="AV375" s="1" t="s">
        <v>83</v>
      </c>
      <c r="AW375" s="1" t="s">
        <v>84</v>
      </c>
      <c r="AX375" s="1"/>
      <c r="AY375" s="1"/>
      <c r="AZ375" s="1" t="s">
        <v>981</v>
      </c>
      <c r="BA375">
        <v>206</v>
      </c>
      <c r="BB375" s="1" t="s">
        <v>91</v>
      </c>
      <c r="BC375">
        <v>45566.766219999998</v>
      </c>
      <c r="BD375" s="1"/>
      <c r="BE375" s="1" t="s">
        <v>87</v>
      </c>
      <c r="BF375">
        <v>206</v>
      </c>
      <c r="BG375">
        <v>206</v>
      </c>
      <c r="BH375">
        <v>0</v>
      </c>
      <c r="BI375" s="1" t="s">
        <v>979</v>
      </c>
      <c r="BJ375" s="1"/>
      <c r="BK375">
        <v>16.219999309999999</v>
      </c>
      <c r="BL375">
        <v>110</v>
      </c>
      <c r="BM375" s="1"/>
      <c r="BN375" s="1"/>
      <c r="BO375">
        <v>0</v>
      </c>
      <c r="BP375">
        <v>60</v>
      </c>
      <c r="BS375" s="1" t="s">
        <v>982</v>
      </c>
      <c r="BT375" s="1" t="s">
        <v>981</v>
      </c>
      <c r="BU375">
        <v>40</v>
      </c>
      <c r="BV375">
        <v>20</v>
      </c>
      <c r="BW375">
        <v>45</v>
      </c>
      <c r="BX375">
        <v>1196.3689999999999</v>
      </c>
      <c r="BY375">
        <v>1055.0640000000001</v>
      </c>
      <c r="BZ375">
        <v>-3.673</v>
      </c>
      <c r="CA375">
        <v>4.0549999999999997</v>
      </c>
      <c r="CB375">
        <v>88.635999999999996</v>
      </c>
      <c r="CC375">
        <v>2054.9299999999998</v>
      </c>
      <c r="CD375">
        <v>1199.3009999999999</v>
      </c>
      <c r="CE375">
        <v>1361.2739999999999</v>
      </c>
      <c r="CF375">
        <v>-179.93700000000001</v>
      </c>
      <c r="CG375">
        <v>99.998999999999995</v>
      </c>
      <c r="CI375">
        <f>COUNTA(filtered_labeled_data_seghesio__2[#This Row])</f>
        <v>77</v>
      </c>
    </row>
    <row r="376" spans="1:87" x14ac:dyDescent="0.35">
      <c r="A376">
        <v>800.12199999999996</v>
      </c>
      <c r="B376">
        <v>119.90900000000001</v>
      </c>
      <c r="C376">
        <v>214.3</v>
      </c>
      <c r="D376">
        <v>215</v>
      </c>
      <c r="E376">
        <v>219.8</v>
      </c>
      <c r="F376">
        <v>225</v>
      </c>
      <c r="G376">
        <v>2195.7330000000002</v>
      </c>
      <c r="H376">
        <v>1752.079</v>
      </c>
      <c r="I376">
        <v>2.798</v>
      </c>
      <c r="J376">
        <v>0.14599999999999999</v>
      </c>
      <c r="K376">
        <v>24.338000000000001</v>
      </c>
      <c r="L376">
        <v>2.056</v>
      </c>
      <c r="M376">
        <v>0.45200000000000001</v>
      </c>
      <c r="N376">
        <v>0.65400000000000003</v>
      </c>
      <c r="O376">
        <v>47.9</v>
      </c>
      <c r="P376">
        <v>28.643999999999998</v>
      </c>
      <c r="Q376">
        <v>44.999000000000002</v>
      </c>
      <c r="R376">
        <v>229.8</v>
      </c>
      <c r="S376">
        <v>60.2</v>
      </c>
      <c r="T376">
        <v>60.2</v>
      </c>
      <c r="U376">
        <v>60.7</v>
      </c>
      <c r="V376">
        <v>141.87899999999999</v>
      </c>
      <c r="W376">
        <v>52.5</v>
      </c>
      <c r="X376">
        <v>66.655000000000001</v>
      </c>
      <c r="Y376">
        <v>80.373999999999995</v>
      </c>
      <c r="Z376">
        <v>3.6120000000000001</v>
      </c>
      <c r="AA376">
        <v>542.00900000000001</v>
      </c>
      <c r="AB376">
        <v>497.935</v>
      </c>
      <c r="AC376">
        <v>4.6280000000000001</v>
      </c>
      <c r="AD376">
        <v>3.6120000000000001</v>
      </c>
      <c r="AE376">
        <v>7709.9120000000003</v>
      </c>
      <c r="AF376">
        <v>5455.058</v>
      </c>
      <c r="AG376">
        <v>1680.172</v>
      </c>
      <c r="AH376">
        <v>1006.899</v>
      </c>
      <c r="AI376">
        <v>6029.74</v>
      </c>
      <c r="AJ376">
        <v>4448.1589999999997</v>
      </c>
      <c r="AK376">
        <v>24.777000000000001</v>
      </c>
      <c r="AT376" s="1" t="s">
        <v>83</v>
      </c>
      <c r="AU376" s="1" t="s">
        <v>83</v>
      </c>
      <c r="AV376" s="1" t="s">
        <v>83</v>
      </c>
      <c r="AW376" s="1"/>
      <c r="AX376" s="1"/>
      <c r="AY376" s="1"/>
      <c r="AZ376" s="1" t="s">
        <v>983</v>
      </c>
      <c r="BA376">
        <v>207</v>
      </c>
      <c r="BB376" s="1" t="s">
        <v>86</v>
      </c>
      <c r="BC376">
        <v>45566.766499999998</v>
      </c>
      <c r="BD376" s="1"/>
      <c r="BE376" s="1" t="s">
        <v>87</v>
      </c>
      <c r="BF376">
        <v>207</v>
      </c>
      <c r="BG376">
        <v>207</v>
      </c>
      <c r="BH376">
        <v>0</v>
      </c>
      <c r="BI376" s="1" t="s">
        <v>984</v>
      </c>
      <c r="BJ376" s="1"/>
      <c r="BK376">
        <v>16.219999309999999</v>
      </c>
      <c r="BL376">
        <v>110</v>
      </c>
      <c r="BM376" s="1"/>
      <c r="BN376" s="1"/>
      <c r="BO376">
        <v>0</v>
      </c>
      <c r="BP376">
        <v>60</v>
      </c>
      <c r="BQ376">
        <v>2.1040439999999998E-3</v>
      </c>
      <c r="BR376">
        <v>0.14350450000000001</v>
      </c>
      <c r="BS376" s="1" t="s">
        <v>83</v>
      </c>
      <c r="BT376" s="1" t="s">
        <v>83</v>
      </c>
      <c r="CI376">
        <f>COUNTA(filtered_labeled_data_seghesio__2[#This Row])</f>
        <v>57</v>
      </c>
    </row>
    <row r="377" spans="1:87" x14ac:dyDescent="0.35">
      <c r="A377">
        <v>800.12199999999996</v>
      </c>
      <c r="B377">
        <v>119.90900000000001</v>
      </c>
      <c r="C377">
        <v>214.3</v>
      </c>
      <c r="D377">
        <v>215</v>
      </c>
      <c r="E377">
        <v>219.8</v>
      </c>
      <c r="F377">
        <v>225</v>
      </c>
      <c r="G377">
        <v>2195.7330000000002</v>
      </c>
      <c r="H377">
        <v>1752.079</v>
      </c>
      <c r="I377">
        <v>2.798</v>
      </c>
      <c r="J377">
        <v>0.14599999999999999</v>
      </c>
      <c r="K377">
        <v>24.338000000000001</v>
      </c>
      <c r="L377">
        <v>2.056</v>
      </c>
      <c r="M377">
        <v>0.45200000000000001</v>
      </c>
      <c r="N377">
        <v>0.65400000000000003</v>
      </c>
      <c r="O377">
        <v>47.9</v>
      </c>
      <c r="P377">
        <v>28.643999999999998</v>
      </c>
      <c r="Q377">
        <v>44.999000000000002</v>
      </c>
      <c r="R377">
        <v>229.8</v>
      </c>
      <c r="S377">
        <v>60.2</v>
      </c>
      <c r="T377">
        <v>60.2</v>
      </c>
      <c r="U377">
        <v>60.7</v>
      </c>
      <c r="V377">
        <v>91.864000000000004</v>
      </c>
      <c r="W377">
        <v>52.5</v>
      </c>
      <c r="X377">
        <v>67.075000000000003</v>
      </c>
      <c r="Y377">
        <v>82.962999999999994</v>
      </c>
      <c r="Z377">
        <v>1.3169999999999999</v>
      </c>
      <c r="AA377">
        <v>545.79600000000005</v>
      </c>
      <c r="AB377">
        <v>498.464</v>
      </c>
      <c r="AC377">
        <v>4.8540000000000001</v>
      </c>
      <c r="AD377">
        <v>3.875</v>
      </c>
      <c r="AE377">
        <v>7931.9970000000003</v>
      </c>
      <c r="AF377">
        <v>6123.3819999999996</v>
      </c>
      <c r="AG377">
        <v>1825.9010000000001</v>
      </c>
      <c r="AH377">
        <v>1165.3340000000001</v>
      </c>
      <c r="AI377">
        <v>6106.0950000000003</v>
      </c>
      <c r="AJ377">
        <v>4958.0479999999998</v>
      </c>
      <c r="AK377">
        <v>24.777000000000001</v>
      </c>
      <c r="AL377">
        <v>1.0049999999999999</v>
      </c>
      <c r="AM377">
        <v>424.72899999999998</v>
      </c>
      <c r="AN377">
        <v>2053.6640000000002</v>
      </c>
      <c r="AO377">
        <v>6.15</v>
      </c>
      <c r="AP377">
        <v>33.683999999999997</v>
      </c>
      <c r="AQ377">
        <v>1</v>
      </c>
      <c r="AR377">
        <v>1</v>
      </c>
      <c r="AS377">
        <v>1</v>
      </c>
      <c r="AT377" s="1">
        <v>0</v>
      </c>
      <c r="AU377" s="1" t="s">
        <v>83</v>
      </c>
      <c r="AV377" s="1" t="s">
        <v>83</v>
      </c>
      <c r="AW377" s="1" t="s">
        <v>84</v>
      </c>
      <c r="AX377" s="1"/>
      <c r="AY377" s="1"/>
      <c r="AZ377" s="1" t="s">
        <v>985</v>
      </c>
      <c r="BA377">
        <v>207</v>
      </c>
      <c r="BB377" s="1" t="s">
        <v>91</v>
      </c>
      <c r="BC377">
        <v>45566.766499999998</v>
      </c>
      <c r="BD377" s="1"/>
      <c r="BE377" s="1" t="s">
        <v>87</v>
      </c>
      <c r="BF377">
        <v>207</v>
      </c>
      <c r="BG377">
        <v>207</v>
      </c>
      <c r="BH377">
        <v>0</v>
      </c>
      <c r="BI377" s="1" t="s">
        <v>984</v>
      </c>
      <c r="BJ377" s="1"/>
      <c r="BK377">
        <v>16.219999309999999</v>
      </c>
      <c r="BL377">
        <v>110</v>
      </c>
      <c r="BM377" s="1"/>
      <c r="BN377" s="1"/>
      <c r="BO377">
        <v>0</v>
      </c>
      <c r="BP377">
        <v>60</v>
      </c>
      <c r="BS377" s="1" t="s">
        <v>986</v>
      </c>
      <c r="BT377" s="1" t="s">
        <v>985</v>
      </c>
      <c r="BU377">
        <v>40</v>
      </c>
      <c r="BV377">
        <v>20</v>
      </c>
      <c r="BW377">
        <v>45</v>
      </c>
      <c r="BX377">
        <v>1181.2380000000001</v>
      </c>
      <c r="BY377">
        <v>1117.162</v>
      </c>
      <c r="BZ377">
        <v>-3.641</v>
      </c>
      <c r="CA377">
        <v>4.1559999999999997</v>
      </c>
      <c r="CB377">
        <v>88.668000000000006</v>
      </c>
      <c r="CC377">
        <v>2053.6640000000002</v>
      </c>
      <c r="CD377">
        <v>1187.537</v>
      </c>
      <c r="CE377">
        <v>1422.4359999999999</v>
      </c>
      <c r="CF377">
        <v>179.46299999999999</v>
      </c>
      <c r="CG377">
        <v>99.998999999999995</v>
      </c>
      <c r="CI377">
        <f>COUNTA(filtered_labeled_data_seghesio__2[#This Row])</f>
        <v>77</v>
      </c>
    </row>
    <row r="378" spans="1:87" x14ac:dyDescent="0.35">
      <c r="A378">
        <v>800.49099999999999</v>
      </c>
      <c r="B378">
        <v>119.90900000000001</v>
      </c>
      <c r="C378">
        <v>214.5</v>
      </c>
      <c r="D378">
        <v>214.8</v>
      </c>
      <c r="E378">
        <v>219.8</v>
      </c>
      <c r="F378">
        <v>225</v>
      </c>
      <c r="G378">
        <v>2169.7959999999998</v>
      </c>
      <c r="H378">
        <v>1727.7929999999999</v>
      </c>
      <c r="I378">
        <v>3.2559999999999998</v>
      </c>
      <c r="J378">
        <v>0.14599999999999999</v>
      </c>
      <c r="K378">
        <v>24.335999999999999</v>
      </c>
      <c r="L378">
        <v>2.0459999999999998</v>
      </c>
      <c r="M378">
        <v>0.45</v>
      </c>
      <c r="N378">
        <v>0.65600000000000003</v>
      </c>
      <c r="O378">
        <v>47.9</v>
      </c>
      <c r="P378">
        <v>28.649000000000001</v>
      </c>
      <c r="Q378">
        <v>44.953000000000003</v>
      </c>
      <c r="R378">
        <v>229.8</v>
      </c>
      <c r="S378">
        <v>60.2</v>
      </c>
      <c r="T378">
        <v>60.2</v>
      </c>
      <c r="U378">
        <v>60.7</v>
      </c>
      <c r="V378">
        <v>141.87899999999999</v>
      </c>
      <c r="W378">
        <v>52.5</v>
      </c>
      <c r="X378">
        <v>66.614000000000004</v>
      </c>
      <c r="Y378">
        <v>80.501000000000005</v>
      </c>
      <c r="Z378">
        <v>3.3109999999999999</v>
      </c>
      <c r="AA378">
        <v>540.34400000000005</v>
      </c>
      <c r="AB378">
        <v>495.32900000000001</v>
      </c>
      <c r="AC378">
        <v>4.59</v>
      </c>
      <c r="AD378">
        <v>3.6869999999999998</v>
      </c>
      <c r="AE378">
        <v>7695.7929999999997</v>
      </c>
      <c r="AF378">
        <v>5387.5640000000003</v>
      </c>
      <c r="AG378">
        <v>1650.9090000000001</v>
      </c>
      <c r="AH378">
        <v>1035.654</v>
      </c>
      <c r="AI378">
        <v>6044.884</v>
      </c>
      <c r="AJ378">
        <v>4351.9110000000001</v>
      </c>
      <c r="AK378">
        <v>24.227</v>
      </c>
      <c r="AL378">
        <v>1.0029999999999999</v>
      </c>
      <c r="AM378">
        <v>423.74700000000001</v>
      </c>
      <c r="AN378">
        <v>2055.6709999999998</v>
      </c>
      <c r="AO378">
        <v>5.5570000000000004</v>
      </c>
      <c r="AP378">
        <v>23.736999999999998</v>
      </c>
      <c r="AQ378">
        <v>1</v>
      </c>
      <c r="AR378">
        <v>1</v>
      </c>
      <c r="AS378">
        <v>1</v>
      </c>
      <c r="AT378" s="1">
        <v>0</v>
      </c>
      <c r="AU378" s="1" t="s">
        <v>83</v>
      </c>
      <c r="AV378" s="1" t="s">
        <v>83</v>
      </c>
      <c r="AW378" s="1" t="s">
        <v>84</v>
      </c>
      <c r="AX378" s="1"/>
      <c r="AY378" s="1"/>
      <c r="AZ378" s="1" t="s">
        <v>987</v>
      </c>
      <c r="BA378">
        <v>208</v>
      </c>
      <c r="BB378" s="1" t="s">
        <v>86</v>
      </c>
      <c r="BC378">
        <v>45566.766779999998</v>
      </c>
      <c r="BD378" s="1"/>
      <c r="BE378" s="1" t="s">
        <v>87</v>
      </c>
      <c r="BF378">
        <v>208</v>
      </c>
      <c r="BG378">
        <v>208</v>
      </c>
      <c r="BH378">
        <v>0</v>
      </c>
      <c r="BI378" s="1" t="s">
        <v>988</v>
      </c>
      <c r="BJ378" s="1"/>
      <c r="BK378">
        <v>16.229999540000001</v>
      </c>
      <c r="BL378">
        <v>110</v>
      </c>
      <c r="BM378" s="1"/>
      <c r="BN378" s="1"/>
      <c r="BO378">
        <v>0</v>
      </c>
      <c r="BP378">
        <v>60</v>
      </c>
      <c r="BQ378">
        <v>1.1867523E-2</v>
      </c>
      <c r="BR378">
        <v>0.157968998</v>
      </c>
      <c r="BS378" s="1" t="s">
        <v>989</v>
      </c>
      <c r="BT378" s="1" t="s">
        <v>987</v>
      </c>
      <c r="BU378">
        <v>40</v>
      </c>
      <c r="BV378">
        <v>20</v>
      </c>
      <c r="BW378">
        <v>45</v>
      </c>
      <c r="BX378">
        <v>884.71</v>
      </c>
      <c r="BY378">
        <v>1195.2570000000001</v>
      </c>
      <c r="BZ378">
        <v>3.806</v>
      </c>
      <c r="CA378">
        <v>4.2190000000000003</v>
      </c>
      <c r="CB378">
        <v>96.114999999999995</v>
      </c>
      <c r="CC378">
        <v>2055.6709999999998</v>
      </c>
      <c r="CD378">
        <v>861.28800000000001</v>
      </c>
      <c r="CE378">
        <v>1302.662</v>
      </c>
      <c r="CF378">
        <v>6.5549999999999997</v>
      </c>
      <c r="CG378">
        <v>98.424999999999997</v>
      </c>
      <c r="CI378">
        <f>COUNTA(filtered_labeled_data_seghesio__2[#This Row])</f>
        <v>79</v>
      </c>
    </row>
    <row r="379" spans="1:87" x14ac:dyDescent="0.35">
      <c r="A379">
        <v>800.49099999999999</v>
      </c>
      <c r="B379">
        <v>119.90900000000001</v>
      </c>
      <c r="C379">
        <v>214.5</v>
      </c>
      <c r="D379">
        <v>214.8</v>
      </c>
      <c r="E379">
        <v>219.8</v>
      </c>
      <c r="F379">
        <v>225</v>
      </c>
      <c r="G379">
        <v>2169.7959999999998</v>
      </c>
      <c r="H379">
        <v>1727.7929999999999</v>
      </c>
      <c r="I379">
        <v>3.2559999999999998</v>
      </c>
      <c r="J379">
        <v>0.14599999999999999</v>
      </c>
      <c r="K379">
        <v>24.335999999999999</v>
      </c>
      <c r="L379">
        <v>2.0459999999999998</v>
      </c>
      <c r="M379">
        <v>0.45</v>
      </c>
      <c r="N379">
        <v>0.65600000000000003</v>
      </c>
      <c r="O379">
        <v>47.9</v>
      </c>
      <c r="P379">
        <v>28.649000000000001</v>
      </c>
      <c r="Q379">
        <v>44.953000000000003</v>
      </c>
      <c r="R379">
        <v>229.8</v>
      </c>
      <c r="S379">
        <v>60.2</v>
      </c>
      <c r="T379">
        <v>60.2</v>
      </c>
      <c r="U379">
        <v>60.7</v>
      </c>
      <c r="V379">
        <v>91.864000000000004</v>
      </c>
      <c r="W379">
        <v>52.5</v>
      </c>
      <c r="X379">
        <v>67.183999999999997</v>
      </c>
      <c r="Y379">
        <v>83.1</v>
      </c>
      <c r="Z379">
        <v>1.3169999999999999</v>
      </c>
      <c r="AA379">
        <v>545.51800000000003</v>
      </c>
      <c r="AB379">
        <v>498.23399999999998</v>
      </c>
      <c r="AC379">
        <v>4.891</v>
      </c>
      <c r="AD379">
        <v>3.8380000000000001</v>
      </c>
      <c r="AE379">
        <v>7937.6719999999996</v>
      </c>
      <c r="AF379">
        <v>6141.7430000000004</v>
      </c>
      <c r="AG379">
        <v>1846.4770000000001</v>
      </c>
      <c r="AH379">
        <v>1147.6189999999999</v>
      </c>
      <c r="AI379">
        <v>6091.1959999999999</v>
      </c>
      <c r="AJ379">
        <v>4994.1239999999998</v>
      </c>
      <c r="AK379">
        <v>24.227</v>
      </c>
      <c r="AL379">
        <v>1.0049999999999999</v>
      </c>
      <c r="AM379">
        <v>424.87799999999999</v>
      </c>
      <c r="AN379">
        <v>2054.8530000000001</v>
      </c>
      <c r="AO379">
        <v>5.2439999999999998</v>
      </c>
      <c r="AP379">
        <v>27.981000000000002</v>
      </c>
      <c r="AQ379">
        <v>1</v>
      </c>
      <c r="AR379">
        <v>1</v>
      </c>
      <c r="AS379">
        <v>1</v>
      </c>
      <c r="AT379" s="1">
        <v>0</v>
      </c>
      <c r="AU379" s="1" t="s">
        <v>83</v>
      </c>
      <c r="AV379" s="1" t="s">
        <v>83</v>
      </c>
      <c r="AW379" s="1" t="s">
        <v>84</v>
      </c>
      <c r="AX379" s="1"/>
      <c r="AY379" s="1"/>
      <c r="AZ379" s="1" t="s">
        <v>990</v>
      </c>
      <c r="BA379">
        <v>208</v>
      </c>
      <c r="BB379" s="1" t="s">
        <v>91</v>
      </c>
      <c r="BC379">
        <v>45566.766779999998</v>
      </c>
      <c r="BD379" s="1"/>
      <c r="BE379" s="1" t="s">
        <v>87</v>
      </c>
      <c r="BF379">
        <v>208</v>
      </c>
      <c r="BG379">
        <v>208</v>
      </c>
      <c r="BH379">
        <v>0</v>
      </c>
      <c r="BI379" s="1" t="s">
        <v>988</v>
      </c>
      <c r="BJ379" s="1"/>
      <c r="BK379">
        <v>16.229999540000001</v>
      </c>
      <c r="BL379">
        <v>110</v>
      </c>
      <c r="BM379" s="1"/>
      <c r="BN379" s="1"/>
      <c r="BO379">
        <v>0</v>
      </c>
      <c r="BP379">
        <v>60</v>
      </c>
      <c r="BS379" s="1" t="s">
        <v>991</v>
      </c>
      <c r="BT379" s="1" t="s">
        <v>990</v>
      </c>
      <c r="BU379">
        <v>40</v>
      </c>
      <c r="BV379">
        <v>20</v>
      </c>
      <c r="BW379">
        <v>45</v>
      </c>
      <c r="BX379">
        <v>1187.336</v>
      </c>
      <c r="BY379">
        <v>1046.8230000000001</v>
      </c>
      <c r="BZ379">
        <v>-3.657</v>
      </c>
      <c r="CA379">
        <v>4.1589999999999998</v>
      </c>
      <c r="CB379">
        <v>88.652000000000001</v>
      </c>
      <c r="CC379">
        <v>2054.8530000000001</v>
      </c>
      <c r="CD379">
        <v>1192.7460000000001</v>
      </c>
      <c r="CE379">
        <v>1352.749</v>
      </c>
      <c r="CF379">
        <v>179.61099999999999</v>
      </c>
      <c r="CG379">
        <v>98.424999999999997</v>
      </c>
      <c r="CI379">
        <f>COUNTA(filtered_labeled_data_seghesio__2[#This Row])</f>
        <v>77</v>
      </c>
    </row>
    <row r="380" spans="1:87" x14ac:dyDescent="0.35">
      <c r="A380">
        <v>800.30700000000002</v>
      </c>
      <c r="B380">
        <v>119.90900000000001</v>
      </c>
      <c r="C380">
        <v>214.6</v>
      </c>
      <c r="D380">
        <v>214.8</v>
      </c>
      <c r="E380">
        <v>219.8</v>
      </c>
      <c r="F380">
        <v>225.1</v>
      </c>
      <c r="G380">
        <v>2191.556</v>
      </c>
      <c r="H380">
        <v>1751.5930000000001</v>
      </c>
      <c r="I380">
        <v>3.1739999999999999</v>
      </c>
      <c r="J380">
        <v>0.14599999999999999</v>
      </c>
      <c r="K380">
        <v>24.364000000000001</v>
      </c>
      <c r="L380">
        <v>2.0339999999999998</v>
      </c>
      <c r="M380">
        <v>0.45400000000000001</v>
      </c>
      <c r="N380">
        <v>0.65600000000000003</v>
      </c>
      <c r="O380">
        <v>47.9</v>
      </c>
      <c r="P380">
        <v>28.501000000000001</v>
      </c>
      <c r="Q380">
        <v>44.948</v>
      </c>
      <c r="R380">
        <v>229.8</v>
      </c>
      <c r="S380">
        <v>60.2</v>
      </c>
      <c r="T380">
        <v>60.2</v>
      </c>
      <c r="U380">
        <v>60.8</v>
      </c>
      <c r="V380">
        <v>141.87899999999999</v>
      </c>
      <c r="W380">
        <v>52.5</v>
      </c>
      <c r="X380">
        <v>66.731999999999999</v>
      </c>
      <c r="Y380">
        <v>80.563999999999993</v>
      </c>
      <c r="Z380">
        <v>3.2730000000000001</v>
      </c>
      <c r="AA380">
        <v>542.20799999999997</v>
      </c>
      <c r="AB380">
        <v>497.25700000000001</v>
      </c>
      <c r="AC380">
        <v>4.665</v>
      </c>
      <c r="AD380">
        <v>3.6120000000000001</v>
      </c>
      <c r="AE380">
        <v>7709.8869999999997</v>
      </c>
      <c r="AF380">
        <v>5426</v>
      </c>
      <c r="AG380">
        <v>1695.731</v>
      </c>
      <c r="AH380">
        <v>1000.264</v>
      </c>
      <c r="AI380">
        <v>6014.1559999999999</v>
      </c>
      <c r="AJ380">
        <v>4425.7359999999999</v>
      </c>
      <c r="AK380">
        <v>24.103999999999999</v>
      </c>
      <c r="AL380">
        <v>1.004</v>
      </c>
      <c r="AM380">
        <v>423.61900000000003</v>
      </c>
      <c r="AN380">
        <v>2056.201</v>
      </c>
      <c r="AO380">
        <v>6.4550000000000001</v>
      </c>
      <c r="AP380">
        <v>24.619</v>
      </c>
      <c r="AQ380">
        <v>1</v>
      </c>
      <c r="AR380">
        <v>1</v>
      </c>
      <c r="AS380">
        <v>1</v>
      </c>
      <c r="AT380" s="1">
        <v>0</v>
      </c>
      <c r="AU380" s="1" t="s">
        <v>83</v>
      </c>
      <c r="AV380" s="1" t="s">
        <v>83</v>
      </c>
      <c r="AW380" s="1" t="s">
        <v>84</v>
      </c>
      <c r="AX380" s="1"/>
      <c r="AY380" s="1"/>
      <c r="AZ380" s="1" t="s">
        <v>992</v>
      </c>
      <c r="BA380">
        <v>209</v>
      </c>
      <c r="BB380" s="1" t="s">
        <v>86</v>
      </c>
      <c r="BC380">
        <v>45566.767059999998</v>
      </c>
      <c r="BD380" s="1"/>
      <c r="BE380" s="1" t="s">
        <v>87</v>
      </c>
      <c r="BF380">
        <v>209</v>
      </c>
      <c r="BG380">
        <v>209</v>
      </c>
      <c r="BH380">
        <v>0</v>
      </c>
      <c r="BI380" s="1" t="s">
        <v>993</v>
      </c>
      <c r="BJ380" s="1"/>
      <c r="BK380">
        <v>16.229999540000001</v>
      </c>
      <c r="BL380">
        <v>110</v>
      </c>
      <c r="BM380" s="1"/>
      <c r="BN380" s="1"/>
      <c r="BO380">
        <v>0</v>
      </c>
      <c r="BP380">
        <v>60</v>
      </c>
      <c r="BQ380">
        <v>7.5469020000000003E-3</v>
      </c>
      <c r="BR380">
        <v>0.15344107200000001</v>
      </c>
      <c r="BS380" s="1" t="s">
        <v>994</v>
      </c>
      <c r="BT380" s="1" t="s">
        <v>992</v>
      </c>
      <c r="BU380">
        <v>40</v>
      </c>
      <c r="BV380">
        <v>20</v>
      </c>
      <c r="BW380">
        <v>45</v>
      </c>
      <c r="BX380">
        <v>864.41600000000005</v>
      </c>
      <c r="BY380">
        <v>1237.502</v>
      </c>
      <c r="BZ380">
        <v>2.4550000000000001</v>
      </c>
      <c r="CA380">
        <v>4.2160000000000002</v>
      </c>
      <c r="CB380">
        <v>94.763999999999996</v>
      </c>
      <c r="CC380">
        <v>2056.201</v>
      </c>
      <c r="CD380">
        <v>842.99599999999998</v>
      </c>
      <c r="CE380">
        <v>1344.2739999999999</v>
      </c>
      <c r="CF380">
        <v>5.4619999999999997</v>
      </c>
      <c r="CG380">
        <v>96.063000000000002</v>
      </c>
      <c r="CI380">
        <f>COUNTA(filtered_labeled_data_seghesio__2[#This Row])</f>
        <v>79</v>
      </c>
    </row>
    <row r="381" spans="1:87" x14ac:dyDescent="0.35">
      <c r="A381">
        <v>800.30700000000002</v>
      </c>
      <c r="B381">
        <v>119.90900000000001</v>
      </c>
      <c r="C381">
        <v>214.6</v>
      </c>
      <c r="D381">
        <v>214.8</v>
      </c>
      <c r="E381">
        <v>219.8</v>
      </c>
      <c r="F381">
        <v>225.1</v>
      </c>
      <c r="G381">
        <v>2191.556</v>
      </c>
      <c r="H381">
        <v>1751.5930000000001</v>
      </c>
      <c r="I381">
        <v>3.1739999999999999</v>
      </c>
      <c r="J381">
        <v>0.14599999999999999</v>
      </c>
      <c r="K381">
        <v>24.364000000000001</v>
      </c>
      <c r="L381">
        <v>2.0339999999999998</v>
      </c>
      <c r="M381">
        <v>0.45400000000000001</v>
      </c>
      <c r="N381">
        <v>0.65600000000000003</v>
      </c>
      <c r="O381">
        <v>47.9</v>
      </c>
      <c r="P381">
        <v>28.501000000000001</v>
      </c>
      <c r="Q381">
        <v>44.948</v>
      </c>
      <c r="R381">
        <v>229.8</v>
      </c>
      <c r="S381">
        <v>60.2</v>
      </c>
      <c r="T381">
        <v>60.2</v>
      </c>
      <c r="U381">
        <v>60.8</v>
      </c>
      <c r="V381">
        <v>91.864000000000004</v>
      </c>
      <c r="W381">
        <v>52.5</v>
      </c>
      <c r="X381">
        <v>67.302000000000007</v>
      </c>
      <c r="Y381">
        <v>83.141000000000005</v>
      </c>
      <c r="Z381">
        <v>1.3169999999999999</v>
      </c>
      <c r="AA381">
        <v>545.154</v>
      </c>
      <c r="AB381">
        <v>496.93900000000002</v>
      </c>
      <c r="AC381">
        <v>4.891</v>
      </c>
      <c r="AD381">
        <v>3.875</v>
      </c>
      <c r="AE381">
        <v>7931.5079999999998</v>
      </c>
      <c r="AF381">
        <v>6105.3010000000004</v>
      </c>
      <c r="AG381">
        <v>1839.261</v>
      </c>
      <c r="AH381">
        <v>1158.058</v>
      </c>
      <c r="AI381">
        <v>6092.2479999999996</v>
      </c>
      <c r="AJ381">
        <v>4947.2439999999997</v>
      </c>
      <c r="AK381">
        <v>24.103999999999999</v>
      </c>
      <c r="AL381">
        <v>1.0049999999999999</v>
      </c>
      <c r="AM381">
        <v>424.69200000000001</v>
      </c>
      <c r="AN381">
        <v>2054.6410000000001</v>
      </c>
      <c r="AO381">
        <v>186.14400000000001</v>
      </c>
      <c r="AP381">
        <v>26.334</v>
      </c>
      <c r="AQ381">
        <v>0</v>
      </c>
      <c r="AR381">
        <v>1</v>
      </c>
      <c r="AS381">
        <v>0</v>
      </c>
      <c r="AT381" s="1" t="s">
        <v>214</v>
      </c>
      <c r="AU381" s="1" t="s">
        <v>83</v>
      </c>
      <c r="AV381" s="1" t="s">
        <v>83</v>
      </c>
      <c r="AW381" s="1" t="s">
        <v>84</v>
      </c>
      <c r="AX381" s="1"/>
      <c r="AY381" s="1"/>
      <c r="AZ381" s="1" t="s">
        <v>995</v>
      </c>
      <c r="BA381">
        <v>209</v>
      </c>
      <c r="BB381" s="1" t="s">
        <v>91</v>
      </c>
      <c r="BC381">
        <v>45566.767059999998</v>
      </c>
      <c r="BD381" s="1"/>
      <c r="BE381" s="1" t="s">
        <v>87</v>
      </c>
      <c r="BF381">
        <v>209</v>
      </c>
      <c r="BG381">
        <v>209</v>
      </c>
      <c r="BH381">
        <v>0</v>
      </c>
      <c r="BI381" s="1" t="s">
        <v>993</v>
      </c>
      <c r="BJ381" s="1"/>
      <c r="BK381">
        <v>16.229999540000001</v>
      </c>
      <c r="BL381">
        <v>110</v>
      </c>
      <c r="BM381" s="1"/>
      <c r="BN381" s="1"/>
      <c r="BO381">
        <v>0</v>
      </c>
      <c r="BP381">
        <v>60</v>
      </c>
      <c r="BS381" s="1" t="s">
        <v>996</v>
      </c>
      <c r="BT381" s="1" t="s">
        <v>995</v>
      </c>
      <c r="BU381">
        <v>40</v>
      </c>
      <c r="BV381">
        <v>20</v>
      </c>
      <c r="BW381">
        <v>45</v>
      </c>
      <c r="BX381">
        <v>1231.9159999999999</v>
      </c>
      <c r="BY381">
        <v>1073.2529999999999</v>
      </c>
      <c r="BZ381">
        <v>-1.627</v>
      </c>
      <c r="CA381">
        <v>4.1050000000000004</v>
      </c>
      <c r="CB381">
        <v>90.682000000000002</v>
      </c>
      <c r="CC381">
        <v>2054.6410000000001</v>
      </c>
      <c r="CD381">
        <v>1225.7809999999999</v>
      </c>
      <c r="CE381">
        <v>1379.3050000000001</v>
      </c>
      <c r="CF381">
        <v>-178.28800000000001</v>
      </c>
      <c r="CG381">
        <v>97.244</v>
      </c>
      <c r="CI381">
        <f>COUNTA(filtered_labeled_data_seghesio__2[#This Row])</f>
        <v>77</v>
      </c>
    </row>
    <row r="382" spans="1:87" x14ac:dyDescent="0.35">
      <c r="A382">
        <v>800.67499999999995</v>
      </c>
      <c r="B382">
        <v>119.90900000000001</v>
      </c>
      <c r="C382">
        <v>214.5</v>
      </c>
      <c r="D382">
        <v>215</v>
      </c>
      <c r="E382">
        <v>220</v>
      </c>
      <c r="F382">
        <v>225.1</v>
      </c>
      <c r="G382">
        <v>2196.0250000000001</v>
      </c>
      <c r="H382">
        <v>1749.165</v>
      </c>
      <c r="I382">
        <v>3.31</v>
      </c>
      <c r="J382">
        <v>0.15</v>
      </c>
      <c r="K382">
        <v>24.34</v>
      </c>
      <c r="L382">
        <v>2.032</v>
      </c>
      <c r="M382">
        <v>0.45400000000000001</v>
      </c>
      <c r="N382">
        <v>0.65200000000000002</v>
      </c>
      <c r="O382">
        <v>47.7</v>
      </c>
      <c r="P382">
        <v>28.292000000000002</v>
      </c>
      <c r="Q382">
        <v>44.999000000000002</v>
      </c>
      <c r="R382">
        <v>230</v>
      </c>
      <c r="S382">
        <v>60</v>
      </c>
      <c r="T382">
        <v>60</v>
      </c>
      <c r="U382">
        <v>60.9</v>
      </c>
      <c r="V382">
        <v>141.87899999999999</v>
      </c>
      <c r="W382">
        <v>52.5</v>
      </c>
      <c r="X382">
        <v>66.682000000000002</v>
      </c>
      <c r="Y382">
        <v>80.519000000000005</v>
      </c>
      <c r="Z382">
        <v>2.859</v>
      </c>
      <c r="AA382">
        <v>542.04700000000003</v>
      </c>
      <c r="AB382">
        <v>496.678</v>
      </c>
      <c r="AC382">
        <v>4.59</v>
      </c>
      <c r="AD382">
        <v>3.65</v>
      </c>
      <c r="AE382">
        <v>7704.9160000000002</v>
      </c>
      <c r="AF382">
        <v>5427.7920000000004</v>
      </c>
      <c r="AG382">
        <v>1648.095</v>
      </c>
      <c r="AH382">
        <v>1010.976</v>
      </c>
      <c r="AI382">
        <v>6056.8209999999999</v>
      </c>
      <c r="AJ382">
        <v>4416.8159999999998</v>
      </c>
      <c r="AK382">
        <v>24.713999999999999</v>
      </c>
      <c r="AT382" s="1" t="s">
        <v>83</v>
      </c>
      <c r="AU382" s="1" t="s">
        <v>83</v>
      </c>
      <c r="AV382" s="1" t="s">
        <v>83</v>
      </c>
      <c r="AW382" s="1"/>
      <c r="AX382" s="1"/>
      <c r="AY382" s="1"/>
      <c r="AZ382" s="1" t="s">
        <v>997</v>
      </c>
      <c r="BA382">
        <v>210</v>
      </c>
      <c r="BB382" s="1" t="s">
        <v>86</v>
      </c>
      <c r="BC382">
        <v>45566.767350000002</v>
      </c>
      <c r="BD382" s="1"/>
      <c r="BE382" s="1" t="s">
        <v>87</v>
      </c>
      <c r="BF382">
        <v>210</v>
      </c>
      <c r="BG382">
        <v>210</v>
      </c>
      <c r="BH382">
        <v>0</v>
      </c>
      <c r="BI382" s="1" t="s">
        <v>998</v>
      </c>
      <c r="BJ382" s="1"/>
      <c r="BK382">
        <v>16.239999770000001</v>
      </c>
      <c r="BL382">
        <v>110</v>
      </c>
      <c r="BM382" s="1"/>
      <c r="BN382" s="1"/>
      <c r="BO382">
        <v>0</v>
      </c>
      <c r="BP382">
        <v>60</v>
      </c>
      <c r="BQ382">
        <v>8.8927750000000003E-3</v>
      </c>
      <c r="BR382">
        <v>0.13678014299999999</v>
      </c>
      <c r="BS382" s="1" t="s">
        <v>83</v>
      </c>
      <c r="BT382" s="1" t="s">
        <v>83</v>
      </c>
      <c r="CI382">
        <f>COUNTA(filtered_labeled_data_seghesio__2[#This Row])</f>
        <v>57</v>
      </c>
    </row>
    <row r="383" spans="1:87" x14ac:dyDescent="0.35">
      <c r="A383">
        <v>800.67499999999995</v>
      </c>
      <c r="B383">
        <v>119.90900000000001</v>
      </c>
      <c r="C383">
        <v>214.5</v>
      </c>
      <c r="D383">
        <v>215</v>
      </c>
      <c r="E383">
        <v>220</v>
      </c>
      <c r="F383">
        <v>225.1</v>
      </c>
      <c r="G383">
        <v>2196.0250000000001</v>
      </c>
      <c r="H383">
        <v>1749.165</v>
      </c>
      <c r="I383">
        <v>3.31</v>
      </c>
      <c r="J383">
        <v>0.15</v>
      </c>
      <c r="K383">
        <v>24.34</v>
      </c>
      <c r="L383">
        <v>2.032</v>
      </c>
      <c r="M383">
        <v>0.45400000000000001</v>
      </c>
      <c r="N383">
        <v>0.65200000000000002</v>
      </c>
      <c r="O383">
        <v>47.7</v>
      </c>
      <c r="P383">
        <v>28.292000000000002</v>
      </c>
      <c r="Q383">
        <v>44.999000000000002</v>
      </c>
      <c r="R383">
        <v>230</v>
      </c>
      <c r="S383">
        <v>60</v>
      </c>
      <c r="T383">
        <v>60</v>
      </c>
      <c r="U383">
        <v>60.9</v>
      </c>
      <c r="V383">
        <v>91.864000000000004</v>
      </c>
      <c r="W383">
        <v>52.5</v>
      </c>
      <c r="X383">
        <v>67.150999999999996</v>
      </c>
      <c r="Y383">
        <v>82.793000000000006</v>
      </c>
      <c r="Z383">
        <v>2.032</v>
      </c>
      <c r="AA383">
        <v>543.20699999999999</v>
      </c>
      <c r="AB383">
        <v>496.09100000000001</v>
      </c>
      <c r="AC383">
        <v>4.8540000000000001</v>
      </c>
      <c r="AD383">
        <v>3.875</v>
      </c>
      <c r="AE383">
        <v>7881.7790000000005</v>
      </c>
      <c r="AF383">
        <v>6052.7650000000003</v>
      </c>
      <c r="AG383">
        <v>1804.807</v>
      </c>
      <c r="AH383">
        <v>1146.873</v>
      </c>
      <c r="AI383">
        <v>6076.9719999999998</v>
      </c>
      <c r="AJ383">
        <v>4905.8919999999998</v>
      </c>
      <c r="AK383">
        <v>24.713999999999999</v>
      </c>
      <c r="AL383">
        <v>1.0049999999999999</v>
      </c>
      <c r="AM383">
        <v>424.80799999999999</v>
      </c>
      <c r="AN383">
        <v>2055.768</v>
      </c>
      <c r="AO383">
        <v>25.727</v>
      </c>
      <c r="AP383">
        <v>17.98</v>
      </c>
      <c r="AQ383">
        <v>0</v>
      </c>
      <c r="AR383">
        <v>1</v>
      </c>
      <c r="AS383">
        <v>0</v>
      </c>
      <c r="AT383" s="1" t="s">
        <v>214</v>
      </c>
      <c r="AU383" s="1" t="s">
        <v>83</v>
      </c>
      <c r="AV383" s="1" t="s">
        <v>83</v>
      </c>
      <c r="AW383" s="1" t="s">
        <v>84</v>
      </c>
      <c r="AX383" s="1"/>
      <c r="AY383" s="1"/>
      <c r="AZ383" s="1" t="s">
        <v>999</v>
      </c>
      <c r="BA383">
        <v>210</v>
      </c>
      <c r="BB383" s="1" t="s">
        <v>91</v>
      </c>
      <c r="BC383">
        <v>45566.767350000002</v>
      </c>
      <c r="BD383" s="1"/>
      <c r="BE383" s="1" t="s">
        <v>87</v>
      </c>
      <c r="BF383">
        <v>210</v>
      </c>
      <c r="BG383">
        <v>210</v>
      </c>
      <c r="BH383">
        <v>0</v>
      </c>
      <c r="BI383" s="1" t="s">
        <v>998</v>
      </c>
      <c r="BJ383" s="1"/>
      <c r="BK383">
        <v>16.239999770000001</v>
      </c>
      <c r="BL383">
        <v>110</v>
      </c>
      <c r="BM383" s="1"/>
      <c r="BN383" s="1"/>
      <c r="BO383">
        <v>0</v>
      </c>
      <c r="BP383">
        <v>60</v>
      </c>
      <c r="BS383" s="1" t="s">
        <v>1000</v>
      </c>
      <c r="BT383" s="1" t="s">
        <v>999</v>
      </c>
      <c r="BU383">
        <v>40</v>
      </c>
      <c r="BV383">
        <v>20</v>
      </c>
      <c r="BW383">
        <v>45</v>
      </c>
      <c r="BX383">
        <v>1199.491</v>
      </c>
      <c r="BY383">
        <v>983.53499999999997</v>
      </c>
      <c r="BZ383">
        <v>-2.9750000000000001</v>
      </c>
      <c r="CA383">
        <v>4.2060000000000004</v>
      </c>
      <c r="CB383">
        <v>89.334000000000003</v>
      </c>
      <c r="CC383">
        <v>2055.768</v>
      </c>
      <c r="CD383">
        <v>1202.211</v>
      </c>
      <c r="CE383">
        <v>1291.556</v>
      </c>
      <c r="CF383">
        <v>-179.88300000000001</v>
      </c>
      <c r="CG383">
        <v>98.424999999999997</v>
      </c>
      <c r="CI383">
        <f>COUNTA(filtered_labeled_data_seghesio__2[#This Row])</f>
        <v>77</v>
      </c>
    </row>
    <row r="384" spans="1:87" x14ac:dyDescent="0.35">
      <c r="A384">
        <v>800.30700000000002</v>
      </c>
      <c r="B384">
        <v>119.90900000000001</v>
      </c>
      <c r="C384">
        <v>214.6</v>
      </c>
      <c r="D384">
        <v>214.8</v>
      </c>
      <c r="E384">
        <v>220</v>
      </c>
      <c r="F384">
        <v>225.1</v>
      </c>
      <c r="G384">
        <v>2167.6590000000001</v>
      </c>
      <c r="H384">
        <v>1738.1880000000001</v>
      </c>
      <c r="I384">
        <v>3.6760000000000002</v>
      </c>
      <c r="J384">
        <v>0.14799999999999999</v>
      </c>
      <c r="K384">
        <v>24.335999999999999</v>
      </c>
      <c r="L384">
        <v>2.044</v>
      </c>
      <c r="M384">
        <v>0.45</v>
      </c>
      <c r="N384">
        <v>0.65400000000000003</v>
      </c>
      <c r="O384">
        <v>47.7</v>
      </c>
      <c r="P384">
        <v>28.373999999999999</v>
      </c>
      <c r="Q384">
        <v>44.969000000000001</v>
      </c>
      <c r="R384">
        <v>229.8</v>
      </c>
      <c r="S384">
        <v>60.1</v>
      </c>
      <c r="T384">
        <v>60.1</v>
      </c>
      <c r="U384">
        <v>60.9</v>
      </c>
      <c r="V384">
        <v>141.87899999999999</v>
      </c>
      <c r="W384">
        <v>52.5</v>
      </c>
      <c r="X384">
        <v>66.721000000000004</v>
      </c>
      <c r="Y384">
        <v>80.575000000000003</v>
      </c>
      <c r="Z384">
        <v>2.8969999999999998</v>
      </c>
      <c r="AA384">
        <v>541.26800000000003</v>
      </c>
      <c r="AB384">
        <v>495.88799999999998</v>
      </c>
      <c r="AC384">
        <v>4.59</v>
      </c>
      <c r="AD384">
        <v>3.65</v>
      </c>
      <c r="AE384">
        <v>7698.8850000000002</v>
      </c>
      <c r="AF384">
        <v>5399.8559999999998</v>
      </c>
      <c r="AG384">
        <v>1649.3789999999999</v>
      </c>
      <c r="AH384">
        <v>1013.165</v>
      </c>
      <c r="AI384">
        <v>6049.5060000000003</v>
      </c>
      <c r="AJ384">
        <v>4386.6909999999998</v>
      </c>
      <c r="AK384">
        <v>24.224</v>
      </c>
      <c r="AL384">
        <v>1.0029999999999999</v>
      </c>
      <c r="AM384">
        <v>423.81</v>
      </c>
      <c r="AN384">
        <v>2054.0859999999998</v>
      </c>
      <c r="AO384">
        <v>6.7889999999999997</v>
      </c>
      <c r="AP384">
        <v>22.809000000000001</v>
      </c>
      <c r="AQ384">
        <v>1</v>
      </c>
      <c r="AR384">
        <v>1</v>
      </c>
      <c r="AS384">
        <v>1</v>
      </c>
      <c r="AT384" s="1">
        <v>0</v>
      </c>
      <c r="AU384" s="1" t="s">
        <v>83</v>
      </c>
      <c r="AV384" s="1" t="s">
        <v>83</v>
      </c>
      <c r="AW384" s="1" t="s">
        <v>84</v>
      </c>
      <c r="AX384" s="1"/>
      <c r="AY384" s="1"/>
      <c r="AZ384" s="1" t="s">
        <v>1001</v>
      </c>
      <c r="BA384">
        <v>211</v>
      </c>
      <c r="BB384" s="1" t="s">
        <v>86</v>
      </c>
      <c r="BC384">
        <v>45566.767630000002</v>
      </c>
      <c r="BD384" s="1"/>
      <c r="BE384" s="1" t="s">
        <v>87</v>
      </c>
      <c r="BF384">
        <v>211</v>
      </c>
      <c r="BG384">
        <v>211</v>
      </c>
      <c r="BH384">
        <v>0</v>
      </c>
      <c r="BI384" s="1" t="s">
        <v>1002</v>
      </c>
      <c r="BJ384" s="1"/>
      <c r="BK384">
        <v>16.239999770000001</v>
      </c>
      <c r="BL384">
        <v>110</v>
      </c>
      <c r="BM384" s="1"/>
      <c r="BN384" s="1"/>
      <c r="BO384">
        <v>0</v>
      </c>
      <c r="BP384">
        <v>60</v>
      </c>
      <c r="BQ384">
        <v>9.2588659999999993E-3</v>
      </c>
      <c r="BR384">
        <v>0.14845681199999999</v>
      </c>
      <c r="BS384" s="1" t="s">
        <v>1003</v>
      </c>
      <c r="BT384" s="1" t="s">
        <v>1001</v>
      </c>
      <c r="BU384">
        <v>40</v>
      </c>
      <c r="BV384">
        <v>20</v>
      </c>
      <c r="BW384">
        <v>45</v>
      </c>
      <c r="BX384">
        <v>891.64200000000005</v>
      </c>
      <c r="BY384">
        <v>989.49300000000005</v>
      </c>
      <c r="BZ384">
        <v>3.1960000000000002</v>
      </c>
      <c r="CA384">
        <v>4.1180000000000003</v>
      </c>
      <c r="CB384">
        <v>95.504999999999995</v>
      </c>
      <c r="CC384">
        <v>2054.0859999999998</v>
      </c>
      <c r="CD384">
        <v>867.82299999999998</v>
      </c>
      <c r="CE384">
        <v>1100.5050000000001</v>
      </c>
      <c r="CF384">
        <v>6.5869999999999997</v>
      </c>
      <c r="CG384">
        <v>99.998999999999995</v>
      </c>
      <c r="CI384">
        <f>COUNTA(filtered_labeled_data_seghesio__2[#This Row])</f>
        <v>79</v>
      </c>
    </row>
    <row r="385" spans="1:87" x14ac:dyDescent="0.35">
      <c r="A385">
        <v>800.30700000000002</v>
      </c>
      <c r="B385">
        <v>119.90900000000001</v>
      </c>
      <c r="C385">
        <v>214.6</v>
      </c>
      <c r="D385">
        <v>214.8</v>
      </c>
      <c r="E385">
        <v>220</v>
      </c>
      <c r="F385">
        <v>225.1</v>
      </c>
      <c r="G385">
        <v>2167.6590000000001</v>
      </c>
      <c r="H385">
        <v>1738.1880000000001</v>
      </c>
      <c r="I385">
        <v>3.6760000000000002</v>
      </c>
      <c r="J385">
        <v>0.14799999999999999</v>
      </c>
      <c r="K385">
        <v>24.335999999999999</v>
      </c>
      <c r="L385">
        <v>2.044</v>
      </c>
      <c r="M385">
        <v>0.45</v>
      </c>
      <c r="N385">
        <v>0.65400000000000003</v>
      </c>
      <c r="O385">
        <v>47.7</v>
      </c>
      <c r="P385">
        <v>28.373999999999999</v>
      </c>
      <c r="Q385">
        <v>44.969000000000001</v>
      </c>
      <c r="R385">
        <v>229.8</v>
      </c>
      <c r="S385">
        <v>60.1</v>
      </c>
      <c r="T385">
        <v>60.1</v>
      </c>
      <c r="U385">
        <v>60.9</v>
      </c>
      <c r="V385">
        <v>91.864000000000004</v>
      </c>
      <c r="W385">
        <v>52.5</v>
      </c>
      <c r="X385">
        <v>67.097999999999999</v>
      </c>
      <c r="Y385">
        <v>82.585999999999999</v>
      </c>
      <c r="Z385">
        <v>2.1070000000000002</v>
      </c>
      <c r="AA385">
        <v>544.745</v>
      </c>
      <c r="AB385">
        <v>495.738</v>
      </c>
      <c r="AC385">
        <v>4.891</v>
      </c>
      <c r="AD385">
        <v>3.8380000000000001</v>
      </c>
      <c r="AE385">
        <v>7909.9930000000004</v>
      </c>
      <c r="AF385">
        <v>6068.8530000000001</v>
      </c>
      <c r="AG385">
        <v>1835.9369999999999</v>
      </c>
      <c r="AH385">
        <v>1133.4069999999999</v>
      </c>
      <c r="AI385">
        <v>6074.0559999999996</v>
      </c>
      <c r="AJ385">
        <v>4935.4459999999999</v>
      </c>
      <c r="AK385">
        <v>24.224</v>
      </c>
      <c r="AL385">
        <v>1.0049999999999999</v>
      </c>
      <c r="AM385">
        <v>424.73599999999999</v>
      </c>
      <c r="AN385">
        <v>2055.1930000000002</v>
      </c>
      <c r="AO385">
        <v>11.178000000000001</v>
      </c>
      <c r="AP385">
        <v>26.611000000000001</v>
      </c>
      <c r="AQ385">
        <v>1</v>
      </c>
      <c r="AR385">
        <v>1</v>
      </c>
      <c r="AS385">
        <v>1</v>
      </c>
      <c r="AT385" s="1">
        <v>0</v>
      </c>
      <c r="AU385" s="1" t="s">
        <v>83</v>
      </c>
      <c r="AV385" s="1" t="s">
        <v>83</v>
      </c>
      <c r="AW385" s="1" t="s">
        <v>84</v>
      </c>
      <c r="AX385" s="1"/>
      <c r="AY385" s="1"/>
      <c r="AZ385" s="1" t="s">
        <v>1004</v>
      </c>
      <c r="BA385">
        <v>211</v>
      </c>
      <c r="BB385" s="1" t="s">
        <v>91</v>
      </c>
      <c r="BC385">
        <v>45566.767630000002</v>
      </c>
      <c r="BD385" s="1"/>
      <c r="BE385" s="1" t="s">
        <v>87</v>
      </c>
      <c r="BF385">
        <v>211</v>
      </c>
      <c r="BG385">
        <v>211</v>
      </c>
      <c r="BH385">
        <v>0</v>
      </c>
      <c r="BI385" s="1" t="s">
        <v>1002</v>
      </c>
      <c r="BJ385" s="1"/>
      <c r="BK385">
        <v>16.239999770000001</v>
      </c>
      <c r="BL385">
        <v>110</v>
      </c>
      <c r="BM385" s="1"/>
      <c r="BN385" s="1"/>
      <c r="BO385">
        <v>0</v>
      </c>
      <c r="BP385">
        <v>60</v>
      </c>
      <c r="BS385" s="1" t="s">
        <v>1005</v>
      </c>
      <c r="BT385" s="1" t="s">
        <v>1004</v>
      </c>
      <c r="BU385">
        <v>40</v>
      </c>
      <c r="BV385">
        <v>20</v>
      </c>
      <c r="BW385">
        <v>45</v>
      </c>
      <c r="BX385">
        <v>1212.5899999999999</v>
      </c>
      <c r="BY385">
        <v>1059.404</v>
      </c>
      <c r="BZ385">
        <v>-2.3090000000000002</v>
      </c>
      <c r="CA385">
        <v>4.03</v>
      </c>
      <c r="CB385">
        <v>90</v>
      </c>
      <c r="CC385">
        <v>2055.1930000000002</v>
      </c>
      <c r="CD385">
        <v>1211.319</v>
      </c>
      <c r="CE385">
        <v>1365.6010000000001</v>
      </c>
      <c r="CF385">
        <v>-179.16399999999999</v>
      </c>
      <c r="CG385">
        <v>99.998999999999995</v>
      </c>
      <c r="CI385">
        <f>COUNTA(filtered_labeled_data_seghesio__2[#This Row])</f>
        <v>77</v>
      </c>
    </row>
    <row r="386" spans="1:87" x14ac:dyDescent="0.35">
      <c r="A386">
        <v>800.30700000000002</v>
      </c>
      <c r="B386">
        <v>119.90900000000001</v>
      </c>
      <c r="C386">
        <v>214.8</v>
      </c>
      <c r="D386">
        <v>214.8</v>
      </c>
      <c r="E386">
        <v>220</v>
      </c>
      <c r="F386">
        <v>225</v>
      </c>
      <c r="G386">
        <v>2169.116</v>
      </c>
      <c r="H386">
        <v>1754.1189999999999</v>
      </c>
      <c r="I386">
        <v>3.1280000000000001</v>
      </c>
      <c r="J386">
        <v>0.15</v>
      </c>
      <c r="K386">
        <v>24.341999999999999</v>
      </c>
      <c r="L386">
        <v>2.032</v>
      </c>
      <c r="M386">
        <v>0.45200000000000001</v>
      </c>
      <c r="N386">
        <v>0.65600000000000003</v>
      </c>
      <c r="O386">
        <v>47.5</v>
      </c>
      <c r="P386">
        <v>28.175000000000001</v>
      </c>
      <c r="Q386">
        <v>44.963999999999999</v>
      </c>
      <c r="R386">
        <v>229.8</v>
      </c>
      <c r="S386">
        <v>60</v>
      </c>
      <c r="T386">
        <v>60</v>
      </c>
      <c r="U386">
        <v>60.9</v>
      </c>
      <c r="V386">
        <v>141.87899999999999</v>
      </c>
      <c r="W386">
        <v>52.5</v>
      </c>
      <c r="X386">
        <v>66.894000000000005</v>
      </c>
      <c r="Y386">
        <v>80.537999999999997</v>
      </c>
      <c r="Z386">
        <v>3.16</v>
      </c>
      <c r="AA386">
        <v>540.30200000000002</v>
      </c>
      <c r="AB386">
        <v>494.87299999999999</v>
      </c>
      <c r="AC386">
        <v>4.59</v>
      </c>
      <c r="AD386">
        <v>3.65</v>
      </c>
      <c r="AE386">
        <v>7671.5770000000002</v>
      </c>
      <c r="AF386">
        <v>5367.3419999999996</v>
      </c>
      <c r="AG386">
        <v>1640.1479999999999</v>
      </c>
      <c r="AH386">
        <v>1003.956</v>
      </c>
      <c r="AI386">
        <v>6031.4290000000001</v>
      </c>
      <c r="AJ386">
        <v>4363.3860000000004</v>
      </c>
      <c r="AK386">
        <v>24.006</v>
      </c>
      <c r="AL386">
        <v>1.0029999999999999</v>
      </c>
      <c r="AM386">
        <v>423.72399999999999</v>
      </c>
      <c r="AN386">
        <v>2055.3139999999999</v>
      </c>
      <c r="AO386">
        <v>6.6719999999999997</v>
      </c>
      <c r="AP386">
        <v>35.371000000000002</v>
      </c>
      <c r="AQ386">
        <v>1</v>
      </c>
      <c r="AR386">
        <v>1</v>
      </c>
      <c r="AS386">
        <v>1</v>
      </c>
      <c r="AT386" s="1">
        <v>0</v>
      </c>
      <c r="AU386" s="1" t="s">
        <v>83</v>
      </c>
      <c r="AV386" s="1" t="s">
        <v>83</v>
      </c>
      <c r="AW386" s="1" t="s">
        <v>84</v>
      </c>
      <c r="AX386" s="1"/>
      <c r="AY386" s="1"/>
      <c r="AZ386" s="1" t="s">
        <v>1006</v>
      </c>
      <c r="BA386">
        <v>212</v>
      </c>
      <c r="BB386" s="1" t="s">
        <v>86</v>
      </c>
      <c r="BC386">
        <v>45566.767910000002</v>
      </c>
      <c r="BD386" s="1"/>
      <c r="BE386" s="1" t="s">
        <v>87</v>
      </c>
      <c r="BF386">
        <v>212</v>
      </c>
      <c r="BG386">
        <v>212</v>
      </c>
      <c r="BH386">
        <v>0</v>
      </c>
      <c r="BI386" s="1" t="s">
        <v>1007</v>
      </c>
      <c r="BJ386" s="1"/>
      <c r="BK386">
        <v>16.239999770000001</v>
      </c>
      <c r="BL386">
        <v>110</v>
      </c>
      <c r="BM386" s="1"/>
      <c r="BN386" s="1"/>
      <c r="BO386">
        <v>0</v>
      </c>
      <c r="BP386">
        <v>60</v>
      </c>
      <c r="BQ386">
        <v>1.5829921E-2</v>
      </c>
      <c r="BR386">
        <v>0.16313362100000001</v>
      </c>
      <c r="BS386" s="1" t="s">
        <v>1008</v>
      </c>
      <c r="BT386" s="1" t="s">
        <v>1006</v>
      </c>
      <c r="BU386">
        <v>40</v>
      </c>
      <c r="BV386">
        <v>20</v>
      </c>
      <c r="BW386">
        <v>45</v>
      </c>
      <c r="BX386">
        <v>865.43299999999999</v>
      </c>
      <c r="BY386">
        <v>1155.8209999999999</v>
      </c>
      <c r="BZ386">
        <v>2.512</v>
      </c>
      <c r="CA386">
        <v>4.093</v>
      </c>
      <c r="CB386">
        <v>94.820999999999998</v>
      </c>
      <c r="CC386">
        <v>2055.3139999999999</v>
      </c>
      <c r="CD386">
        <v>844.41700000000003</v>
      </c>
      <c r="CE386">
        <v>1263.9349999999999</v>
      </c>
      <c r="CF386">
        <v>5.44</v>
      </c>
      <c r="CG386">
        <v>97.244</v>
      </c>
      <c r="CI386">
        <f>COUNTA(filtered_labeled_data_seghesio__2[#This Row])</f>
        <v>79</v>
      </c>
    </row>
    <row r="387" spans="1:87" x14ac:dyDescent="0.35">
      <c r="A387">
        <v>800.30700000000002</v>
      </c>
      <c r="B387">
        <v>119.90900000000001</v>
      </c>
      <c r="C387">
        <v>214.8</v>
      </c>
      <c r="D387">
        <v>214.8</v>
      </c>
      <c r="E387">
        <v>220</v>
      </c>
      <c r="F387">
        <v>225</v>
      </c>
      <c r="G387">
        <v>2169.116</v>
      </c>
      <c r="H387">
        <v>1754.1189999999999</v>
      </c>
      <c r="I387">
        <v>3.1280000000000001</v>
      </c>
      <c r="J387">
        <v>0.15</v>
      </c>
      <c r="K387">
        <v>24.341999999999999</v>
      </c>
      <c r="L387">
        <v>2.032</v>
      </c>
      <c r="M387">
        <v>0.45200000000000001</v>
      </c>
      <c r="N387">
        <v>0.65600000000000003</v>
      </c>
      <c r="O387">
        <v>47.5</v>
      </c>
      <c r="P387">
        <v>28.175000000000001</v>
      </c>
      <c r="Q387">
        <v>44.963999999999999</v>
      </c>
      <c r="R387">
        <v>229.8</v>
      </c>
      <c r="S387">
        <v>60</v>
      </c>
      <c r="T387">
        <v>60</v>
      </c>
      <c r="U387">
        <v>60.9</v>
      </c>
      <c r="V387">
        <v>91.864000000000004</v>
      </c>
      <c r="W387">
        <v>52.5</v>
      </c>
      <c r="X387">
        <v>67.260000000000005</v>
      </c>
      <c r="Y387">
        <v>82.819000000000003</v>
      </c>
      <c r="Z387">
        <v>2.4830000000000001</v>
      </c>
      <c r="AA387">
        <v>545.43799999999999</v>
      </c>
      <c r="AB387">
        <v>497.96499999999997</v>
      </c>
      <c r="AC387">
        <v>4.8540000000000001</v>
      </c>
      <c r="AD387">
        <v>3.9129999999999998</v>
      </c>
      <c r="AE387">
        <v>7907.8069999999998</v>
      </c>
      <c r="AF387">
        <v>6132.192</v>
      </c>
      <c r="AG387">
        <v>1815.3409999999999</v>
      </c>
      <c r="AH387">
        <v>1173.374</v>
      </c>
      <c r="AI387">
        <v>6092.4660000000003</v>
      </c>
      <c r="AJ387">
        <v>4958.8190000000004</v>
      </c>
      <c r="AK387">
        <v>24.006</v>
      </c>
      <c r="AL387">
        <v>1.0049999999999999</v>
      </c>
      <c r="AM387">
        <v>424.80500000000001</v>
      </c>
      <c r="AN387">
        <v>2055.3960000000002</v>
      </c>
      <c r="AO387">
        <v>14.59</v>
      </c>
      <c r="AP387">
        <v>25.931000000000001</v>
      </c>
      <c r="AQ387">
        <v>1</v>
      </c>
      <c r="AR387">
        <v>1</v>
      </c>
      <c r="AS387">
        <v>1</v>
      </c>
      <c r="AT387" s="1">
        <v>0</v>
      </c>
      <c r="AU387" s="1" t="s">
        <v>83</v>
      </c>
      <c r="AV387" s="1" t="s">
        <v>83</v>
      </c>
      <c r="AW387" s="1" t="s">
        <v>84</v>
      </c>
      <c r="AX387" s="1"/>
      <c r="AY387" s="1"/>
      <c r="AZ387" s="1" t="s">
        <v>1009</v>
      </c>
      <c r="BA387">
        <v>212</v>
      </c>
      <c r="BB387" s="1" t="s">
        <v>91</v>
      </c>
      <c r="BC387">
        <v>45566.767910000002</v>
      </c>
      <c r="BD387" s="1"/>
      <c r="BE387" s="1" t="s">
        <v>87</v>
      </c>
      <c r="BF387">
        <v>212</v>
      </c>
      <c r="BG387">
        <v>212</v>
      </c>
      <c r="BH387">
        <v>0</v>
      </c>
      <c r="BI387" s="1" t="s">
        <v>1007</v>
      </c>
      <c r="BJ387" s="1"/>
      <c r="BK387">
        <v>16.239999770000001</v>
      </c>
      <c r="BL387">
        <v>110</v>
      </c>
      <c r="BM387" s="1"/>
      <c r="BN387" s="1"/>
      <c r="BO387">
        <v>0</v>
      </c>
      <c r="BP387">
        <v>60</v>
      </c>
      <c r="BS387" s="1" t="s">
        <v>1010</v>
      </c>
      <c r="BT387" s="1" t="s">
        <v>1009</v>
      </c>
      <c r="BU387">
        <v>40</v>
      </c>
      <c r="BV387">
        <v>20</v>
      </c>
      <c r="BW387">
        <v>45</v>
      </c>
      <c r="BX387">
        <v>1188.385</v>
      </c>
      <c r="BY387">
        <v>1005.106</v>
      </c>
      <c r="BZ387">
        <v>-4.1269999999999998</v>
      </c>
      <c r="CA387">
        <v>4.0149999999999997</v>
      </c>
      <c r="CB387">
        <v>88.182000000000002</v>
      </c>
      <c r="CC387">
        <v>2055.3960000000002</v>
      </c>
      <c r="CD387">
        <v>1194.2349999999999</v>
      </c>
      <c r="CE387">
        <v>1313.364</v>
      </c>
      <c r="CF387">
        <v>179.65700000000001</v>
      </c>
      <c r="CG387">
        <v>99.998999999999995</v>
      </c>
      <c r="CI387">
        <f>COUNTA(filtered_labeled_data_seghesio__2[#This Row])</f>
        <v>77</v>
      </c>
    </row>
    <row r="388" spans="1:87" x14ac:dyDescent="0.35">
      <c r="A388">
        <v>800.67499999999995</v>
      </c>
      <c r="B388">
        <v>119.90900000000001</v>
      </c>
      <c r="C388">
        <v>214.6</v>
      </c>
      <c r="D388">
        <v>214.8</v>
      </c>
      <c r="E388">
        <v>220.1</v>
      </c>
      <c r="F388">
        <v>225</v>
      </c>
      <c r="G388">
        <v>2201.5619999999999</v>
      </c>
      <c r="H388">
        <v>1759.462</v>
      </c>
      <c r="I388">
        <v>2.9020000000000001</v>
      </c>
      <c r="J388">
        <v>0.14599999999999999</v>
      </c>
      <c r="K388">
        <v>24.34</v>
      </c>
      <c r="L388">
        <v>2.06</v>
      </c>
      <c r="M388">
        <v>0.45400000000000001</v>
      </c>
      <c r="N388">
        <v>0.65600000000000003</v>
      </c>
      <c r="O388">
        <v>47.2</v>
      </c>
      <c r="P388">
        <v>28.347999999999999</v>
      </c>
      <c r="Q388">
        <v>44.978999999999999</v>
      </c>
      <c r="R388">
        <v>229.8</v>
      </c>
      <c r="S388">
        <v>60</v>
      </c>
      <c r="T388">
        <v>60</v>
      </c>
      <c r="U388">
        <v>60.9</v>
      </c>
      <c r="V388">
        <v>141.87899999999999</v>
      </c>
      <c r="W388">
        <v>52.5</v>
      </c>
      <c r="X388">
        <v>66.578000000000003</v>
      </c>
      <c r="Y388">
        <v>80.453999999999994</v>
      </c>
      <c r="Z388">
        <v>3.16</v>
      </c>
      <c r="AA388">
        <v>542.51599999999996</v>
      </c>
      <c r="AB388">
        <v>498.61099999999999</v>
      </c>
      <c r="AC388">
        <v>4.5529999999999999</v>
      </c>
      <c r="AD388">
        <v>3.65</v>
      </c>
      <c r="AE388">
        <v>7710.7610000000004</v>
      </c>
      <c r="AF388">
        <v>5462.4830000000002</v>
      </c>
      <c r="AG388">
        <v>1639.825</v>
      </c>
      <c r="AH388">
        <v>1025.1849999999999</v>
      </c>
      <c r="AI388">
        <v>6070.9369999999999</v>
      </c>
      <c r="AJ388">
        <v>4437.2979999999998</v>
      </c>
      <c r="AK388">
        <v>24.068000000000001</v>
      </c>
      <c r="AT388" s="1" t="s">
        <v>83</v>
      </c>
      <c r="AU388" s="1" t="s">
        <v>83</v>
      </c>
      <c r="AV388" s="1" t="s">
        <v>83</v>
      </c>
      <c r="AW388" s="1"/>
      <c r="AX388" s="1"/>
      <c r="AY388" s="1"/>
      <c r="AZ388" s="1" t="s">
        <v>1011</v>
      </c>
      <c r="BA388">
        <v>213</v>
      </c>
      <c r="BB388" s="1" t="s">
        <v>86</v>
      </c>
      <c r="BC388">
        <v>45566.768190000003</v>
      </c>
      <c r="BD388" s="1"/>
      <c r="BE388" s="1" t="s">
        <v>87</v>
      </c>
      <c r="BF388">
        <v>213</v>
      </c>
      <c r="BG388">
        <v>213</v>
      </c>
      <c r="BH388">
        <v>0</v>
      </c>
      <c r="BI388" s="1" t="s">
        <v>1012</v>
      </c>
      <c r="BJ388" s="1"/>
      <c r="BK388">
        <v>16.25</v>
      </c>
      <c r="BL388">
        <v>110</v>
      </c>
      <c r="BM388" s="1"/>
      <c r="BN388" s="1"/>
      <c r="BO388">
        <v>0</v>
      </c>
      <c r="BP388">
        <v>60</v>
      </c>
      <c r="BQ388">
        <v>1.6666411999999999E-2</v>
      </c>
      <c r="BR388">
        <v>0.118306994</v>
      </c>
      <c r="BS388" s="1" t="s">
        <v>83</v>
      </c>
      <c r="BT388" s="1" t="s">
        <v>83</v>
      </c>
      <c r="CI388">
        <f>COUNTA(filtered_labeled_data_seghesio__2[#This Row])</f>
        <v>57</v>
      </c>
    </row>
    <row r="389" spans="1:87" x14ac:dyDescent="0.35">
      <c r="A389">
        <v>800.67499999999995</v>
      </c>
      <c r="B389">
        <v>119.90900000000001</v>
      </c>
      <c r="C389">
        <v>214.6</v>
      </c>
      <c r="D389">
        <v>214.8</v>
      </c>
      <c r="E389">
        <v>220.1</v>
      </c>
      <c r="F389">
        <v>225</v>
      </c>
      <c r="G389">
        <v>2201.5619999999999</v>
      </c>
      <c r="H389">
        <v>1759.462</v>
      </c>
      <c r="I389">
        <v>2.9020000000000001</v>
      </c>
      <c r="J389">
        <v>0.14599999999999999</v>
      </c>
      <c r="K389">
        <v>24.34</v>
      </c>
      <c r="L389">
        <v>2.06</v>
      </c>
      <c r="M389">
        <v>0.45400000000000001</v>
      </c>
      <c r="N389">
        <v>0.65600000000000003</v>
      </c>
      <c r="O389">
        <v>47.2</v>
      </c>
      <c r="P389">
        <v>28.347999999999999</v>
      </c>
      <c r="Q389">
        <v>44.978999999999999</v>
      </c>
      <c r="R389">
        <v>229.8</v>
      </c>
      <c r="S389">
        <v>60</v>
      </c>
      <c r="T389">
        <v>60</v>
      </c>
      <c r="U389">
        <v>60.9</v>
      </c>
      <c r="V389">
        <v>91.864000000000004</v>
      </c>
      <c r="W389">
        <v>52.5</v>
      </c>
      <c r="X389">
        <v>67.251999999999995</v>
      </c>
      <c r="Y389">
        <v>83.408000000000001</v>
      </c>
      <c r="Z389">
        <v>1.3540000000000001</v>
      </c>
      <c r="AA389">
        <v>544.18299999999999</v>
      </c>
      <c r="AB389">
        <v>497.02300000000002</v>
      </c>
      <c r="AC389">
        <v>4.891</v>
      </c>
      <c r="AD389">
        <v>3.8380000000000001</v>
      </c>
      <c r="AE389">
        <v>7887.5209999999997</v>
      </c>
      <c r="AF389">
        <v>6061.0659999999998</v>
      </c>
      <c r="AG389">
        <v>1834.0509999999999</v>
      </c>
      <c r="AH389">
        <v>1135.1559999999999</v>
      </c>
      <c r="AI389">
        <v>6053.4709999999995</v>
      </c>
      <c r="AJ389">
        <v>4925.91</v>
      </c>
      <c r="AK389">
        <v>24.068000000000001</v>
      </c>
      <c r="AL389">
        <v>1.0049999999999999</v>
      </c>
      <c r="AM389">
        <v>424.79300000000001</v>
      </c>
      <c r="AN389">
        <v>2056.5259999999998</v>
      </c>
      <c r="AO389">
        <v>9.9290000000000003</v>
      </c>
      <c r="AP389">
        <v>35.360999999999997</v>
      </c>
      <c r="AQ389">
        <v>1</v>
      </c>
      <c r="AR389">
        <v>1</v>
      </c>
      <c r="AS389">
        <v>1</v>
      </c>
      <c r="AT389" s="1">
        <v>0</v>
      </c>
      <c r="AU389" s="1" t="s">
        <v>83</v>
      </c>
      <c r="AV389" s="1" t="s">
        <v>83</v>
      </c>
      <c r="AW389" s="1" t="s">
        <v>84</v>
      </c>
      <c r="AX389" s="1"/>
      <c r="AY389" s="1"/>
      <c r="AZ389" s="1" t="s">
        <v>1013</v>
      </c>
      <c r="BA389">
        <v>213</v>
      </c>
      <c r="BB389" s="1" t="s">
        <v>91</v>
      </c>
      <c r="BC389">
        <v>45566.768190000003</v>
      </c>
      <c r="BD389" s="1"/>
      <c r="BE389" s="1" t="s">
        <v>87</v>
      </c>
      <c r="BF389">
        <v>213</v>
      </c>
      <c r="BG389">
        <v>213</v>
      </c>
      <c r="BH389">
        <v>0</v>
      </c>
      <c r="BI389" s="1" t="s">
        <v>1012</v>
      </c>
      <c r="BJ389" s="1"/>
      <c r="BK389">
        <v>16.25</v>
      </c>
      <c r="BL389">
        <v>110</v>
      </c>
      <c r="BM389" s="1"/>
      <c r="BN389" s="1"/>
      <c r="BO389">
        <v>0</v>
      </c>
      <c r="BP389">
        <v>60</v>
      </c>
      <c r="BS389" s="1" t="s">
        <v>1014</v>
      </c>
      <c r="BT389" s="1" t="s">
        <v>1013</v>
      </c>
      <c r="BU389">
        <v>40</v>
      </c>
      <c r="BV389">
        <v>20</v>
      </c>
      <c r="BW389">
        <v>45</v>
      </c>
      <c r="BX389">
        <v>1206.0989999999999</v>
      </c>
      <c r="BY389">
        <v>839.46600000000001</v>
      </c>
      <c r="BZ389">
        <v>-3.6840000000000002</v>
      </c>
      <c r="CA389">
        <v>4.0469999999999997</v>
      </c>
      <c r="CB389">
        <v>88.625</v>
      </c>
      <c r="CC389">
        <v>2056.5259999999998</v>
      </c>
      <c r="CD389">
        <v>1208.23</v>
      </c>
      <c r="CE389">
        <v>1147.739</v>
      </c>
      <c r="CF389">
        <v>-179.88900000000001</v>
      </c>
      <c r="CG389">
        <v>99.998999999999995</v>
      </c>
      <c r="CI389">
        <f>COUNTA(filtered_labeled_data_seghesio__2[#This Row])</f>
        <v>77</v>
      </c>
    </row>
    <row r="390" spans="1:87" x14ac:dyDescent="0.35">
      <c r="A390">
        <v>800.49099999999999</v>
      </c>
      <c r="B390">
        <v>119.90900000000001</v>
      </c>
      <c r="C390">
        <v>214.5</v>
      </c>
      <c r="D390">
        <v>214.8</v>
      </c>
      <c r="E390">
        <v>220.1</v>
      </c>
      <c r="F390">
        <v>224.8</v>
      </c>
      <c r="G390">
        <v>2196.1219999999998</v>
      </c>
      <c r="H390">
        <v>1765.4849999999999</v>
      </c>
      <c r="I390">
        <v>3.13</v>
      </c>
      <c r="J390">
        <v>0.14599999999999999</v>
      </c>
      <c r="K390">
        <v>24.338000000000001</v>
      </c>
      <c r="L390">
        <v>2.036</v>
      </c>
      <c r="M390">
        <v>0.45200000000000001</v>
      </c>
      <c r="N390">
        <v>0.65600000000000003</v>
      </c>
      <c r="O390">
        <v>46.5</v>
      </c>
      <c r="P390">
        <v>28.216000000000001</v>
      </c>
      <c r="Q390">
        <v>44.973999999999997</v>
      </c>
      <c r="R390">
        <v>229.8</v>
      </c>
      <c r="S390">
        <v>60.1</v>
      </c>
      <c r="T390">
        <v>60.1</v>
      </c>
      <c r="U390">
        <v>60.9</v>
      </c>
      <c r="V390">
        <v>141.87899999999999</v>
      </c>
      <c r="W390">
        <v>52.5</v>
      </c>
      <c r="X390">
        <v>66.873999999999995</v>
      </c>
      <c r="Y390">
        <v>80.524000000000001</v>
      </c>
      <c r="Z390">
        <v>3.1230000000000002</v>
      </c>
      <c r="AA390">
        <v>542.45799999999997</v>
      </c>
      <c r="AB390">
        <v>497.94099999999997</v>
      </c>
      <c r="AC390">
        <v>4.6280000000000001</v>
      </c>
      <c r="AD390">
        <v>3.65</v>
      </c>
      <c r="AE390">
        <v>7710.7439999999997</v>
      </c>
      <c r="AF390">
        <v>5459.0429999999997</v>
      </c>
      <c r="AG390">
        <v>1674.193</v>
      </c>
      <c r="AH390">
        <v>1017.23</v>
      </c>
      <c r="AI390">
        <v>6036.5510000000004</v>
      </c>
      <c r="AJ390">
        <v>4441.8130000000001</v>
      </c>
      <c r="AK390">
        <v>24.983000000000001</v>
      </c>
      <c r="AL390">
        <v>1.0029999999999999</v>
      </c>
      <c r="AM390">
        <v>423.49200000000002</v>
      </c>
      <c r="AN390">
        <v>2055.4949999999999</v>
      </c>
      <c r="AO390">
        <v>8.8360000000000003</v>
      </c>
      <c r="AP390">
        <v>24.876000000000001</v>
      </c>
      <c r="AQ390">
        <v>1</v>
      </c>
      <c r="AR390">
        <v>1</v>
      </c>
      <c r="AS390">
        <v>1</v>
      </c>
      <c r="AT390" s="1">
        <v>0</v>
      </c>
      <c r="AU390" s="1" t="s">
        <v>83</v>
      </c>
      <c r="AV390" s="1" t="s">
        <v>83</v>
      </c>
      <c r="AW390" s="1" t="s">
        <v>84</v>
      </c>
      <c r="AX390" s="1"/>
      <c r="AY390" s="1"/>
      <c r="AZ390" s="1" t="s">
        <v>1015</v>
      </c>
      <c r="BA390">
        <v>214</v>
      </c>
      <c r="BB390" s="1" t="s">
        <v>86</v>
      </c>
      <c r="BC390">
        <v>45566.768479999999</v>
      </c>
      <c r="BD390" s="1"/>
      <c r="BE390" s="1" t="s">
        <v>87</v>
      </c>
      <c r="BF390">
        <v>214</v>
      </c>
      <c r="BG390">
        <v>214</v>
      </c>
      <c r="BH390">
        <v>0</v>
      </c>
      <c r="BI390" s="1" t="s">
        <v>1016</v>
      </c>
      <c r="BJ390" s="1"/>
      <c r="BK390">
        <v>16.25</v>
      </c>
      <c r="BL390">
        <v>110</v>
      </c>
      <c r="BM390" s="1"/>
      <c r="BN390" s="1"/>
      <c r="BO390">
        <v>0</v>
      </c>
      <c r="BP390">
        <v>60</v>
      </c>
      <c r="BQ390">
        <v>1.4051676000000001E-2</v>
      </c>
      <c r="BR390">
        <v>0.12615549600000001</v>
      </c>
      <c r="BS390" s="1" t="s">
        <v>1017</v>
      </c>
      <c r="BT390" s="1" t="s">
        <v>1015</v>
      </c>
      <c r="BU390">
        <v>40</v>
      </c>
      <c r="BV390">
        <v>20</v>
      </c>
      <c r="BW390">
        <v>45</v>
      </c>
      <c r="BX390">
        <v>854.06899999999996</v>
      </c>
      <c r="BY390">
        <v>1211.6120000000001</v>
      </c>
      <c r="BZ390">
        <v>-2.9910000000000001</v>
      </c>
      <c r="CA390">
        <v>4.1340000000000003</v>
      </c>
      <c r="CB390">
        <v>89.317999999999998</v>
      </c>
      <c r="CC390">
        <v>2055.4949999999999</v>
      </c>
      <c r="CD390">
        <v>842.04899999999998</v>
      </c>
      <c r="CE390">
        <v>1321.1959999999999</v>
      </c>
      <c r="CF390">
        <v>0.74199999999999999</v>
      </c>
      <c r="CG390">
        <v>99.998999999999995</v>
      </c>
      <c r="CI390">
        <f>COUNTA(filtered_labeled_data_seghesio__2[#This Row])</f>
        <v>79</v>
      </c>
    </row>
    <row r="391" spans="1:87" x14ac:dyDescent="0.35">
      <c r="A391">
        <v>800.49099999999999</v>
      </c>
      <c r="B391">
        <v>119.90900000000001</v>
      </c>
      <c r="C391">
        <v>214.5</v>
      </c>
      <c r="D391">
        <v>214.8</v>
      </c>
      <c r="E391">
        <v>220.1</v>
      </c>
      <c r="F391">
        <v>224.8</v>
      </c>
      <c r="G391">
        <v>2196.1219999999998</v>
      </c>
      <c r="H391">
        <v>1765.4849999999999</v>
      </c>
      <c r="I391">
        <v>3.13</v>
      </c>
      <c r="J391">
        <v>0.14599999999999999</v>
      </c>
      <c r="K391">
        <v>24.338000000000001</v>
      </c>
      <c r="L391">
        <v>2.036</v>
      </c>
      <c r="M391">
        <v>0.45200000000000001</v>
      </c>
      <c r="N391">
        <v>0.65600000000000003</v>
      </c>
      <c r="O391">
        <v>46.5</v>
      </c>
      <c r="P391">
        <v>28.216000000000001</v>
      </c>
      <c r="Q391">
        <v>44.973999999999997</v>
      </c>
      <c r="R391">
        <v>229.8</v>
      </c>
      <c r="S391">
        <v>60.1</v>
      </c>
      <c r="T391">
        <v>60.1</v>
      </c>
      <c r="U391">
        <v>60.9</v>
      </c>
      <c r="V391">
        <v>91.864000000000004</v>
      </c>
      <c r="W391">
        <v>52.5</v>
      </c>
      <c r="X391">
        <v>67.239999999999995</v>
      </c>
      <c r="Y391">
        <v>82.983999999999995</v>
      </c>
      <c r="Z391">
        <v>2.4079999999999999</v>
      </c>
      <c r="AA391">
        <v>544.46299999999997</v>
      </c>
      <c r="AB391">
        <v>497.005</v>
      </c>
      <c r="AC391">
        <v>4.8540000000000001</v>
      </c>
      <c r="AD391">
        <v>3.8</v>
      </c>
      <c r="AE391">
        <v>7882.3379999999997</v>
      </c>
      <c r="AF391">
        <v>6068.2179999999998</v>
      </c>
      <c r="AG391">
        <v>1810.662</v>
      </c>
      <c r="AH391">
        <v>1112.347</v>
      </c>
      <c r="AI391">
        <v>6071.6760000000004</v>
      </c>
      <c r="AJ391">
        <v>4955.8710000000001</v>
      </c>
      <c r="AK391">
        <v>24.983000000000001</v>
      </c>
      <c r="AL391">
        <v>1.0049999999999999</v>
      </c>
      <c r="AM391">
        <v>424.77499999999998</v>
      </c>
      <c r="AN391">
        <v>2055.163</v>
      </c>
      <c r="AO391">
        <v>8.4730000000000008</v>
      </c>
      <c r="AP391">
        <v>16.876000000000001</v>
      </c>
      <c r="AQ391">
        <v>1</v>
      </c>
      <c r="AR391">
        <v>1</v>
      </c>
      <c r="AS391">
        <v>1</v>
      </c>
      <c r="AT391" s="1">
        <v>0</v>
      </c>
      <c r="AU391" s="1" t="s">
        <v>83</v>
      </c>
      <c r="AV391" s="1" t="s">
        <v>83</v>
      </c>
      <c r="AW391" s="1" t="s">
        <v>84</v>
      </c>
      <c r="AX391" s="1"/>
      <c r="AY391" s="1"/>
      <c r="AZ391" s="1" t="s">
        <v>1018</v>
      </c>
      <c r="BA391">
        <v>214</v>
      </c>
      <c r="BB391" s="1" t="s">
        <v>91</v>
      </c>
      <c r="BC391">
        <v>45566.768479999999</v>
      </c>
      <c r="BD391" s="1"/>
      <c r="BE391" s="1" t="s">
        <v>87</v>
      </c>
      <c r="BF391">
        <v>214</v>
      </c>
      <c r="BG391">
        <v>214</v>
      </c>
      <c r="BH391">
        <v>0</v>
      </c>
      <c r="BI391" s="1" t="s">
        <v>1016</v>
      </c>
      <c r="BJ391" s="1"/>
      <c r="BK391">
        <v>16.25</v>
      </c>
      <c r="BL391">
        <v>110</v>
      </c>
      <c r="BM391" s="1"/>
      <c r="BN391" s="1"/>
      <c r="BO391">
        <v>0</v>
      </c>
      <c r="BP391">
        <v>60</v>
      </c>
      <c r="BS391" s="1" t="s">
        <v>1019</v>
      </c>
      <c r="BT391" s="1" t="s">
        <v>1018</v>
      </c>
      <c r="BU391">
        <v>40</v>
      </c>
      <c r="BV391">
        <v>20</v>
      </c>
      <c r="BW391">
        <v>45</v>
      </c>
      <c r="BX391">
        <v>1204.0920000000001</v>
      </c>
      <c r="BY391">
        <v>1028.865</v>
      </c>
      <c r="BZ391">
        <v>-2.7709999999999999</v>
      </c>
      <c r="CA391">
        <v>4.048</v>
      </c>
      <c r="CB391">
        <v>89.537999999999997</v>
      </c>
      <c r="CC391">
        <v>2055.163</v>
      </c>
      <c r="CD391">
        <v>1205.6010000000001</v>
      </c>
      <c r="CE391">
        <v>1333.9749999999999</v>
      </c>
      <c r="CF391">
        <v>-179.59</v>
      </c>
      <c r="CG391">
        <v>99.998999999999995</v>
      </c>
      <c r="CI391">
        <f>COUNTA(filtered_labeled_data_seghesio__2[#This Row])</f>
        <v>77</v>
      </c>
    </row>
    <row r="392" spans="1:87" x14ac:dyDescent="0.35">
      <c r="A392">
        <v>800.49099999999999</v>
      </c>
      <c r="B392">
        <v>119.90900000000001</v>
      </c>
      <c r="C392">
        <v>214.6</v>
      </c>
      <c r="D392">
        <v>214.6</v>
      </c>
      <c r="E392">
        <v>220.1</v>
      </c>
      <c r="F392">
        <v>224.8</v>
      </c>
      <c r="G392">
        <v>2167.27</v>
      </c>
      <c r="H392">
        <v>1767.816</v>
      </c>
      <c r="I392">
        <v>3.3140000000000001</v>
      </c>
      <c r="J392">
        <v>0.14399999999999999</v>
      </c>
      <c r="K392">
        <v>24.335999999999999</v>
      </c>
      <c r="L392">
        <v>2.044</v>
      </c>
      <c r="M392">
        <v>0.45</v>
      </c>
      <c r="N392">
        <v>0.65400000000000003</v>
      </c>
      <c r="O392">
        <v>46</v>
      </c>
      <c r="P392">
        <v>28.262</v>
      </c>
      <c r="Q392">
        <v>44.969000000000001</v>
      </c>
      <c r="R392">
        <v>229.8</v>
      </c>
      <c r="S392">
        <v>59.9</v>
      </c>
      <c r="T392">
        <v>59.9</v>
      </c>
      <c r="U392">
        <v>60.9</v>
      </c>
      <c r="V392">
        <v>141.87899999999999</v>
      </c>
      <c r="W392">
        <v>52.5</v>
      </c>
      <c r="X392">
        <v>66.858000000000004</v>
      </c>
      <c r="Y392">
        <v>80.703000000000003</v>
      </c>
      <c r="Z392">
        <v>3.4239999999999999</v>
      </c>
      <c r="AA392">
        <v>541.07799999999997</v>
      </c>
      <c r="AB392">
        <v>496.79700000000003</v>
      </c>
      <c r="AC392">
        <v>4.59</v>
      </c>
      <c r="AD392">
        <v>3.65</v>
      </c>
      <c r="AE392">
        <v>7674.4579999999996</v>
      </c>
      <c r="AF392">
        <v>5423.8180000000002</v>
      </c>
      <c r="AG392">
        <v>1648.06</v>
      </c>
      <c r="AH392">
        <v>1014.027</v>
      </c>
      <c r="AI392">
        <v>6026.3969999999999</v>
      </c>
      <c r="AJ392">
        <v>4409.7910000000002</v>
      </c>
      <c r="AK392">
        <v>23.989000000000001</v>
      </c>
      <c r="AL392">
        <v>1.0029999999999999</v>
      </c>
      <c r="AM392">
        <v>423.34699999999998</v>
      </c>
      <c r="AN392">
        <v>2054.8989999999999</v>
      </c>
      <c r="AO392">
        <v>9.0109999999999992</v>
      </c>
      <c r="AP392">
        <v>20.443999999999999</v>
      </c>
      <c r="AQ392">
        <v>1</v>
      </c>
      <c r="AR392">
        <v>1</v>
      </c>
      <c r="AS392">
        <v>1</v>
      </c>
      <c r="AT392" s="1">
        <v>0</v>
      </c>
      <c r="AU392" s="1" t="s">
        <v>83</v>
      </c>
      <c r="AV392" s="1" t="s">
        <v>83</v>
      </c>
      <c r="AW392" s="1" t="s">
        <v>84</v>
      </c>
      <c r="AX392" s="1"/>
      <c r="AY392" s="1"/>
      <c r="AZ392" s="1" t="s">
        <v>1020</v>
      </c>
      <c r="BA392">
        <v>215</v>
      </c>
      <c r="BB392" s="1" t="s">
        <v>86</v>
      </c>
      <c r="BC392">
        <v>45566.768750000003</v>
      </c>
      <c r="BD392" s="1"/>
      <c r="BE392" s="1" t="s">
        <v>87</v>
      </c>
      <c r="BF392">
        <v>215</v>
      </c>
      <c r="BG392">
        <v>215</v>
      </c>
      <c r="BH392">
        <v>0</v>
      </c>
      <c r="BI392" s="1" t="s">
        <v>1021</v>
      </c>
      <c r="BJ392" s="1"/>
      <c r="BK392">
        <v>16.260000229999999</v>
      </c>
      <c r="BL392">
        <v>110</v>
      </c>
      <c r="BM392" s="1"/>
      <c r="BN392" s="1"/>
      <c r="BO392">
        <v>0</v>
      </c>
      <c r="BP392">
        <v>60</v>
      </c>
      <c r="BQ392">
        <v>4.1818619999999997E-3</v>
      </c>
      <c r="BR392">
        <v>0.14638865000000001</v>
      </c>
      <c r="BS392" s="1" t="s">
        <v>1022</v>
      </c>
      <c r="BT392" s="1" t="s">
        <v>1020</v>
      </c>
      <c r="BU392">
        <v>40</v>
      </c>
      <c r="BV392">
        <v>20</v>
      </c>
      <c r="BW392">
        <v>45</v>
      </c>
      <c r="BX392">
        <v>834.30499999999995</v>
      </c>
      <c r="BY392">
        <v>1153.576</v>
      </c>
      <c r="BZ392">
        <v>-0.94499999999999995</v>
      </c>
      <c r="CA392">
        <v>4.1050000000000004</v>
      </c>
      <c r="CB392">
        <v>91.364000000000004</v>
      </c>
      <c r="CC392">
        <v>2054.8989999999999</v>
      </c>
      <c r="CD392">
        <v>819.71500000000003</v>
      </c>
      <c r="CE392">
        <v>1261.944</v>
      </c>
      <c r="CF392">
        <v>2.3090000000000002</v>
      </c>
      <c r="CG392">
        <v>99.998999999999995</v>
      </c>
      <c r="CI392">
        <f>COUNTA(filtered_labeled_data_seghesio__2[#This Row])</f>
        <v>79</v>
      </c>
    </row>
    <row r="393" spans="1:87" x14ac:dyDescent="0.35">
      <c r="A393">
        <v>800.49099999999999</v>
      </c>
      <c r="B393">
        <v>119.90900000000001</v>
      </c>
      <c r="C393">
        <v>214.6</v>
      </c>
      <c r="D393">
        <v>214.6</v>
      </c>
      <c r="E393">
        <v>220.1</v>
      </c>
      <c r="F393">
        <v>224.8</v>
      </c>
      <c r="G393">
        <v>2167.27</v>
      </c>
      <c r="H393">
        <v>1767.816</v>
      </c>
      <c r="I393">
        <v>3.3140000000000001</v>
      </c>
      <c r="J393">
        <v>0.14399999999999999</v>
      </c>
      <c r="K393">
        <v>24.335999999999999</v>
      </c>
      <c r="L393">
        <v>2.044</v>
      </c>
      <c r="M393">
        <v>0.45</v>
      </c>
      <c r="N393">
        <v>0.65400000000000003</v>
      </c>
      <c r="O393">
        <v>46</v>
      </c>
      <c r="P393">
        <v>28.262</v>
      </c>
      <c r="Q393">
        <v>44.969000000000001</v>
      </c>
      <c r="R393">
        <v>229.8</v>
      </c>
      <c r="S393">
        <v>59.9</v>
      </c>
      <c r="T393">
        <v>59.9</v>
      </c>
      <c r="U393">
        <v>60.9</v>
      </c>
      <c r="V393">
        <v>91.864000000000004</v>
      </c>
      <c r="W393">
        <v>52.5</v>
      </c>
      <c r="X393">
        <v>67.350999999999999</v>
      </c>
      <c r="Y393">
        <v>83.212000000000003</v>
      </c>
      <c r="Z393">
        <v>1.3540000000000001</v>
      </c>
      <c r="AA393">
        <v>545.00099999999998</v>
      </c>
      <c r="AB393">
        <v>497.49200000000002</v>
      </c>
      <c r="AC393">
        <v>4.8159999999999998</v>
      </c>
      <c r="AD393">
        <v>3.8380000000000001</v>
      </c>
      <c r="AE393">
        <v>7897.63</v>
      </c>
      <c r="AF393">
        <v>6100.308</v>
      </c>
      <c r="AG393">
        <v>1795.2360000000001</v>
      </c>
      <c r="AH393">
        <v>1136.3499999999999</v>
      </c>
      <c r="AI393">
        <v>6102.3940000000002</v>
      </c>
      <c r="AJ393">
        <v>4963.9579999999996</v>
      </c>
      <c r="AK393">
        <v>23.989000000000001</v>
      </c>
      <c r="AL393">
        <v>1.004</v>
      </c>
      <c r="AM393">
        <v>424.75299999999999</v>
      </c>
      <c r="AN393">
        <v>2056.3679999999999</v>
      </c>
      <c r="AO393">
        <v>27.86</v>
      </c>
      <c r="AP393">
        <v>133.18899999999999</v>
      </c>
      <c r="AQ393">
        <v>0</v>
      </c>
      <c r="AR393">
        <v>0</v>
      </c>
      <c r="AS393">
        <v>1</v>
      </c>
      <c r="AT393" s="1">
        <v>0</v>
      </c>
      <c r="AU393" s="1" t="s">
        <v>83</v>
      </c>
      <c r="AV393" s="1" t="s">
        <v>83</v>
      </c>
      <c r="AW393" s="1" t="s">
        <v>119</v>
      </c>
      <c r="AX393" s="1"/>
      <c r="AY393" s="1"/>
      <c r="AZ393" s="1" t="s">
        <v>1023</v>
      </c>
      <c r="BA393">
        <v>215</v>
      </c>
      <c r="BB393" s="1" t="s">
        <v>91</v>
      </c>
      <c r="BC393">
        <v>45566.768750000003</v>
      </c>
      <c r="BD393" s="1"/>
      <c r="BE393" s="1" t="s">
        <v>87</v>
      </c>
      <c r="BF393">
        <v>215</v>
      </c>
      <c r="BG393">
        <v>215</v>
      </c>
      <c r="BH393">
        <v>0</v>
      </c>
      <c r="BI393" s="1" t="s">
        <v>1021</v>
      </c>
      <c r="BJ393" s="1"/>
      <c r="BK393">
        <v>16.260000229999999</v>
      </c>
      <c r="BL393">
        <v>110</v>
      </c>
      <c r="BM393" s="1"/>
      <c r="BN393" s="1"/>
      <c r="BO393">
        <v>0</v>
      </c>
      <c r="BP393">
        <v>60</v>
      </c>
      <c r="BS393" s="1" t="s">
        <v>1024</v>
      </c>
      <c r="BT393" s="1" t="s">
        <v>1023</v>
      </c>
      <c r="BU393">
        <v>40</v>
      </c>
      <c r="BV393">
        <v>20</v>
      </c>
      <c r="BW393">
        <v>45</v>
      </c>
      <c r="BX393">
        <v>1209.0119999999999</v>
      </c>
      <c r="BY393">
        <v>743</v>
      </c>
      <c r="BZ393">
        <v>-3.226</v>
      </c>
      <c r="CA393">
        <v>4.0309999999999997</v>
      </c>
      <c r="CB393">
        <v>89.082999999999998</v>
      </c>
      <c r="CC393">
        <v>2056.3679999999999</v>
      </c>
      <c r="CD393">
        <v>1211.7429999999999</v>
      </c>
      <c r="CE393">
        <v>1056.0650000000001</v>
      </c>
      <c r="CF393">
        <v>-179.827</v>
      </c>
      <c r="CG393">
        <v>97.244</v>
      </c>
      <c r="CI393">
        <f>COUNTA(filtered_labeled_data_seghesio__2[#This Row])</f>
        <v>77</v>
      </c>
    </row>
    <row r="394" spans="1:87" x14ac:dyDescent="0.35">
      <c r="A394">
        <v>800.49099999999999</v>
      </c>
      <c r="B394">
        <v>119.90900000000001</v>
      </c>
      <c r="C394">
        <v>214.6</v>
      </c>
      <c r="D394">
        <v>214.6</v>
      </c>
      <c r="E394">
        <v>220.1</v>
      </c>
      <c r="F394">
        <v>225</v>
      </c>
      <c r="G394">
        <v>2169.4070000000002</v>
      </c>
      <c r="H394">
        <v>1782.971</v>
      </c>
      <c r="I394">
        <v>3.4940000000000002</v>
      </c>
      <c r="J394">
        <v>0.14599999999999999</v>
      </c>
      <c r="K394">
        <v>24.335999999999999</v>
      </c>
      <c r="L394">
        <v>2.0179999999999998</v>
      </c>
      <c r="M394">
        <v>0.45</v>
      </c>
      <c r="N394">
        <v>0.65</v>
      </c>
      <c r="O394">
        <v>45.2</v>
      </c>
      <c r="P394">
        <v>27.864000000000001</v>
      </c>
      <c r="Q394">
        <v>44.959000000000003</v>
      </c>
      <c r="R394">
        <v>229.8</v>
      </c>
      <c r="S394">
        <v>60.1</v>
      </c>
      <c r="T394">
        <v>60.1</v>
      </c>
      <c r="U394">
        <v>60.9</v>
      </c>
      <c r="V394">
        <v>141.87899999999999</v>
      </c>
      <c r="W394">
        <v>52.5</v>
      </c>
      <c r="X394">
        <v>66.622</v>
      </c>
      <c r="Y394">
        <v>80.656999999999996</v>
      </c>
      <c r="Z394">
        <v>3.4609999999999999</v>
      </c>
      <c r="AA394">
        <v>540.75</v>
      </c>
      <c r="AB394">
        <v>496.596</v>
      </c>
      <c r="AC394">
        <v>4.59</v>
      </c>
      <c r="AD394">
        <v>3.6869999999999998</v>
      </c>
      <c r="AE394">
        <v>7659.5060000000003</v>
      </c>
      <c r="AF394">
        <v>5408.1660000000002</v>
      </c>
      <c r="AG394">
        <v>1637.1569999999999</v>
      </c>
      <c r="AH394">
        <v>1021.588</v>
      </c>
      <c r="AI394">
        <v>6022.3490000000002</v>
      </c>
      <c r="AJ394">
        <v>4386.5770000000002</v>
      </c>
      <c r="AK394">
        <v>24.731999999999999</v>
      </c>
      <c r="AT394" s="1" t="s">
        <v>83</v>
      </c>
      <c r="AU394" s="1" t="s">
        <v>83</v>
      </c>
      <c r="AV394" s="1" t="s">
        <v>83</v>
      </c>
      <c r="AW394" s="1"/>
      <c r="AX394" s="1"/>
      <c r="AY394" s="1"/>
      <c r="AZ394" s="1" t="s">
        <v>1025</v>
      </c>
      <c r="BA394">
        <v>216</v>
      </c>
      <c r="BB394" s="1" t="s">
        <v>86</v>
      </c>
      <c r="BC394">
        <v>45566.769039999999</v>
      </c>
      <c r="BD394" s="1"/>
      <c r="BE394" s="1" t="s">
        <v>87</v>
      </c>
      <c r="BF394">
        <v>216</v>
      </c>
      <c r="BG394">
        <v>216</v>
      </c>
      <c r="BH394">
        <v>0</v>
      </c>
      <c r="BI394" s="1" t="s">
        <v>1026</v>
      </c>
      <c r="BJ394" s="1"/>
      <c r="BK394">
        <v>16.260000229999999</v>
      </c>
      <c r="BL394">
        <v>110</v>
      </c>
      <c r="BM394" s="1"/>
      <c r="BN394" s="1"/>
      <c r="BO394">
        <v>0</v>
      </c>
      <c r="BP394">
        <v>60</v>
      </c>
      <c r="BQ394">
        <v>6.7758599999999999E-4</v>
      </c>
      <c r="BR394">
        <v>0.141237736</v>
      </c>
      <c r="BS394" s="1" t="s">
        <v>83</v>
      </c>
      <c r="BT394" s="1" t="s">
        <v>83</v>
      </c>
      <c r="CI394">
        <f>COUNTA(filtered_labeled_data_seghesio__2[#This Row])</f>
        <v>57</v>
      </c>
    </row>
    <row r="395" spans="1:87" x14ac:dyDescent="0.35">
      <c r="A395">
        <v>800.49099999999999</v>
      </c>
      <c r="B395">
        <v>119.90900000000001</v>
      </c>
      <c r="C395">
        <v>214.6</v>
      </c>
      <c r="D395">
        <v>214.6</v>
      </c>
      <c r="E395">
        <v>220.1</v>
      </c>
      <c r="F395">
        <v>225</v>
      </c>
      <c r="G395">
        <v>2169.4070000000002</v>
      </c>
      <c r="H395">
        <v>1782.971</v>
      </c>
      <c r="I395">
        <v>3.4940000000000002</v>
      </c>
      <c r="J395">
        <v>0.14599999999999999</v>
      </c>
      <c r="K395">
        <v>24.335999999999999</v>
      </c>
      <c r="L395">
        <v>2.0179999999999998</v>
      </c>
      <c r="M395">
        <v>0.45</v>
      </c>
      <c r="N395">
        <v>0.65</v>
      </c>
      <c r="O395">
        <v>45.2</v>
      </c>
      <c r="P395">
        <v>27.864000000000001</v>
      </c>
      <c r="Q395">
        <v>44.959000000000003</v>
      </c>
      <c r="R395">
        <v>229.8</v>
      </c>
      <c r="S395">
        <v>60.1</v>
      </c>
      <c r="T395">
        <v>60.1</v>
      </c>
      <c r="U395">
        <v>60.9</v>
      </c>
      <c r="V395">
        <v>91.864000000000004</v>
      </c>
      <c r="W395">
        <v>52.5</v>
      </c>
      <c r="X395">
        <v>67.213999999999999</v>
      </c>
      <c r="Y395">
        <v>83.231999999999999</v>
      </c>
      <c r="Z395">
        <v>1.3919999999999999</v>
      </c>
      <c r="AA395">
        <v>543.94500000000005</v>
      </c>
      <c r="AB395">
        <v>496.17700000000002</v>
      </c>
      <c r="AC395">
        <v>4.891</v>
      </c>
      <c r="AD395">
        <v>3.9510000000000001</v>
      </c>
      <c r="AE395">
        <v>7872.201</v>
      </c>
      <c r="AF395">
        <v>6052.2470000000003</v>
      </c>
      <c r="AG395">
        <v>1819.998</v>
      </c>
      <c r="AH395">
        <v>1176.3510000000001</v>
      </c>
      <c r="AI395">
        <v>6052.2030000000004</v>
      </c>
      <c r="AJ395">
        <v>4875.8959999999997</v>
      </c>
      <c r="AK395">
        <v>24.731999999999999</v>
      </c>
      <c r="AL395">
        <v>1.004</v>
      </c>
      <c r="AM395">
        <v>424.63499999999999</v>
      </c>
      <c r="AN395">
        <v>2056.5830000000001</v>
      </c>
      <c r="AO395">
        <v>8.8780000000000001</v>
      </c>
      <c r="AP395">
        <v>24.233000000000001</v>
      </c>
      <c r="AQ395">
        <v>1</v>
      </c>
      <c r="AR395">
        <v>1</v>
      </c>
      <c r="AS395">
        <v>1</v>
      </c>
      <c r="AT395" s="1">
        <v>0</v>
      </c>
      <c r="AU395" s="1" t="s">
        <v>83</v>
      </c>
      <c r="AV395" s="1" t="s">
        <v>83</v>
      </c>
      <c r="AW395" s="1" t="s">
        <v>84</v>
      </c>
      <c r="AX395" s="1"/>
      <c r="AY395" s="1"/>
      <c r="AZ395" s="1" t="s">
        <v>1027</v>
      </c>
      <c r="BA395">
        <v>216</v>
      </c>
      <c r="BB395" s="1" t="s">
        <v>91</v>
      </c>
      <c r="BC395">
        <v>45566.769039999999</v>
      </c>
      <c r="BD395" s="1"/>
      <c r="BE395" s="1" t="s">
        <v>87</v>
      </c>
      <c r="BF395">
        <v>216</v>
      </c>
      <c r="BG395">
        <v>216</v>
      </c>
      <c r="BH395">
        <v>0</v>
      </c>
      <c r="BI395" s="1" t="s">
        <v>1026</v>
      </c>
      <c r="BJ395" s="1"/>
      <c r="BK395">
        <v>16.260000229999999</v>
      </c>
      <c r="BL395">
        <v>110</v>
      </c>
      <c r="BM395" s="1"/>
      <c r="BN395" s="1"/>
      <c r="BO395">
        <v>0</v>
      </c>
      <c r="BP395">
        <v>60</v>
      </c>
      <c r="BS395" s="1" t="s">
        <v>1028</v>
      </c>
      <c r="BT395" s="1" t="s">
        <v>1027</v>
      </c>
      <c r="BU395">
        <v>40</v>
      </c>
      <c r="BV395">
        <v>20</v>
      </c>
      <c r="BW395">
        <v>45</v>
      </c>
      <c r="BX395">
        <v>1240.0820000000001</v>
      </c>
      <c r="BY395">
        <v>782.36599999999999</v>
      </c>
      <c r="BZ395">
        <v>-1.627</v>
      </c>
      <c r="CA395">
        <v>4.101</v>
      </c>
      <c r="CB395">
        <v>90.682000000000002</v>
      </c>
      <c r="CC395">
        <v>2056.5830000000001</v>
      </c>
      <c r="CD395">
        <v>1234.818</v>
      </c>
      <c r="CE395">
        <v>1094.338</v>
      </c>
      <c r="CF395">
        <v>-178.34899999999999</v>
      </c>
      <c r="CG395">
        <v>98.424999999999997</v>
      </c>
      <c r="CI395">
        <f>COUNTA(filtered_labeled_data_seghesio__2[#This Row])</f>
        <v>77</v>
      </c>
    </row>
    <row r="396" spans="1:87" x14ac:dyDescent="0.35">
      <c r="A396">
        <v>800.30700000000002</v>
      </c>
      <c r="B396">
        <v>119.90900000000001</v>
      </c>
      <c r="C396">
        <v>214.8</v>
      </c>
      <c r="D396">
        <v>214.6</v>
      </c>
      <c r="E396">
        <v>220.1</v>
      </c>
      <c r="F396">
        <v>225</v>
      </c>
      <c r="G396">
        <v>2190.002</v>
      </c>
      <c r="H396">
        <v>1783.5540000000001</v>
      </c>
      <c r="I396">
        <v>2.8740000000000001</v>
      </c>
      <c r="J396">
        <v>0.14799999999999999</v>
      </c>
      <c r="K396">
        <v>24.338000000000001</v>
      </c>
      <c r="L396">
        <v>2.0339999999999998</v>
      </c>
      <c r="M396">
        <v>0.45200000000000001</v>
      </c>
      <c r="N396">
        <v>0.65800000000000003</v>
      </c>
      <c r="O396">
        <v>44.4</v>
      </c>
      <c r="P396">
        <v>27.757000000000001</v>
      </c>
      <c r="Q396">
        <v>44.999000000000002</v>
      </c>
      <c r="R396">
        <v>229.8</v>
      </c>
      <c r="S396">
        <v>60</v>
      </c>
      <c r="T396">
        <v>60</v>
      </c>
      <c r="U396">
        <v>60.9</v>
      </c>
      <c r="V396">
        <v>141.87899999999999</v>
      </c>
      <c r="W396">
        <v>52.5</v>
      </c>
      <c r="X396">
        <v>66.757000000000005</v>
      </c>
      <c r="Y396">
        <v>80.581999999999994</v>
      </c>
      <c r="Z396">
        <v>3.5739999999999998</v>
      </c>
      <c r="AA396">
        <v>540.96299999999997</v>
      </c>
      <c r="AB396">
        <v>496.31299999999999</v>
      </c>
      <c r="AC396">
        <v>4.5529999999999999</v>
      </c>
      <c r="AD396">
        <v>3.6869999999999998</v>
      </c>
      <c r="AE396">
        <v>7672.7780000000002</v>
      </c>
      <c r="AF396">
        <v>5401.4979999999996</v>
      </c>
      <c r="AG396">
        <v>1615.6610000000001</v>
      </c>
      <c r="AH396">
        <v>1018.746</v>
      </c>
      <c r="AI396">
        <v>6057.1170000000002</v>
      </c>
      <c r="AJ396">
        <v>4382.7520000000004</v>
      </c>
      <c r="AK396">
        <v>23.972000000000001</v>
      </c>
      <c r="AL396">
        <v>1.0029999999999999</v>
      </c>
      <c r="AM396">
        <v>423.726</v>
      </c>
      <c r="AN396">
        <v>2055.6579999999999</v>
      </c>
      <c r="AO396">
        <v>5.633</v>
      </c>
      <c r="AP396">
        <v>26.965</v>
      </c>
      <c r="AQ396">
        <v>1</v>
      </c>
      <c r="AR396">
        <v>1</v>
      </c>
      <c r="AS396">
        <v>1</v>
      </c>
      <c r="AT396" s="1">
        <v>0</v>
      </c>
      <c r="AU396" s="1" t="s">
        <v>83</v>
      </c>
      <c r="AV396" s="1" t="s">
        <v>83</v>
      </c>
      <c r="AW396" s="1" t="s">
        <v>84</v>
      </c>
      <c r="AX396" s="1"/>
      <c r="AY396" s="1"/>
      <c r="AZ396" s="1" t="s">
        <v>1029</v>
      </c>
      <c r="BA396">
        <v>217</v>
      </c>
      <c r="BB396" s="1" t="s">
        <v>86</v>
      </c>
      <c r="BC396">
        <v>45566.769319999999</v>
      </c>
      <c r="BD396" s="1"/>
      <c r="BE396" s="1" t="s">
        <v>87</v>
      </c>
      <c r="BF396">
        <v>217</v>
      </c>
      <c r="BG396">
        <v>217</v>
      </c>
      <c r="BH396">
        <v>0</v>
      </c>
      <c r="BI396" s="1" t="s">
        <v>1030</v>
      </c>
      <c r="BJ396" s="1"/>
      <c r="BK396">
        <v>16.260000229999999</v>
      </c>
      <c r="BL396">
        <v>110</v>
      </c>
      <c r="BM396" s="1"/>
      <c r="BN396" s="1"/>
      <c r="BO396">
        <v>0</v>
      </c>
      <c r="BP396">
        <v>60</v>
      </c>
      <c r="BQ396">
        <v>1.6805291E-2</v>
      </c>
      <c r="BR396">
        <v>0.11672210700000001</v>
      </c>
      <c r="BS396" s="1" t="s">
        <v>1031</v>
      </c>
      <c r="BT396" s="1" t="s">
        <v>1029</v>
      </c>
      <c r="BU396">
        <v>40</v>
      </c>
      <c r="BV396">
        <v>20</v>
      </c>
      <c r="BW396">
        <v>45</v>
      </c>
      <c r="BX396">
        <v>839.61599999999999</v>
      </c>
      <c r="BY396">
        <v>1202.376</v>
      </c>
      <c r="BZ396">
        <v>1.097</v>
      </c>
      <c r="CA396">
        <v>4.1580000000000004</v>
      </c>
      <c r="CB396">
        <v>93.406000000000006</v>
      </c>
      <c r="CC396">
        <v>2055.6579999999999</v>
      </c>
      <c r="CD396">
        <v>821.37900000000002</v>
      </c>
      <c r="CE396">
        <v>1310.5360000000001</v>
      </c>
      <c r="CF396">
        <v>4.0629999999999997</v>
      </c>
      <c r="CG396">
        <v>98.424999999999997</v>
      </c>
      <c r="CI396">
        <f>COUNTA(filtered_labeled_data_seghesio__2[#This Row])</f>
        <v>79</v>
      </c>
    </row>
    <row r="397" spans="1:87" x14ac:dyDescent="0.35">
      <c r="A397">
        <v>800.30700000000002</v>
      </c>
      <c r="B397">
        <v>119.90900000000001</v>
      </c>
      <c r="C397">
        <v>214.8</v>
      </c>
      <c r="D397">
        <v>214.6</v>
      </c>
      <c r="E397">
        <v>220.1</v>
      </c>
      <c r="F397">
        <v>225</v>
      </c>
      <c r="G397">
        <v>2190.002</v>
      </c>
      <c r="H397">
        <v>1783.5540000000001</v>
      </c>
      <c r="I397">
        <v>2.8740000000000001</v>
      </c>
      <c r="J397">
        <v>0.14799999999999999</v>
      </c>
      <c r="K397">
        <v>24.338000000000001</v>
      </c>
      <c r="L397">
        <v>2.0339999999999998</v>
      </c>
      <c r="M397">
        <v>0.45200000000000001</v>
      </c>
      <c r="N397">
        <v>0.65800000000000003</v>
      </c>
      <c r="O397">
        <v>44.4</v>
      </c>
      <c r="P397">
        <v>27.757000000000001</v>
      </c>
      <c r="Q397">
        <v>44.999000000000002</v>
      </c>
      <c r="R397">
        <v>229.8</v>
      </c>
      <c r="S397">
        <v>60</v>
      </c>
      <c r="T397">
        <v>60</v>
      </c>
      <c r="U397">
        <v>60.9</v>
      </c>
      <c r="V397">
        <v>91.864000000000004</v>
      </c>
      <c r="W397">
        <v>52.5</v>
      </c>
      <c r="X397">
        <v>67.203000000000003</v>
      </c>
      <c r="Y397">
        <v>83.507999999999996</v>
      </c>
      <c r="Z397">
        <v>1.43</v>
      </c>
      <c r="AA397">
        <v>543.23199999999997</v>
      </c>
      <c r="AB397">
        <v>494.98</v>
      </c>
      <c r="AC397">
        <v>4.8159999999999998</v>
      </c>
      <c r="AD397">
        <v>3.875</v>
      </c>
      <c r="AE397">
        <v>7859.8419999999996</v>
      </c>
      <c r="AF397">
        <v>6002.241</v>
      </c>
      <c r="AG397">
        <v>1770.991</v>
      </c>
      <c r="AH397">
        <v>1128.97</v>
      </c>
      <c r="AI397">
        <v>6088.8509999999997</v>
      </c>
      <c r="AJ397">
        <v>4873.2709999999997</v>
      </c>
      <c r="AK397">
        <v>23.972000000000001</v>
      </c>
      <c r="AL397">
        <v>1.0049999999999999</v>
      </c>
      <c r="AM397">
        <v>424.83199999999999</v>
      </c>
      <c r="AN397">
        <v>2055.5059999999999</v>
      </c>
      <c r="AO397">
        <v>4.8390000000000004</v>
      </c>
      <c r="AP397">
        <v>24.234999999999999</v>
      </c>
      <c r="AQ397">
        <v>1</v>
      </c>
      <c r="AR397">
        <v>1</v>
      </c>
      <c r="AS397">
        <v>1</v>
      </c>
      <c r="AT397" s="1">
        <v>0</v>
      </c>
      <c r="AU397" s="1" t="s">
        <v>83</v>
      </c>
      <c r="AV397" s="1" t="s">
        <v>83</v>
      </c>
      <c r="AW397" s="1" t="s">
        <v>84</v>
      </c>
      <c r="AX397" s="1"/>
      <c r="AY397" s="1"/>
      <c r="AZ397" s="1" t="s">
        <v>1032</v>
      </c>
      <c r="BA397">
        <v>217</v>
      </c>
      <c r="BB397" s="1" t="s">
        <v>91</v>
      </c>
      <c r="BC397">
        <v>45566.769319999999</v>
      </c>
      <c r="BD397" s="1"/>
      <c r="BE397" s="1" t="s">
        <v>87</v>
      </c>
      <c r="BF397">
        <v>217</v>
      </c>
      <c r="BG397">
        <v>217</v>
      </c>
      <c r="BH397">
        <v>0</v>
      </c>
      <c r="BI397" s="1" t="s">
        <v>1030</v>
      </c>
      <c r="BJ397" s="1"/>
      <c r="BK397">
        <v>16.260000229999999</v>
      </c>
      <c r="BL397">
        <v>110</v>
      </c>
      <c r="BM397" s="1"/>
      <c r="BN397" s="1"/>
      <c r="BO397">
        <v>0</v>
      </c>
      <c r="BP397">
        <v>60</v>
      </c>
      <c r="BS397" s="1" t="s">
        <v>1033</v>
      </c>
      <c r="BT397" s="1" t="s">
        <v>1032</v>
      </c>
      <c r="BU397">
        <v>40</v>
      </c>
      <c r="BV397">
        <v>20</v>
      </c>
      <c r="BW397">
        <v>45</v>
      </c>
      <c r="BX397">
        <v>1185.951</v>
      </c>
      <c r="BY397">
        <v>980.36199999999997</v>
      </c>
      <c r="BZ397">
        <v>-2.9990000000000001</v>
      </c>
      <c r="CA397">
        <v>4.1079999999999997</v>
      </c>
      <c r="CB397">
        <v>89.31</v>
      </c>
      <c r="CC397">
        <v>2055.5059999999999</v>
      </c>
      <c r="CD397">
        <v>1192.829</v>
      </c>
      <c r="CE397">
        <v>1288.5550000000001</v>
      </c>
      <c r="CF397">
        <v>179.483</v>
      </c>
      <c r="CG397">
        <v>97.244</v>
      </c>
      <c r="CI397">
        <f>COUNTA(filtered_labeled_data_seghesio__2[#This Row])</f>
        <v>77</v>
      </c>
    </row>
    <row r="398" spans="1:87" x14ac:dyDescent="0.35">
      <c r="A398">
        <v>800.49099999999999</v>
      </c>
      <c r="B398">
        <v>119.90900000000001</v>
      </c>
      <c r="C398">
        <v>214.8</v>
      </c>
      <c r="D398">
        <v>214.8</v>
      </c>
      <c r="E398">
        <v>220.1</v>
      </c>
      <c r="F398">
        <v>224.8</v>
      </c>
      <c r="G398">
        <v>2192.9160000000002</v>
      </c>
      <c r="H398">
        <v>1783.6510000000001</v>
      </c>
      <c r="I398">
        <v>3.1280000000000001</v>
      </c>
      <c r="J398">
        <v>0.14799999999999999</v>
      </c>
      <c r="K398">
        <v>24.338000000000001</v>
      </c>
      <c r="L398">
        <v>2.0619999999999998</v>
      </c>
      <c r="M398">
        <v>0.45200000000000001</v>
      </c>
      <c r="N398">
        <v>0.65400000000000003</v>
      </c>
      <c r="O398">
        <v>43.4</v>
      </c>
      <c r="P398">
        <v>28.058</v>
      </c>
      <c r="Q398">
        <v>44.973999999999997</v>
      </c>
      <c r="R398">
        <v>230</v>
      </c>
      <c r="S398">
        <v>60</v>
      </c>
      <c r="T398">
        <v>60</v>
      </c>
      <c r="U398">
        <v>60.9</v>
      </c>
      <c r="V398">
        <v>141.87899999999999</v>
      </c>
      <c r="W398">
        <v>52.5</v>
      </c>
      <c r="X398">
        <v>66.766000000000005</v>
      </c>
      <c r="Y398">
        <v>80.459999999999994</v>
      </c>
      <c r="Z398">
        <v>3.085</v>
      </c>
      <c r="AA398">
        <v>541.54999999999995</v>
      </c>
      <c r="AB398">
        <v>497.09699999999998</v>
      </c>
      <c r="AC398">
        <v>4.6280000000000001</v>
      </c>
      <c r="AD398">
        <v>3.6869999999999998</v>
      </c>
      <c r="AE398">
        <v>7686.4459999999999</v>
      </c>
      <c r="AF398">
        <v>5435.38</v>
      </c>
      <c r="AG398">
        <v>1666.5920000000001</v>
      </c>
      <c r="AH398">
        <v>1029.2940000000001</v>
      </c>
      <c r="AI398">
        <v>6019.8540000000003</v>
      </c>
      <c r="AJ398">
        <v>4406.0860000000002</v>
      </c>
      <c r="AK398">
        <v>24.401</v>
      </c>
      <c r="AL398">
        <v>1.0029999999999999</v>
      </c>
      <c r="AM398">
        <v>423.721</v>
      </c>
      <c r="AN398">
        <v>2055.9209999999998</v>
      </c>
      <c r="AO398">
        <v>7.9859999999999998</v>
      </c>
      <c r="AP398">
        <v>23.091000000000001</v>
      </c>
      <c r="AQ398">
        <v>1</v>
      </c>
      <c r="AR398">
        <v>1</v>
      </c>
      <c r="AS398">
        <v>1</v>
      </c>
      <c r="AT398" s="1">
        <v>0</v>
      </c>
      <c r="AU398" s="1" t="s">
        <v>83</v>
      </c>
      <c r="AV398" s="1" t="s">
        <v>83</v>
      </c>
      <c r="AW398" s="1" t="s">
        <v>84</v>
      </c>
      <c r="AX398" s="1"/>
      <c r="AY398" s="1"/>
      <c r="AZ398" s="1" t="s">
        <v>1034</v>
      </c>
      <c r="BA398">
        <v>218</v>
      </c>
      <c r="BB398" s="1" t="s">
        <v>86</v>
      </c>
      <c r="BC398">
        <v>45566.7696</v>
      </c>
      <c r="BD398" s="1"/>
      <c r="BE398" s="1" t="s">
        <v>87</v>
      </c>
      <c r="BF398">
        <v>218</v>
      </c>
      <c r="BG398">
        <v>218</v>
      </c>
      <c r="BH398">
        <v>0</v>
      </c>
      <c r="BI398" s="1" t="s">
        <v>1035</v>
      </c>
      <c r="BJ398" s="1"/>
      <c r="BK398">
        <v>16.270000459999999</v>
      </c>
      <c r="BL398">
        <v>110</v>
      </c>
      <c r="BM398" s="1"/>
      <c r="BN398" s="1"/>
      <c r="BO398">
        <v>0</v>
      </c>
      <c r="BP398">
        <v>60</v>
      </c>
      <c r="BQ398">
        <v>1.7940879E-2</v>
      </c>
      <c r="BR398">
        <v>0.12723720099999999</v>
      </c>
      <c r="BS398" s="1" t="s">
        <v>1036</v>
      </c>
      <c r="BT398" s="1" t="s">
        <v>1034</v>
      </c>
      <c r="BU398">
        <v>40</v>
      </c>
      <c r="BV398">
        <v>20</v>
      </c>
      <c r="BW398">
        <v>45</v>
      </c>
      <c r="BX398">
        <v>863.32600000000002</v>
      </c>
      <c r="BY398">
        <v>1237.17</v>
      </c>
      <c r="BZ398">
        <v>2.4550000000000001</v>
      </c>
      <c r="CA398">
        <v>4.1669999999999998</v>
      </c>
      <c r="CB398">
        <v>94.763999999999996</v>
      </c>
      <c r="CC398">
        <v>2055.9209999999998</v>
      </c>
      <c r="CD398">
        <v>841.99199999999996</v>
      </c>
      <c r="CE398">
        <v>1344.482</v>
      </c>
      <c r="CF398">
        <v>5.4269999999999996</v>
      </c>
      <c r="CG398">
        <v>96.063000000000002</v>
      </c>
      <c r="CI398">
        <f>COUNTA(filtered_labeled_data_seghesio__2[#This Row])</f>
        <v>79</v>
      </c>
    </row>
    <row r="399" spans="1:87" x14ac:dyDescent="0.35">
      <c r="A399">
        <v>800.49099999999999</v>
      </c>
      <c r="B399">
        <v>119.90900000000001</v>
      </c>
      <c r="C399">
        <v>214.8</v>
      </c>
      <c r="D399">
        <v>214.8</v>
      </c>
      <c r="E399">
        <v>220.1</v>
      </c>
      <c r="F399">
        <v>224.8</v>
      </c>
      <c r="G399">
        <v>2192.9160000000002</v>
      </c>
      <c r="H399">
        <v>1783.6510000000001</v>
      </c>
      <c r="I399">
        <v>3.1280000000000001</v>
      </c>
      <c r="J399">
        <v>0.14799999999999999</v>
      </c>
      <c r="K399">
        <v>24.338000000000001</v>
      </c>
      <c r="L399">
        <v>2.0619999999999998</v>
      </c>
      <c r="M399">
        <v>0.45200000000000001</v>
      </c>
      <c r="N399">
        <v>0.65400000000000003</v>
      </c>
      <c r="O399">
        <v>43.4</v>
      </c>
      <c r="P399">
        <v>28.058</v>
      </c>
      <c r="Q399">
        <v>44.973999999999997</v>
      </c>
      <c r="R399">
        <v>230</v>
      </c>
      <c r="S399">
        <v>60</v>
      </c>
      <c r="T399">
        <v>60</v>
      </c>
      <c r="U399">
        <v>60.9</v>
      </c>
      <c r="V399">
        <v>91.864000000000004</v>
      </c>
      <c r="W399">
        <v>52.5</v>
      </c>
      <c r="X399">
        <v>67.304000000000002</v>
      </c>
      <c r="Y399">
        <v>82.911000000000001</v>
      </c>
      <c r="Z399">
        <v>2.2570000000000001</v>
      </c>
      <c r="AA399">
        <v>544.16099999999994</v>
      </c>
      <c r="AB399">
        <v>496.82100000000003</v>
      </c>
      <c r="AC399">
        <v>4.9290000000000003</v>
      </c>
      <c r="AD399">
        <v>3.875</v>
      </c>
      <c r="AE399">
        <v>7872.2449999999999</v>
      </c>
      <c r="AF399">
        <v>6050.7939999999999</v>
      </c>
      <c r="AG399">
        <v>1845.1679999999999</v>
      </c>
      <c r="AH399">
        <v>1143.8019999999999</v>
      </c>
      <c r="AI399">
        <v>6027.0770000000002</v>
      </c>
      <c r="AJ399">
        <v>4906.9930000000004</v>
      </c>
      <c r="AK399">
        <v>24.401</v>
      </c>
      <c r="AL399">
        <v>1.0069999999999999</v>
      </c>
      <c r="AM399">
        <v>424.661</v>
      </c>
      <c r="AN399">
        <v>0</v>
      </c>
      <c r="AO399">
        <v>594.77300000000002</v>
      </c>
      <c r="AP399">
        <v>858.70799999999997</v>
      </c>
      <c r="AQ399">
        <v>0</v>
      </c>
      <c r="AR399">
        <v>0</v>
      </c>
      <c r="AS399">
        <v>1</v>
      </c>
      <c r="AT399" s="1">
        <v>0</v>
      </c>
      <c r="AU399" s="1" t="s">
        <v>83</v>
      </c>
      <c r="AV399" s="1" t="s">
        <v>83</v>
      </c>
      <c r="AW399" s="1" t="s">
        <v>119</v>
      </c>
      <c r="AX399" s="1"/>
      <c r="AY399" s="1"/>
      <c r="AZ399" s="1" t="s">
        <v>1037</v>
      </c>
      <c r="BA399">
        <v>218</v>
      </c>
      <c r="BB399" s="1" t="s">
        <v>91</v>
      </c>
      <c r="BC399">
        <v>45566.7696</v>
      </c>
      <c r="BD399" s="1"/>
      <c r="BE399" s="1" t="s">
        <v>87</v>
      </c>
      <c r="BF399">
        <v>218</v>
      </c>
      <c r="BG399">
        <v>218</v>
      </c>
      <c r="BH399">
        <v>0</v>
      </c>
      <c r="BI399" s="1" t="s">
        <v>1035</v>
      </c>
      <c r="BJ399" s="1"/>
      <c r="BK399">
        <v>16.270000459999999</v>
      </c>
      <c r="BL399">
        <v>110</v>
      </c>
      <c r="BM399" s="1"/>
      <c r="BN399" s="1"/>
      <c r="BO399">
        <v>0</v>
      </c>
      <c r="BP399">
        <v>60</v>
      </c>
      <c r="BS399" s="1" t="s">
        <v>1038</v>
      </c>
      <c r="BT399" s="1" t="s">
        <v>1037</v>
      </c>
      <c r="BU399">
        <v>40</v>
      </c>
      <c r="BV399">
        <v>20</v>
      </c>
      <c r="BW399">
        <v>45</v>
      </c>
      <c r="BX399">
        <v>1201.4659999999999</v>
      </c>
      <c r="BY399">
        <v>710.80799999999999</v>
      </c>
      <c r="BZ399">
        <v>-3.673</v>
      </c>
      <c r="CA399">
        <v>4.0819999999999999</v>
      </c>
      <c r="CB399">
        <v>88.635999999999996</v>
      </c>
      <c r="CC399">
        <v>0</v>
      </c>
      <c r="CD399">
        <v>1206.1769999999999</v>
      </c>
      <c r="CE399">
        <v>1020.713</v>
      </c>
      <c r="CF399">
        <v>179.77799999999999</v>
      </c>
      <c r="CG399">
        <v>89.763999999999996</v>
      </c>
      <c r="CI399">
        <f>COUNTA(filtered_labeled_data_seghesio__2[#This Row])</f>
        <v>77</v>
      </c>
    </row>
    <row r="400" spans="1:87" x14ac:dyDescent="0.35">
      <c r="A400">
        <v>800.67499999999995</v>
      </c>
      <c r="B400">
        <v>119.90900000000001</v>
      </c>
      <c r="C400">
        <v>214.6</v>
      </c>
      <c r="D400">
        <v>214.8</v>
      </c>
      <c r="E400">
        <v>220.1</v>
      </c>
      <c r="F400">
        <v>224.8</v>
      </c>
      <c r="G400">
        <v>2183.6880000000001</v>
      </c>
      <c r="H400">
        <v>1769.953</v>
      </c>
      <c r="I400">
        <v>3.4260000000000002</v>
      </c>
      <c r="J400">
        <v>0.14799999999999999</v>
      </c>
      <c r="K400">
        <v>24.338000000000001</v>
      </c>
      <c r="L400">
        <v>2.0299999999999998</v>
      </c>
      <c r="M400">
        <v>0.45200000000000001</v>
      </c>
      <c r="N400">
        <v>0.65400000000000003</v>
      </c>
      <c r="O400">
        <v>42.7</v>
      </c>
      <c r="P400">
        <v>27.777000000000001</v>
      </c>
      <c r="Q400">
        <v>44.988999999999997</v>
      </c>
      <c r="R400">
        <v>229.8</v>
      </c>
      <c r="S400">
        <v>60.1</v>
      </c>
      <c r="T400">
        <v>60.1</v>
      </c>
      <c r="U400">
        <v>60.9</v>
      </c>
      <c r="V400">
        <v>141.87899999999999</v>
      </c>
      <c r="W400">
        <v>52.5</v>
      </c>
      <c r="X400">
        <v>66.8</v>
      </c>
      <c r="Y400">
        <v>80.474999999999994</v>
      </c>
      <c r="Z400">
        <v>3.4609999999999999</v>
      </c>
      <c r="AA400">
        <v>539.21900000000005</v>
      </c>
      <c r="AB400">
        <v>493.90800000000002</v>
      </c>
      <c r="AC400">
        <v>4.5149999999999997</v>
      </c>
      <c r="AD400">
        <v>3.65</v>
      </c>
      <c r="AE400">
        <v>7641.7730000000001</v>
      </c>
      <c r="AF400">
        <v>5342.93</v>
      </c>
      <c r="AG400">
        <v>1587.095</v>
      </c>
      <c r="AH400">
        <v>991.85599999999999</v>
      </c>
      <c r="AI400">
        <v>6054.6779999999999</v>
      </c>
      <c r="AJ400">
        <v>4351.0739999999996</v>
      </c>
      <c r="AK400">
        <v>23.954000000000001</v>
      </c>
      <c r="AT400" s="1"/>
      <c r="AU400" s="1" t="s">
        <v>83</v>
      </c>
      <c r="AV400" s="1" t="s">
        <v>83</v>
      </c>
      <c r="AW400" s="1"/>
      <c r="AX400" s="1"/>
      <c r="AY400" s="1"/>
      <c r="AZ400" s="1" t="s">
        <v>1039</v>
      </c>
      <c r="BA400">
        <v>219</v>
      </c>
      <c r="BB400" s="1" t="s">
        <v>86</v>
      </c>
      <c r="BC400">
        <v>45566.76988</v>
      </c>
      <c r="BD400" s="1"/>
      <c r="BE400" s="1" t="s">
        <v>87</v>
      </c>
      <c r="BF400">
        <v>219</v>
      </c>
      <c r="BG400">
        <v>219</v>
      </c>
      <c r="BH400">
        <v>0</v>
      </c>
      <c r="BI400" s="1" t="s">
        <v>1040</v>
      </c>
      <c r="BJ400" s="1"/>
      <c r="BK400">
        <v>16.270000459999999</v>
      </c>
      <c r="BL400">
        <v>110</v>
      </c>
      <c r="BM400" s="1"/>
      <c r="BN400" s="1"/>
      <c r="BO400">
        <v>0</v>
      </c>
      <c r="BP400">
        <v>60</v>
      </c>
      <c r="BQ400">
        <v>8.4758999999999998E-3</v>
      </c>
      <c r="BR400">
        <v>0.142438173</v>
      </c>
      <c r="BS400" s="1" t="s">
        <v>83</v>
      </c>
      <c r="BT400" s="1" t="s">
        <v>83</v>
      </c>
      <c r="CI400">
        <f>COUNTA(filtered_labeled_data_seghesio__2[#This Row])</f>
        <v>56</v>
      </c>
    </row>
    <row r="401" spans="1:87" x14ac:dyDescent="0.35">
      <c r="A401">
        <v>800.67499999999995</v>
      </c>
      <c r="B401">
        <v>119.90900000000001</v>
      </c>
      <c r="C401">
        <v>214.6</v>
      </c>
      <c r="D401">
        <v>214.8</v>
      </c>
      <c r="E401">
        <v>220.1</v>
      </c>
      <c r="F401">
        <v>224.8</v>
      </c>
      <c r="G401">
        <v>2183.6880000000001</v>
      </c>
      <c r="H401">
        <v>1769.953</v>
      </c>
      <c r="I401">
        <v>3.4260000000000002</v>
      </c>
      <c r="J401">
        <v>0.14799999999999999</v>
      </c>
      <c r="K401">
        <v>24.338000000000001</v>
      </c>
      <c r="L401">
        <v>2.0299999999999998</v>
      </c>
      <c r="M401">
        <v>0.45200000000000001</v>
      </c>
      <c r="N401">
        <v>0.65400000000000003</v>
      </c>
      <c r="O401">
        <v>42.7</v>
      </c>
      <c r="P401">
        <v>27.777000000000001</v>
      </c>
      <c r="Q401">
        <v>44.988999999999997</v>
      </c>
      <c r="R401">
        <v>229.8</v>
      </c>
      <c r="S401">
        <v>60.1</v>
      </c>
      <c r="T401">
        <v>60.1</v>
      </c>
      <c r="U401">
        <v>60.9</v>
      </c>
      <c r="V401">
        <v>91.864000000000004</v>
      </c>
      <c r="W401">
        <v>52.5</v>
      </c>
      <c r="X401">
        <v>67.477999999999994</v>
      </c>
      <c r="Y401">
        <v>83.334999999999994</v>
      </c>
      <c r="Z401">
        <v>1.3169999999999999</v>
      </c>
      <c r="AA401">
        <v>542.55999999999995</v>
      </c>
      <c r="AB401">
        <v>494.80599999999998</v>
      </c>
      <c r="AC401">
        <v>4.891</v>
      </c>
      <c r="AD401">
        <v>3.875</v>
      </c>
      <c r="AE401">
        <v>7833.7479999999996</v>
      </c>
      <c r="AF401">
        <v>5988.2849999999999</v>
      </c>
      <c r="AG401">
        <v>1812.646</v>
      </c>
      <c r="AH401">
        <v>1132.7</v>
      </c>
      <c r="AI401">
        <v>6021.1019999999999</v>
      </c>
      <c r="AJ401">
        <v>4855.585</v>
      </c>
      <c r="AK401">
        <v>23.954000000000001</v>
      </c>
      <c r="AL401">
        <v>1.0049999999999999</v>
      </c>
      <c r="AM401">
        <v>424.71699999999998</v>
      </c>
      <c r="AN401">
        <v>2053.9609999999998</v>
      </c>
      <c r="AO401">
        <v>15.068</v>
      </c>
      <c r="AP401">
        <v>26.061</v>
      </c>
      <c r="AQ401">
        <v>1</v>
      </c>
      <c r="AR401">
        <v>1</v>
      </c>
      <c r="AS401">
        <v>0</v>
      </c>
      <c r="AT401" s="1">
        <v>0</v>
      </c>
      <c r="AU401" s="1" t="s">
        <v>83</v>
      </c>
      <c r="AV401" s="1" t="s">
        <v>83</v>
      </c>
      <c r="AW401" s="1" t="s">
        <v>1041</v>
      </c>
      <c r="AX401" s="1"/>
      <c r="AY401" s="1"/>
      <c r="AZ401" s="1" t="s">
        <v>1042</v>
      </c>
      <c r="BA401">
        <v>219</v>
      </c>
      <c r="BB401" s="1" t="s">
        <v>91</v>
      </c>
      <c r="BC401">
        <v>45566.76988</v>
      </c>
      <c r="BD401" s="1"/>
      <c r="BE401" s="1" t="s">
        <v>87</v>
      </c>
      <c r="BF401">
        <v>219</v>
      </c>
      <c r="BG401">
        <v>219</v>
      </c>
      <c r="BH401">
        <v>0</v>
      </c>
      <c r="BI401" s="1" t="s">
        <v>1040</v>
      </c>
      <c r="BJ401" s="1"/>
      <c r="BK401">
        <v>16.270000459999999</v>
      </c>
      <c r="BL401">
        <v>110</v>
      </c>
      <c r="BM401" s="1"/>
      <c r="BN401" s="1"/>
      <c r="BO401">
        <v>0</v>
      </c>
      <c r="BP401">
        <v>60</v>
      </c>
      <c r="BS401" s="1" t="s">
        <v>1043</v>
      </c>
      <c r="BT401" s="1" t="s">
        <v>1042</v>
      </c>
      <c r="BU401">
        <v>40</v>
      </c>
      <c r="BV401">
        <v>20</v>
      </c>
      <c r="BW401">
        <v>45</v>
      </c>
      <c r="BX401">
        <v>1213.5909999999999</v>
      </c>
      <c r="BY401">
        <v>1102.4690000000001</v>
      </c>
      <c r="BZ401">
        <v>-2.3090000000000002</v>
      </c>
      <c r="CA401">
        <v>4.0780000000000003</v>
      </c>
      <c r="CB401">
        <v>90</v>
      </c>
      <c r="CC401">
        <v>2053.9609999999998</v>
      </c>
      <c r="CD401">
        <v>1211.8409999999999</v>
      </c>
      <c r="CE401">
        <v>1408.269</v>
      </c>
      <c r="CF401">
        <v>-179.048</v>
      </c>
      <c r="CG401">
        <v>98.424999999999997</v>
      </c>
      <c r="CI401">
        <f>COUNTA(filtered_labeled_data_seghesio__2[#This Row])</f>
        <v>77</v>
      </c>
    </row>
    <row r="402" spans="1:87" x14ac:dyDescent="0.35">
      <c r="A402">
        <v>800.49099999999999</v>
      </c>
      <c r="B402">
        <v>119.90900000000001</v>
      </c>
      <c r="C402">
        <v>214.6</v>
      </c>
      <c r="D402">
        <v>214.6</v>
      </c>
      <c r="E402">
        <v>220.1</v>
      </c>
      <c r="F402">
        <v>224.8</v>
      </c>
      <c r="G402">
        <v>2183.0070000000001</v>
      </c>
      <c r="H402">
        <v>1798.319</v>
      </c>
      <c r="I402">
        <v>3.0659999999999998</v>
      </c>
      <c r="J402">
        <v>0.14799999999999999</v>
      </c>
      <c r="K402">
        <v>24.338000000000001</v>
      </c>
      <c r="L402">
        <v>2.04</v>
      </c>
      <c r="M402">
        <v>0.45200000000000001</v>
      </c>
      <c r="N402">
        <v>0.65200000000000002</v>
      </c>
      <c r="O402">
        <v>42</v>
      </c>
      <c r="P402">
        <v>27.696000000000002</v>
      </c>
      <c r="Q402">
        <v>44.978999999999999</v>
      </c>
      <c r="R402">
        <v>229.8</v>
      </c>
      <c r="S402">
        <v>59.9</v>
      </c>
      <c r="T402">
        <v>59.9</v>
      </c>
      <c r="U402">
        <v>60.9</v>
      </c>
      <c r="V402">
        <v>141.87899999999999</v>
      </c>
      <c r="W402">
        <v>52.5</v>
      </c>
      <c r="X402">
        <v>66.611000000000004</v>
      </c>
      <c r="Y402">
        <v>80.42</v>
      </c>
      <c r="Z402">
        <v>3.1230000000000002</v>
      </c>
      <c r="AA402">
        <v>540.38400000000001</v>
      </c>
      <c r="AB402">
        <v>495.19299999999998</v>
      </c>
      <c r="AC402">
        <v>4.7409999999999997</v>
      </c>
      <c r="AD402">
        <v>3.6869999999999998</v>
      </c>
      <c r="AE402">
        <v>7658.8909999999996</v>
      </c>
      <c r="AF402">
        <v>5381.57</v>
      </c>
      <c r="AG402">
        <v>1712.067</v>
      </c>
      <c r="AH402">
        <v>1012.4640000000001</v>
      </c>
      <c r="AI402">
        <v>5946.8239999999996</v>
      </c>
      <c r="AJ402">
        <v>4369.1049999999996</v>
      </c>
      <c r="AK402">
        <v>24.687000000000001</v>
      </c>
      <c r="AL402">
        <v>1.0029999999999999</v>
      </c>
      <c r="AM402">
        <v>423.411</v>
      </c>
      <c r="AN402">
        <v>2055.2089999999998</v>
      </c>
      <c r="AO402">
        <v>7.6360000000000001</v>
      </c>
      <c r="AP402">
        <v>32.551000000000002</v>
      </c>
      <c r="AQ402">
        <v>1</v>
      </c>
      <c r="AR402">
        <v>1</v>
      </c>
      <c r="AS402">
        <v>1</v>
      </c>
      <c r="AT402" s="1">
        <v>0</v>
      </c>
      <c r="AU402" s="1" t="s">
        <v>83</v>
      </c>
      <c r="AV402" s="1" t="s">
        <v>83</v>
      </c>
      <c r="AW402" s="1" t="s">
        <v>84</v>
      </c>
      <c r="AX402" s="1"/>
      <c r="AY402" s="1"/>
      <c r="AZ402" s="1" t="s">
        <v>1044</v>
      </c>
      <c r="BA402">
        <v>220</v>
      </c>
      <c r="BB402" s="1" t="s">
        <v>86</v>
      </c>
      <c r="BC402">
        <v>45566.77016</v>
      </c>
      <c r="BD402" s="1"/>
      <c r="BE402" s="1" t="s">
        <v>87</v>
      </c>
      <c r="BF402">
        <v>220</v>
      </c>
      <c r="BG402">
        <v>220</v>
      </c>
      <c r="BH402">
        <v>0</v>
      </c>
      <c r="BI402" s="1" t="s">
        <v>1045</v>
      </c>
      <c r="BJ402" s="1"/>
      <c r="BK402">
        <v>16.27999878</v>
      </c>
      <c r="BL402">
        <v>110</v>
      </c>
      <c r="BM402" s="1"/>
      <c r="BN402" s="1"/>
      <c r="BO402">
        <v>0</v>
      </c>
      <c r="BP402">
        <v>60</v>
      </c>
      <c r="BQ402">
        <v>1.5076637E-2</v>
      </c>
      <c r="BR402">
        <v>0.12605023400000001</v>
      </c>
      <c r="BS402" s="1" t="s">
        <v>1046</v>
      </c>
      <c r="BT402" s="1" t="s">
        <v>1044</v>
      </c>
      <c r="BU402">
        <v>40</v>
      </c>
      <c r="BV402">
        <v>20</v>
      </c>
      <c r="BW402">
        <v>45</v>
      </c>
      <c r="BX402">
        <v>836.822</v>
      </c>
      <c r="BY402">
        <v>1191.982</v>
      </c>
      <c r="BZ402">
        <v>-0.94499999999999995</v>
      </c>
      <c r="CA402">
        <v>4.1559999999999997</v>
      </c>
      <c r="CB402">
        <v>91.364000000000004</v>
      </c>
      <c r="CC402">
        <v>2055.2089999999998</v>
      </c>
      <c r="CD402">
        <v>822.39300000000003</v>
      </c>
      <c r="CE402">
        <v>1301.855</v>
      </c>
      <c r="CF402">
        <v>2.0310000000000001</v>
      </c>
      <c r="CG402">
        <v>98.424999999999997</v>
      </c>
      <c r="CI402">
        <f>COUNTA(filtered_labeled_data_seghesio__2[#This Row])</f>
        <v>79</v>
      </c>
    </row>
    <row r="403" spans="1:87" x14ac:dyDescent="0.35">
      <c r="A403">
        <v>800.49099999999999</v>
      </c>
      <c r="B403">
        <v>119.90900000000001</v>
      </c>
      <c r="C403">
        <v>214.6</v>
      </c>
      <c r="D403">
        <v>214.6</v>
      </c>
      <c r="E403">
        <v>220.1</v>
      </c>
      <c r="F403">
        <v>224.8</v>
      </c>
      <c r="G403">
        <v>2183.0070000000001</v>
      </c>
      <c r="H403">
        <v>1798.319</v>
      </c>
      <c r="I403">
        <v>3.0659999999999998</v>
      </c>
      <c r="J403">
        <v>0.14799999999999999</v>
      </c>
      <c r="K403">
        <v>24.338000000000001</v>
      </c>
      <c r="L403">
        <v>2.04</v>
      </c>
      <c r="M403">
        <v>0.45200000000000001</v>
      </c>
      <c r="N403">
        <v>0.65200000000000002</v>
      </c>
      <c r="O403">
        <v>42</v>
      </c>
      <c r="P403">
        <v>27.696000000000002</v>
      </c>
      <c r="Q403">
        <v>44.978999999999999</v>
      </c>
      <c r="R403">
        <v>229.8</v>
      </c>
      <c r="S403">
        <v>59.9</v>
      </c>
      <c r="T403">
        <v>59.9</v>
      </c>
      <c r="U403">
        <v>60.9</v>
      </c>
      <c r="V403">
        <v>91.864000000000004</v>
      </c>
      <c r="W403">
        <v>52.5</v>
      </c>
      <c r="X403">
        <v>67.343000000000004</v>
      </c>
      <c r="Y403">
        <v>83.391999999999996</v>
      </c>
      <c r="Z403">
        <v>1.3919999999999999</v>
      </c>
      <c r="AA403">
        <v>544.65800000000002</v>
      </c>
      <c r="AB403">
        <v>495.83199999999999</v>
      </c>
      <c r="AC403">
        <v>4.891</v>
      </c>
      <c r="AD403">
        <v>3.875</v>
      </c>
      <c r="AE403">
        <v>7878.53</v>
      </c>
      <c r="AF403">
        <v>6022.5379999999996</v>
      </c>
      <c r="AG403">
        <v>1813.9480000000001</v>
      </c>
      <c r="AH403">
        <v>1128.855</v>
      </c>
      <c r="AI403">
        <v>6064.5820000000003</v>
      </c>
      <c r="AJ403">
        <v>4893.6819999999998</v>
      </c>
      <c r="AK403">
        <v>24.687000000000001</v>
      </c>
      <c r="AL403">
        <v>1.0049999999999999</v>
      </c>
      <c r="AM403">
        <v>424.81900000000002</v>
      </c>
      <c r="AN403">
        <v>2054.5100000000002</v>
      </c>
      <c r="AO403">
        <v>7.2640000000000002</v>
      </c>
      <c r="AP403">
        <v>25.550999999999998</v>
      </c>
      <c r="AQ403">
        <v>1</v>
      </c>
      <c r="AR403">
        <v>1</v>
      </c>
      <c r="AS403">
        <v>1</v>
      </c>
      <c r="AT403" s="1">
        <v>0</v>
      </c>
      <c r="AU403" s="1" t="s">
        <v>83</v>
      </c>
      <c r="AV403" s="1" t="s">
        <v>83</v>
      </c>
      <c r="AW403" s="1" t="s">
        <v>84</v>
      </c>
      <c r="AX403" s="1"/>
      <c r="AY403" s="1"/>
      <c r="AZ403" s="1" t="s">
        <v>1047</v>
      </c>
      <c r="BA403">
        <v>220</v>
      </c>
      <c r="BB403" s="1" t="s">
        <v>91</v>
      </c>
      <c r="BC403">
        <v>45566.77016</v>
      </c>
      <c r="BD403" s="1"/>
      <c r="BE403" s="1" t="s">
        <v>87</v>
      </c>
      <c r="BF403">
        <v>220</v>
      </c>
      <c r="BG403">
        <v>220</v>
      </c>
      <c r="BH403">
        <v>0</v>
      </c>
      <c r="BI403" s="1" t="s">
        <v>1045</v>
      </c>
      <c r="BJ403" s="1"/>
      <c r="BK403">
        <v>16.27999878</v>
      </c>
      <c r="BL403">
        <v>110</v>
      </c>
      <c r="BM403" s="1"/>
      <c r="BN403" s="1"/>
      <c r="BO403">
        <v>0</v>
      </c>
      <c r="BP403">
        <v>60</v>
      </c>
      <c r="BS403" s="1" t="s">
        <v>1048</v>
      </c>
      <c r="BT403" s="1" t="s">
        <v>1047</v>
      </c>
      <c r="BU403">
        <v>40</v>
      </c>
      <c r="BV403">
        <v>20</v>
      </c>
      <c r="BW403">
        <v>45</v>
      </c>
      <c r="BX403">
        <v>1184.809</v>
      </c>
      <c r="BY403">
        <v>1074.5450000000001</v>
      </c>
      <c r="BZ403">
        <v>-3.6619999999999999</v>
      </c>
      <c r="CA403">
        <v>4.1150000000000002</v>
      </c>
      <c r="CB403">
        <v>88.647000000000006</v>
      </c>
      <c r="CC403">
        <v>2054.5100000000002</v>
      </c>
      <c r="CD403">
        <v>1190.943</v>
      </c>
      <c r="CE403">
        <v>1380.259</v>
      </c>
      <c r="CF403">
        <v>179.53800000000001</v>
      </c>
      <c r="CG403">
        <v>99.998999999999995</v>
      </c>
      <c r="CI403">
        <f>COUNTA(filtered_labeled_data_seghesio__2[#This Row])</f>
        <v>77</v>
      </c>
    </row>
    <row r="404" spans="1:87" x14ac:dyDescent="0.35">
      <c r="A404">
        <v>800.49099999999999</v>
      </c>
      <c r="B404">
        <v>119.90900000000001</v>
      </c>
      <c r="C404">
        <v>214.6</v>
      </c>
      <c r="D404">
        <v>214.6</v>
      </c>
      <c r="E404">
        <v>220.1</v>
      </c>
      <c r="F404">
        <v>225</v>
      </c>
      <c r="G404">
        <v>2181.9389999999999</v>
      </c>
      <c r="H404">
        <v>1758.588</v>
      </c>
      <c r="I404">
        <v>2.8740000000000001</v>
      </c>
      <c r="J404">
        <v>0.14799999999999999</v>
      </c>
      <c r="K404">
        <v>24.338000000000001</v>
      </c>
      <c r="L404">
        <v>2.0419999999999998</v>
      </c>
      <c r="M404">
        <v>0.45200000000000001</v>
      </c>
      <c r="N404">
        <v>0.65800000000000003</v>
      </c>
      <c r="O404">
        <v>41.5</v>
      </c>
      <c r="P404">
        <v>27.588999999999999</v>
      </c>
      <c r="Q404">
        <v>44.959000000000003</v>
      </c>
      <c r="R404">
        <v>229.8</v>
      </c>
      <c r="S404">
        <v>60</v>
      </c>
      <c r="T404">
        <v>60</v>
      </c>
      <c r="U404">
        <v>60.9</v>
      </c>
      <c r="V404">
        <v>141.87899999999999</v>
      </c>
      <c r="W404">
        <v>52.5</v>
      </c>
      <c r="X404">
        <v>66.787000000000006</v>
      </c>
      <c r="Y404">
        <v>80.432000000000002</v>
      </c>
      <c r="Z404">
        <v>2.859</v>
      </c>
      <c r="AA404">
        <v>539.45799999999997</v>
      </c>
      <c r="AB404">
        <v>492.93200000000002</v>
      </c>
      <c r="AC404">
        <v>4.59</v>
      </c>
      <c r="AD404">
        <v>3.65</v>
      </c>
      <c r="AE404">
        <v>7651.7129999999997</v>
      </c>
      <c r="AF404">
        <v>5318.39</v>
      </c>
      <c r="AG404">
        <v>1620.874</v>
      </c>
      <c r="AH404">
        <v>981.21400000000006</v>
      </c>
      <c r="AI404">
        <v>6030.84</v>
      </c>
      <c r="AJ404">
        <v>4337.1760000000004</v>
      </c>
      <c r="AK404">
        <v>24.376000000000001</v>
      </c>
      <c r="AL404">
        <v>1.0029999999999999</v>
      </c>
      <c r="AM404">
        <v>423.22300000000001</v>
      </c>
      <c r="AN404">
        <v>2055.6129999999998</v>
      </c>
      <c r="AO404">
        <v>31.41</v>
      </c>
      <c r="AP404">
        <v>26.207999999999998</v>
      </c>
      <c r="AQ404">
        <v>0</v>
      </c>
      <c r="AR404">
        <v>1</v>
      </c>
      <c r="AS404">
        <v>1</v>
      </c>
      <c r="AT404" s="1">
        <v>0</v>
      </c>
      <c r="AU404" s="1" t="s">
        <v>83</v>
      </c>
      <c r="AV404" s="1" t="s">
        <v>83</v>
      </c>
      <c r="AW404" s="1" t="s">
        <v>113</v>
      </c>
      <c r="AX404" s="1"/>
      <c r="AY404" s="1"/>
      <c r="AZ404" s="1" t="s">
        <v>1049</v>
      </c>
      <c r="BA404">
        <v>221</v>
      </c>
      <c r="BB404" s="1" t="s">
        <v>86</v>
      </c>
      <c r="BC404">
        <v>45566.77044</v>
      </c>
      <c r="BD404" s="1"/>
      <c r="BE404" s="1" t="s">
        <v>87</v>
      </c>
      <c r="BF404">
        <v>221</v>
      </c>
      <c r="BG404">
        <v>221</v>
      </c>
      <c r="BH404">
        <v>0</v>
      </c>
      <c r="BI404" s="1" t="s">
        <v>1050</v>
      </c>
      <c r="BJ404" s="1"/>
      <c r="BK404">
        <v>16.27999878</v>
      </c>
      <c r="BL404">
        <v>110</v>
      </c>
      <c r="BM404" s="1"/>
      <c r="BN404" s="1"/>
      <c r="BO404">
        <v>0</v>
      </c>
      <c r="BP404">
        <v>60</v>
      </c>
      <c r="BQ404">
        <v>2.6285649999999998E-3</v>
      </c>
      <c r="BR404">
        <v>0.15055680299999999</v>
      </c>
      <c r="BS404" s="1" t="s">
        <v>1051</v>
      </c>
      <c r="BT404" s="1" t="s">
        <v>1049</v>
      </c>
      <c r="BU404">
        <v>40</v>
      </c>
      <c r="BV404">
        <v>20</v>
      </c>
      <c r="BW404">
        <v>45</v>
      </c>
      <c r="BX404">
        <v>829.08</v>
      </c>
      <c r="BY404">
        <v>1234.1210000000001</v>
      </c>
      <c r="BZ404">
        <v>-0.28799999999999998</v>
      </c>
      <c r="CA404">
        <v>4.2309999999999999</v>
      </c>
      <c r="CB404">
        <v>92.021000000000001</v>
      </c>
      <c r="CC404">
        <v>2055.6129999999998</v>
      </c>
      <c r="CD404">
        <v>813.80700000000002</v>
      </c>
      <c r="CE404">
        <v>1342.0250000000001</v>
      </c>
      <c r="CF404">
        <v>2.4729999999999999</v>
      </c>
      <c r="CG404">
        <v>98.424999999999997</v>
      </c>
      <c r="CI404">
        <f>COUNTA(filtered_labeled_data_seghesio__2[#This Row])</f>
        <v>79</v>
      </c>
    </row>
    <row r="405" spans="1:87" x14ac:dyDescent="0.35">
      <c r="A405">
        <v>800.49099999999999</v>
      </c>
      <c r="B405">
        <v>119.90900000000001</v>
      </c>
      <c r="C405">
        <v>214.6</v>
      </c>
      <c r="D405">
        <v>214.6</v>
      </c>
      <c r="E405">
        <v>220.1</v>
      </c>
      <c r="F405">
        <v>225</v>
      </c>
      <c r="G405">
        <v>2181.9389999999999</v>
      </c>
      <c r="H405">
        <v>1758.588</v>
      </c>
      <c r="I405">
        <v>2.8740000000000001</v>
      </c>
      <c r="J405">
        <v>0.14799999999999999</v>
      </c>
      <c r="K405">
        <v>24.338000000000001</v>
      </c>
      <c r="L405">
        <v>2.0419999999999998</v>
      </c>
      <c r="M405">
        <v>0.45200000000000001</v>
      </c>
      <c r="N405">
        <v>0.65800000000000003</v>
      </c>
      <c r="O405">
        <v>41.5</v>
      </c>
      <c r="P405">
        <v>27.588999999999999</v>
      </c>
      <c r="Q405">
        <v>44.959000000000003</v>
      </c>
      <c r="R405">
        <v>229.8</v>
      </c>
      <c r="S405">
        <v>60</v>
      </c>
      <c r="T405">
        <v>60</v>
      </c>
      <c r="U405">
        <v>60.9</v>
      </c>
      <c r="V405">
        <v>91.864000000000004</v>
      </c>
      <c r="W405">
        <v>52.5</v>
      </c>
      <c r="X405">
        <v>67.317999999999998</v>
      </c>
      <c r="Y405">
        <v>82.896000000000001</v>
      </c>
      <c r="Z405">
        <v>1.994</v>
      </c>
      <c r="AA405">
        <v>543.25099999999998</v>
      </c>
      <c r="AB405">
        <v>494.38099999999997</v>
      </c>
      <c r="AC405">
        <v>4.8159999999999998</v>
      </c>
      <c r="AD405">
        <v>3.9129999999999998</v>
      </c>
      <c r="AE405">
        <v>7852.9570000000003</v>
      </c>
      <c r="AF405">
        <v>5994.0810000000001</v>
      </c>
      <c r="AG405">
        <v>1768.155</v>
      </c>
      <c r="AH405">
        <v>1144.289</v>
      </c>
      <c r="AI405">
        <v>6084.8019999999997</v>
      </c>
      <c r="AJ405">
        <v>4849.7920000000004</v>
      </c>
      <c r="AK405">
        <v>24.376000000000001</v>
      </c>
      <c r="AL405">
        <v>1.0049999999999999</v>
      </c>
      <c r="AM405">
        <v>424.66399999999999</v>
      </c>
      <c r="AN405">
        <v>2055.442</v>
      </c>
      <c r="AO405">
        <v>5.8310000000000004</v>
      </c>
      <c r="AP405">
        <v>25.295000000000002</v>
      </c>
      <c r="AQ405">
        <v>1</v>
      </c>
      <c r="AR405">
        <v>1</v>
      </c>
      <c r="AS405">
        <v>1</v>
      </c>
      <c r="AT405" s="1">
        <v>0</v>
      </c>
      <c r="AU405" s="1" t="s">
        <v>83</v>
      </c>
      <c r="AV405" s="1" t="s">
        <v>83</v>
      </c>
      <c r="AW405" s="1" t="s">
        <v>84</v>
      </c>
      <c r="AX405" s="1"/>
      <c r="AY405" s="1"/>
      <c r="AZ405" s="1" t="s">
        <v>1052</v>
      </c>
      <c r="BA405">
        <v>221</v>
      </c>
      <c r="BB405" s="1" t="s">
        <v>91</v>
      </c>
      <c r="BC405">
        <v>45566.77044</v>
      </c>
      <c r="BD405" s="1"/>
      <c r="BE405" s="1" t="s">
        <v>87</v>
      </c>
      <c r="BF405">
        <v>221</v>
      </c>
      <c r="BG405">
        <v>221</v>
      </c>
      <c r="BH405">
        <v>0</v>
      </c>
      <c r="BI405" s="1" t="s">
        <v>1050</v>
      </c>
      <c r="BJ405" s="1"/>
      <c r="BK405">
        <v>16.27999878</v>
      </c>
      <c r="BL405">
        <v>110</v>
      </c>
      <c r="BM405" s="1"/>
      <c r="BN405" s="1"/>
      <c r="BO405">
        <v>0</v>
      </c>
      <c r="BP405">
        <v>60</v>
      </c>
      <c r="BS405" s="1" t="s">
        <v>1053</v>
      </c>
      <c r="BT405" s="1" t="s">
        <v>1052</v>
      </c>
      <c r="BU405">
        <v>40</v>
      </c>
      <c r="BV405">
        <v>20</v>
      </c>
      <c r="BW405">
        <v>45</v>
      </c>
      <c r="BX405">
        <v>1211.9280000000001</v>
      </c>
      <c r="BY405">
        <v>1007.768</v>
      </c>
      <c r="BZ405">
        <v>-2.7669999999999999</v>
      </c>
      <c r="CA405">
        <v>4.0609999999999999</v>
      </c>
      <c r="CB405">
        <v>89.542000000000002</v>
      </c>
      <c r="CC405">
        <v>2055.442</v>
      </c>
      <c r="CD405">
        <v>1211.28</v>
      </c>
      <c r="CE405">
        <v>1315.2090000000001</v>
      </c>
      <c r="CF405">
        <v>-179.27699999999999</v>
      </c>
      <c r="CG405">
        <v>99.998999999999995</v>
      </c>
      <c r="CI405">
        <f>COUNTA(filtered_labeled_data_seghesio__2[#This Row])</f>
        <v>77</v>
      </c>
    </row>
    <row r="406" spans="1:87" x14ac:dyDescent="0.35">
      <c r="A406">
        <v>800.49099999999999</v>
      </c>
      <c r="B406">
        <v>119.90900000000001</v>
      </c>
      <c r="C406">
        <v>214.6</v>
      </c>
      <c r="D406">
        <v>214.8</v>
      </c>
      <c r="E406">
        <v>220.1</v>
      </c>
      <c r="F406">
        <v>225</v>
      </c>
      <c r="G406">
        <v>2187.7669999999998</v>
      </c>
      <c r="H406">
        <v>1789.8679999999999</v>
      </c>
      <c r="I406">
        <v>3.0739999999999998</v>
      </c>
      <c r="J406">
        <v>0.14799999999999999</v>
      </c>
      <c r="K406">
        <v>24.338000000000001</v>
      </c>
      <c r="L406">
        <v>2.044</v>
      </c>
      <c r="M406">
        <v>0.45200000000000001</v>
      </c>
      <c r="N406">
        <v>0.65600000000000003</v>
      </c>
      <c r="O406">
        <v>41</v>
      </c>
      <c r="P406">
        <v>27.584</v>
      </c>
      <c r="Q406">
        <v>44.978999999999999</v>
      </c>
      <c r="R406">
        <v>229.8</v>
      </c>
      <c r="S406">
        <v>60.1</v>
      </c>
      <c r="T406">
        <v>60.1</v>
      </c>
      <c r="U406">
        <v>60.9</v>
      </c>
      <c r="V406">
        <v>141.87899999999999</v>
      </c>
      <c r="W406">
        <v>52.5</v>
      </c>
      <c r="X406">
        <v>66.786000000000001</v>
      </c>
      <c r="Y406">
        <v>80.402000000000001</v>
      </c>
      <c r="Z406">
        <v>3.3490000000000002</v>
      </c>
      <c r="AA406">
        <v>540.39499999999998</v>
      </c>
      <c r="AB406">
        <v>495.185</v>
      </c>
      <c r="AC406">
        <v>4.6280000000000001</v>
      </c>
      <c r="AD406">
        <v>3.6869999999999998</v>
      </c>
      <c r="AE406">
        <v>7648.1149999999998</v>
      </c>
      <c r="AF406">
        <v>5371.0559999999996</v>
      </c>
      <c r="AG406">
        <v>1649.9839999999999</v>
      </c>
      <c r="AH406">
        <v>1011.0410000000001</v>
      </c>
      <c r="AI406">
        <v>5998.1310000000003</v>
      </c>
      <c r="AJ406">
        <v>4360.0159999999996</v>
      </c>
      <c r="AK406">
        <v>24.591999999999999</v>
      </c>
      <c r="AL406">
        <v>1.0029999999999999</v>
      </c>
      <c r="AM406">
        <v>423.72500000000002</v>
      </c>
      <c r="AN406">
        <v>2055.14</v>
      </c>
      <c r="AO406">
        <v>4.5780000000000003</v>
      </c>
      <c r="AP406">
        <v>25.558</v>
      </c>
      <c r="AQ406">
        <v>1</v>
      </c>
      <c r="AR406">
        <v>1</v>
      </c>
      <c r="AS406">
        <v>1</v>
      </c>
      <c r="AT406" s="1">
        <v>0</v>
      </c>
      <c r="AU406" s="1" t="s">
        <v>83</v>
      </c>
      <c r="AV406" s="1" t="s">
        <v>83</v>
      </c>
      <c r="AW406" s="1" t="s">
        <v>84</v>
      </c>
      <c r="AX406" s="1"/>
      <c r="AY406" s="1"/>
      <c r="AZ406" s="1" t="s">
        <v>1054</v>
      </c>
      <c r="BA406">
        <v>222</v>
      </c>
      <c r="BB406" s="1" t="s">
        <v>86</v>
      </c>
      <c r="BC406">
        <v>45566.770729999997</v>
      </c>
      <c r="BD406" s="1"/>
      <c r="BE406" s="1" t="s">
        <v>87</v>
      </c>
      <c r="BF406">
        <v>222</v>
      </c>
      <c r="BG406">
        <v>222</v>
      </c>
      <c r="BH406">
        <v>0</v>
      </c>
      <c r="BI406" s="1" t="s">
        <v>1055</v>
      </c>
      <c r="BJ406" s="1"/>
      <c r="BK406">
        <v>16.27999878</v>
      </c>
      <c r="BL406">
        <v>110</v>
      </c>
      <c r="BM406" s="1"/>
      <c r="BN406" s="1"/>
      <c r="BO406">
        <v>0</v>
      </c>
      <c r="BP406">
        <v>60</v>
      </c>
      <c r="BQ406">
        <v>1.8301367999999998E-2</v>
      </c>
      <c r="BR406">
        <v>0.12611937500000001</v>
      </c>
      <c r="BS406" s="1" t="s">
        <v>1056</v>
      </c>
      <c r="BT406" s="1" t="s">
        <v>1054</v>
      </c>
      <c r="BU406">
        <v>40</v>
      </c>
      <c r="BV406">
        <v>20</v>
      </c>
      <c r="BW406">
        <v>45</v>
      </c>
      <c r="BX406">
        <v>865.59799999999996</v>
      </c>
      <c r="BY406">
        <v>1114.33</v>
      </c>
      <c r="BZ406">
        <v>1.8759999999999999</v>
      </c>
      <c r="CA406">
        <v>4.0949999999999998</v>
      </c>
      <c r="CB406">
        <v>94.185000000000002</v>
      </c>
      <c r="CC406">
        <v>2055.14</v>
      </c>
      <c r="CD406">
        <v>844.28599999999994</v>
      </c>
      <c r="CE406">
        <v>1223.2829999999999</v>
      </c>
      <c r="CF406">
        <v>5.3769999999999998</v>
      </c>
      <c r="CG406">
        <v>99.998999999999995</v>
      </c>
      <c r="CI406">
        <f>COUNTA(filtered_labeled_data_seghesio__2[#This Row])</f>
        <v>79</v>
      </c>
    </row>
    <row r="407" spans="1:87" x14ac:dyDescent="0.35">
      <c r="A407">
        <v>800.49099999999999</v>
      </c>
      <c r="B407">
        <v>119.90900000000001</v>
      </c>
      <c r="C407">
        <v>214.6</v>
      </c>
      <c r="D407">
        <v>214.8</v>
      </c>
      <c r="E407">
        <v>220.1</v>
      </c>
      <c r="F407">
        <v>225</v>
      </c>
      <c r="G407">
        <v>2187.7669999999998</v>
      </c>
      <c r="H407">
        <v>1789.8679999999999</v>
      </c>
      <c r="I407">
        <v>3.0739999999999998</v>
      </c>
      <c r="J407">
        <v>0.14799999999999999</v>
      </c>
      <c r="K407">
        <v>24.338000000000001</v>
      </c>
      <c r="L407">
        <v>2.044</v>
      </c>
      <c r="M407">
        <v>0.45200000000000001</v>
      </c>
      <c r="N407">
        <v>0.65600000000000003</v>
      </c>
      <c r="O407">
        <v>41</v>
      </c>
      <c r="P407">
        <v>27.584</v>
      </c>
      <c r="Q407">
        <v>44.978999999999999</v>
      </c>
      <c r="R407">
        <v>229.8</v>
      </c>
      <c r="S407">
        <v>60.1</v>
      </c>
      <c r="T407">
        <v>60.1</v>
      </c>
      <c r="U407">
        <v>60.9</v>
      </c>
      <c r="V407">
        <v>91.864000000000004</v>
      </c>
      <c r="W407">
        <v>52.5</v>
      </c>
      <c r="X407">
        <v>67.349000000000004</v>
      </c>
      <c r="Y407">
        <v>83.052000000000007</v>
      </c>
      <c r="Z407">
        <v>2.145</v>
      </c>
      <c r="AA407">
        <v>542.41399999999999</v>
      </c>
      <c r="AB407">
        <v>494.113</v>
      </c>
      <c r="AC407">
        <v>4.8540000000000001</v>
      </c>
      <c r="AD407">
        <v>3.875</v>
      </c>
      <c r="AE407">
        <v>7838.9480000000003</v>
      </c>
      <c r="AF407">
        <v>5964.1019999999999</v>
      </c>
      <c r="AG407">
        <v>1785.1859999999999</v>
      </c>
      <c r="AH407">
        <v>1123.652</v>
      </c>
      <c r="AI407">
        <v>6053.7619999999997</v>
      </c>
      <c r="AJ407">
        <v>4840.45</v>
      </c>
      <c r="AK407">
        <v>24.591999999999999</v>
      </c>
      <c r="AL407">
        <v>1.0049999999999999</v>
      </c>
      <c r="AM407">
        <v>424.74700000000001</v>
      </c>
      <c r="AN407">
        <v>2054.2130000000002</v>
      </c>
      <c r="AO407">
        <v>5.4160000000000004</v>
      </c>
      <c r="AP407">
        <v>23.087</v>
      </c>
      <c r="AQ407">
        <v>1</v>
      </c>
      <c r="AR407">
        <v>1</v>
      </c>
      <c r="AS407">
        <v>1</v>
      </c>
      <c r="AT407" s="1">
        <v>0</v>
      </c>
      <c r="AU407" s="1" t="s">
        <v>83</v>
      </c>
      <c r="AV407" s="1" t="s">
        <v>83</v>
      </c>
      <c r="AW407" s="1" t="s">
        <v>84</v>
      </c>
      <c r="AX407" s="1"/>
      <c r="AY407" s="1"/>
      <c r="AZ407" s="1" t="s">
        <v>1057</v>
      </c>
      <c r="BA407">
        <v>222</v>
      </c>
      <c r="BB407" s="1" t="s">
        <v>91</v>
      </c>
      <c r="BC407">
        <v>45566.770729999997</v>
      </c>
      <c r="BD407" s="1"/>
      <c r="BE407" s="1" t="s">
        <v>87</v>
      </c>
      <c r="BF407">
        <v>222</v>
      </c>
      <c r="BG407">
        <v>222</v>
      </c>
      <c r="BH407">
        <v>0</v>
      </c>
      <c r="BI407" s="1" t="s">
        <v>1055</v>
      </c>
      <c r="BJ407" s="1"/>
      <c r="BK407">
        <v>16.27999878</v>
      </c>
      <c r="BL407">
        <v>110</v>
      </c>
      <c r="BM407" s="1"/>
      <c r="BN407" s="1"/>
      <c r="BO407">
        <v>0</v>
      </c>
      <c r="BP407">
        <v>60</v>
      </c>
      <c r="BS407" s="1" t="s">
        <v>1058</v>
      </c>
      <c r="BT407" s="1" t="s">
        <v>1057</v>
      </c>
      <c r="BU407">
        <v>40</v>
      </c>
      <c r="BV407">
        <v>20</v>
      </c>
      <c r="BW407">
        <v>45</v>
      </c>
      <c r="BX407">
        <v>1183.252</v>
      </c>
      <c r="BY407">
        <v>1080.115</v>
      </c>
      <c r="BZ407">
        <v>-3.6949999999999998</v>
      </c>
      <c r="CA407">
        <v>4.016</v>
      </c>
      <c r="CB407">
        <v>88.614000000000004</v>
      </c>
      <c r="CC407">
        <v>2054.2130000000002</v>
      </c>
      <c r="CD407">
        <v>1189.6669999999999</v>
      </c>
      <c r="CE407">
        <v>1384.6010000000001</v>
      </c>
      <c r="CF407">
        <v>179.49600000000001</v>
      </c>
      <c r="CG407">
        <v>98.424999999999997</v>
      </c>
      <c r="CI407">
        <f>COUNTA(filtered_labeled_data_seghesio__2[#This Row])</f>
        <v>77</v>
      </c>
    </row>
    <row r="408" spans="1:87" x14ac:dyDescent="0.35">
      <c r="A408">
        <v>800.49099999999999</v>
      </c>
      <c r="B408">
        <v>119.90900000000001</v>
      </c>
      <c r="C408">
        <v>214.6</v>
      </c>
      <c r="D408">
        <v>214.6</v>
      </c>
      <c r="E408">
        <v>220.1</v>
      </c>
      <c r="F408">
        <v>225</v>
      </c>
      <c r="G408">
        <v>2189.6129999999998</v>
      </c>
      <c r="H408">
        <v>1795.0160000000001</v>
      </c>
      <c r="I408">
        <v>3.238</v>
      </c>
      <c r="J408">
        <v>0.14799999999999999</v>
      </c>
      <c r="K408">
        <v>24.338000000000001</v>
      </c>
      <c r="L408">
        <v>2.044</v>
      </c>
      <c r="M408">
        <v>0.45200000000000001</v>
      </c>
      <c r="N408">
        <v>0.65800000000000003</v>
      </c>
      <c r="O408">
        <v>40.700000000000003</v>
      </c>
      <c r="P408">
        <v>27.523</v>
      </c>
      <c r="Q408">
        <v>44.973999999999997</v>
      </c>
      <c r="R408">
        <v>229.8</v>
      </c>
      <c r="S408">
        <v>59.9</v>
      </c>
      <c r="T408">
        <v>59.9</v>
      </c>
      <c r="U408">
        <v>60.9</v>
      </c>
      <c r="V408">
        <v>141.87899999999999</v>
      </c>
      <c r="W408">
        <v>52.5</v>
      </c>
      <c r="X408">
        <v>66.59</v>
      </c>
      <c r="Y408">
        <v>80.408000000000001</v>
      </c>
      <c r="Z408">
        <v>2.859</v>
      </c>
      <c r="AA408">
        <v>539.97699999999998</v>
      </c>
      <c r="AB408">
        <v>495.03699999999998</v>
      </c>
      <c r="AC408">
        <v>4.665</v>
      </c>
      <c r="AD408">
        <v>3.6869999999999998</v>
      </c>
      <c r="AE408">
        <v>7640.5569999999998</v>
      </c>
      <c r="AF408">
        <v>5369.8190000000004</v>
      </c>
      <c r="AG408">
        <v>1664.249</v>
      </c>
      <c r="AH408">
        <v>1005.011</v>
      </c>
      <c r="AI408">
        <v>5976.308</v>
      </c>
      <c r="AJ408">
        <v>4364.8090000000002</v>
      </c>
      <c r="AK408">
        <v>23.975999999999999</v>
      </c>
      <c r="AT408" s="1"/>
      <c r="AU408" s="1" t="s">
        <v>83</v>
      </c>
      <c r="AV408" s="1" t="s">
        <v>83</v>
      </c>
      <c r="AW408" s="1"/>
      <c r="AX408" s="1"/>
      <c r="AY408" s="1"/>
      <c r="AZ408" s="1" t="s">
        <v>1059</v>
      </c>
      <c r="BA408">
        <v>223</v>
      </c>
      <c r="BB408" s="1" t="s">
        <v>86</v>
      </c>
      <c r="BC408">
        <v>45566.771009999997</v>
      </c>
      <c r="BD408" s="1"/>
      <c r="BE408" s="1" t="s">
        <v>87</v>
      </c>
      <c r="BF408">
        <v>223</v>
      </c>
      <c r="BG408">
        <v>223</v>
      </c>
      <c r="BH408">
        <v>0</v>
      </c>
      <c r="BI408" s="1" t="s">
        <v>1060</v>
      </c>
      <c r="BJ408" s="1"/>
      <c r="BK408">
        <v>16.289999009999999</v>
      </c>
      <c r="BL408">
        <v>110</v>
      </c>
      <c r="BM408" s="1"/>
      <c r="BN408" s="1"/>
      <c r="BO408">
        <v>0</v>
      </c>
      <c r="BP408">
        <v>60</v>
      </c>
      <c r="BQ408">
        <v>1.7309785000000001E-2</v>
      </c>
      <c r="BR408">
        <v>0.13728332500000001</v>
      </c>
      <c r="BS408" s="1" t="s">
        <v>83</v>
      </c>
      <c r="BT408" s="1" t="s">
        <v>83</v>
      </c>
      <c r="CI408">
        <f>COUNTA(filtered_labeled_data_seghesio__2[#This Row])</f>
        <v>56</v>
      </c>
    </row>
    <row r="409" spans="1:87" x14ac:dyDescent="0.35">
      <c r="A409">
        <v>800.49099999999999</v>
      </c>
      <c r="B409">
        <v>119.90900000000001</v>
      </c>
      <c r="C409">
        <v>214.6</v>
      </c>
      <c r="D409">
        <v>214.6</v>
      </c>
      <c r="E409">
        <v>220.1</v>
      </c>
      <c r="F409">
        <v>225</v>
      </c>
      <c r="G409">
        <v>2189.6129999999998</v>
      </c>
      <c r="H409">
        <v>1795.0160000000001</v>
      </c>
      <c r="I409">
        <v>3.238</v>
      </c>
      <c r="J409">
        <v>0.14799999999999999</v>
      </c>
      <c r="K409">
        <v>24.338000000000001</v>
      </c>
      <c r="L409">
        <v>2.044</v>
      </c>
      <c r="M409">
        <v>0.45200000000000001</v>
      </c>
      <c r="N409">
        <v>0.65800000000000003</v>
      </c>
      <c r="O409">
        <v>40.700000000000003</v>
      </c>
      <c r="P409">
        <v>27.523</v>
      </c>
      <c r="Q409">
        <v>44.973999999999997</v>
      </c>
      <c r="R409">
        <v>229.8</v>
      </c>
      <c r="S409">
        <v>59.9</v>
      </c>
      <c r="T409">
        <v>59.9</v>
      </c>
      <c r="U409">
        <v>60.9</v>
      </c>
      <c r="V409">
        <v>91.864000000000004</v>
      </c>
      <c r="W409">
        <v>52.5</v>
      </c>
      <c r="X409">
        <v>67.256</v>
      </c>
      <c r="Y409">
        <v>82.828000000000003</v>
      </c>
      <c r="Z409">
        <v>2.4460000000000002</v>
      </c>
      <c r="AA409">
        <v>541.84299999999996</v>
      </c>
      <c r="AB409">
        <v>493.41399999999999</v>
      </c>
      <c r="AC409">
        <v>4.8159999999999998</v>
      </c>
      <c r="AD409">
        <v>3.875</v>
      </c>
      <c r="AE409">
        <v>7819.4939999999997</v>
      </c>
      <c r="AF409">
        <v>5944.549</v>
      </c>
      <c r="AG409">
        <v>1759.481</v>
      </c>
      <c r="AH409">
        <v>1118.9929999999999</v>
      </c>
      <c r="AI409">
        <v>6060.0119999999997</v>
      </c>
      <c r="AJ409">
        <v>4825.5559999999996</v>
      </c>
      <c r="AK409">
        <v>23.975999999999999</v>
      </c>
      <c r="AL409">
        <v>1.0049999999999999</v>
      </c>
      <c r="AM409">
        <v>424.62599999999998</v>
      </c>
      <c r="AN409">
        <v>2056.2130000000002</v>
      </c>
      <c r="AO409">
        <v>7.6319999999999997</v>
      </c>
      <c r="AP409">
        <v>24.498000000000001</v>
      </c>
      <c r="AQ409">
        <v>1</v>
      </c>
      <c r="AR409">
        <v>1</v>
      </c>
      <c r="AS409">
        <v>1</v>
      </c>
      <c r="AT409" s="1">
        <v>0</v>
      </c>
      <c r="AU409" s="1" t="s">
        <v>83</v>
      </c>
      <c r="AV409" s="1" t="s">
        <v>83</v>
      </c>
      <c r="AW409" s="1" t="s">
        <v>84</v>
      </c>
      <c r="AX409" s="1"/>
      <c r="AY409" s="1"/>
      <c r="AZ409" s="1" t="s">
        <v>1061</v>
      </c>
      <c r="BA409">
        <v>223</v>
      </c>
      <c r="BB409" s="1" t="s">
        <v>91</v>
      </c>
      <c r="BC409">
        <v>45566.771009999997</v>
      </c>
      <c r="BD409" s="1"/>
      <c r="BE409" s="1" t="s">
        <v>87</v>
      </c>
      <c r="BF409">
        <v>223</v>
      </c>
      <c r="BG409">
        <v>223</v>
      </c>
      <c r="BH409">
        <v>0</v>
      </c>
      <c r="BI409" s="1" t="s">
        <v>1060</v>
      </c>
      <c r="BJ409" s="1"/>
      <c r="BK409">
        <v>16.289999009999999</v>
      </c>
      <c r="BL409">
        <v>110</v>
      </c>
      <c r="BM409" s="1"/>
      <c r="BN409" s="1"/>
      <c r="BO409">
        <v>0</v>
      </c>
      <c r="BP409">
        <v>60</v>
      </c>
      <c r="BS409" s="1" t="s">
        <v>1062</v>
      </c>
      <c r="BT409" s="1" t="s">
        <v>1061</v>
      </c>
      <c r="BU409">
        <v>40</v>
      </c>
      <c r="BV409">
        <v>20</v>
      </c>
      <c r="BW409">
        <v>45</v>
      </c>
      <c r="BX409">
        <v>1244.5840000000001</v>
      </c>
      <c r="BY409">
        <v>789.99599999999998</v>
      </c>
      <c r="BZ409">
        <v>-1.619</v>
      </c>
      <c r="CA409">
        <v>4.0529999999999999</v>
      </c>
      <c r="CB409">
        <v>90.69</v>
      </c>
      <c r="CC409">
        <v>2056.2130000000002</v>
      </c>
      <c r="CD409">
        <v>1237.386</v>
      </c>
      <c r="CE409">
        <v>1100.0350000000001</v>
      </c>
      <c r="CF409">
        <v>-178.13200000000001</v>
      </c>
      <c r="CG409">
        <v>99.998999999999995</v>
      </c>
      <c r="CI409">
        <f>COUNTA(filtered_labeled_data_seghesio__2[#This Row])</f>
        <v>77</v>
      </c>
    </row>
    <row r="410" spans="1:87" x14ac:dyDescent="0.35">
      <c r="A410">
        <v>800.49099999999999</v>
      </c>
      <c r="B410">
        <v>119.90900000000001</v>
      </c>
      <c r="C410">
        <v>214.6</v>
      </c>
      <c r="D410">
        <v>214.6</v>
      </c>
      <c r="E410">
        <v>220.1</v>
      </c>
      <c r="F410">
        <v>225</v>
      </c>
      <c r="G410">
        <v>2191.75</v>
      </c>
      <c r="H410">
        <v>1772.771</v>
      </c>
      <c r="I410">
        <v>3.24</v>
      </c>
      <c r="J410">
        <v>0.14799999999999999</v>
      </c>
      <c r="K410">
        <v>24.338000000000001</v>
      </c>
      <c r="L410">
        <v>2.0219999999999998</v>
      </c>
      <c r="M410">
        <v>0.45200000000000001</v>
      </c>
      <c r="N410">
        <v>0.65400000000000003</v>
      </c>
      <c r="O410">
        <v>40.5</v>
      </c>
      <c r="P410">
        <v>27.068999999999999</v>
      </c>
      <c r="Q410">
        <v>44.994</v>
      </c>
      <c r="R410">
        <v>229.8</v>
      </c>
      <c r="S410">
        <v>60.1</v>
      </c>
      <c r="T410">
        <v>60.1</v>
      </c>
      <c r="U410">
        <v>60.9</v>
      </c>
      <c r="V410">
        <v>141.87899999999999</v>
      </c>
      <c r="W410">
        <v>52.5</v>
      </c>
      <c r="X410">
        <v>66.744</v>
      </c>
      <c r="Y410">
        <v>80.331999999999994</v>
      </c>
      <c r="Z410">
        <v>2.859</v>
      </c>
      <c r="AA410">
        <v>539.08600000000001</v>
      </c>
      <c r="AB410">
        <v>491.74599999999998</v>
      </c>
      <c r="AC410">
        <v>4.6280000000000001</v>
      </c>
      <c r="AD410">
        <v>3.6869999999999998</v>
      </c>
      <c r="AE410">
        <v>7636.1030000000001</v>
      </c>
      <c r="AF410">
        <v>5288.37</v>
      </c>
      <c r="AG410">
        <v>1627.4069999999999</v>
      </c>
      <c r="AH410">
        <v>984.61199999999997</v>
      </c>
      <c r="AI410">
        <v>6008.6959999999999</v>
      </c>
      <c r="AJ410">
        <v>4303.7569999999996</v>
      </c>
      <c r="AK410">
        <v>23.983000000000001</v>
      </c>
      <c r="AL410">
        <v>1.0029999999999999</v>
      </c>
      <c r="AM410">
        <v>423.64800000000002</v>
      </c>
      <c r="AN410">
        <v>2055.8249999999998</v>
      </c>
      <c r="AO410">
        <v>6.7960000000000003</v>
      </c>
      <c r="AP410">
        <v>26.091999999999999</v>
      </c>
      <c r="AQ410">
        <v>1</v>
      </c>
      <c r="AR410">
        <v>1</v>
      </c>
      <c r="AS410">
        <v>0</v>
      </c>
      <c r="AT410" s="1" t="s">
        <v>82</v>
      </c>
      <c r="AU410" s="1" t="s">
        <v>83</v>
      </c>
      <c r="AV410" s="1" t="s">
        <v>83</v>
      </c>
      <c r="AW410" s="1" t="s">
        <v>84</v>
      </c>
      <c r="AX410" s="1"/>
      <c r="AY410" s="1"/>
      <c r="AZ410" s="1" t="s">
        <v>1063</v>
      </c>
      <c r="BA410">
        <v>224</v>
      </c>
      <c r="BB410" s="1" t="s">
        <v>86</v>
      </c>
      <c r="BC410">
        <v>45566.771280000001</v>
      </c>
      <c r="BD410" s="1"/>
      <c r="BE410" s="1" t="s">
        <v>87</v>
      </c>
      <c r="BF410">
        <v>224</v>
      </c>
      <c r="BG410">
        <v>224</v>
      </c>
      <c r="BH410">
        <v>0</v>
      </c>
      <c r="BI410" s="1" t="s">
        <v>1064</v>
      </c>
      <c r="BJ410" s="1"/>
      <c r="BK410">
        <v>16.289999009999999</v>
      </c>
      <c r="BL410">
        <v>110</v>
      </c>
      <c r="BM410" s="1"/>
      <c r="BN410" s="1"/>
      <c r="BO410">
        <v>0</v>
      </c>
      <c r="BP410">
        <v>60</v>
      </c>
      <c r="BQ410">
        <v>2.4841546999999999E-2</v>
      </c>
      <c r="BR410">
        <v>0.118888021</v>
      </c>
      <c r="BS410" s="1" t="s">
        <v>1065</v>
      </c>
      <c r="BT410" s="1" t="s">
        <v>1063</v>
      </c>
      <c r="BU410">
        <v>40</v>
      </c>
      <c r="BV410">
        <v>20</v>
      </c>
      <c r="BW410">
        <v>45</v>
      </c>
      <c r="BX410">
        <v>865.64200000000005</v>
      </c>
      <c r="BY410">
        <v>1249.105</v>
      </c>
      <c r="BZ410">
        <v>2.1579999999999999</v>
      </c>
      <c r="CA410">
        <v>4.1849999999999996</v>
      </c>
      <c r="CB410">
        <v>94.466999999999999</v>
      </c>
      <c r="CC410">
        <v>2055.8249999999998</v>
      </c>
      <c r="CD410">
        <v>843.86099999999999</v>
      </c>
      <c r="CE410">
        <v>1355.9570000000001</v>
      </c>
      <c r="CF410">
        <v>5.5780000000000003</v>
      </c>
      <c r="CG410">
        <v>94.882000000000005</v>
      </c>
      <c r="CI410">
        <f>COUNTA(filtered_labeled_data_seghesio__2[#This Row])</f>
        <v>79</v>
      </c>
    </row>
    <row r="411" spans="1:87" x14ac:dyDescent="0.35">
      <c r="A411">
        <v>800.49099999999999</v>
      </c>
      <c r="B411">
        <v>119.90900000000001</v>
      </c>
      <c r="C411">
        <v>214.6</v>
      </c>
      <c r="D411">
        <v>214.6</v>
      </c>
      <c r="E411">
        <v>220.1</v>
      </c>
      <c r="F411">
        <v>225</v>
      </c>
      <c r="G411">
        <v>2191.75</v>
      </c>
      <c r="H411">
        <v>1772.771</v>
      </c>
      <c r="I411">
        <v>3.24</v>
      </c>
      <c r="J411">
        <v>0.14799999999999999</v>
      </c>
      <c r="K411">
        <v>24.338000000000001</v>
      </c>
      <c r="L411">
        <v>2.0219999999999998</v>
      </c>
      <c r="M411">
        <v>0.45200000000000001</v>
      </c>
      <c r="N411">
        <v>0.65400000000000003</v>
      </c>
      <c r="O411">
        <v>40.5</v>
      </c>
      <c r="P411">
        <v>27.068999999999999</v>
      </c>
      <c r="Q411">
        <v>44.994</v>
      </c>
      <c r="R411">
        <v>229.8</v>
      </c>
      <c r="S411">
        <v>60.1</v>
      </c>
      <c r="T411">
        <v>60.1</v>
      </c>
      <c r="U411">
        <v>60.9</v>
      </c>
      <c r="V411">
        <v>91.864000000000004</v>
      </c>
      <c r="W411">
        <v>52.5</v>
      </c>
      <c r="X411">
        <v>67.334999999999994</v>
      </c>
      <c r="Y411">
        <v>83.194000000000003</v>
      </c>
      <c r="Z411">
        <v>1.4670000000000001</v>
      </c>
      <c r="AA411">
        <v>540.57500000000005</v>
      </c>
      <c r="AB411">
        <v>490.33800000000002</v>
      </c>
      <c r="AC411">
        <v>4.891</v>
      </c>
      <c r="AD411">
        <v>3.9129999999999998</v>
      </c>
      <c r="AE411">
        <v>7804.5050000000001</v>
      </c>
      <c r="AF411">
        <v>5863.0439999999999</v>
      </c>
      <c r="AG411">
        <v>1778.777</v>
      </c>
      <c r="AH411">
        <v>1112.229</v>
      </c>
      <c r="AI411">
        <v>6025.7290000000003</v>
      </c>
      <c r="AJ411">
        <v>4750.8149999999996</v>
      </c>
      <c r="AK411">
        <v>23.983000000000001</v>
      </c>
      <c r="AL411">
        <v>1.0049999999999999</v>
      </c>
      <c r="AM411">
        <v>424.637</v>
      </c>
      <c r="AN411">
        <v>2054.0390000000002</v>
      </c>
      <c r="AO411">
        <v>11.021000000000001</v>
      </c>
      <c r="AP411">
        <v>34.668999999999997</v>
      </c>
      <c r="AQ411">
        <v>1</v>
      </c>
      <c r="AR411">
        <v>1</v>
      </c>
      <c r="AS411">
        <v>0</v>
      </c>
      <c r="AT411" s="1" t="s">
        <v>214</v>
      </c>
      <c r="AU411" s="1" t="s">
        <v>83</v>
      </c>
      <c r="AV411" s="1" t="s">
        <v>83</v>
      </c>
      <c r="AW411" s="1" t="s">
        <v>84</v>
      </c>
      <c r="AX411" s="1"/>
      <c r="AY411" s="1"/>
      <c r="AZ411" s="1" t="s">
        <v>1066</v>
      </c>
      <c r="BA411">
        <v>224</v>
      </c>
      <c r="BB411" s="1" t="s">
        <v>91</v>
      </c>
      <c r="BC411">
        <v>45566.771280000001</v>
      </c>
      <c r="BD411" s="1"/>
      <c r="BE411" s="1" t="s">
        <v>87</v>
      </c>
      <c r="BF411">
        <v>224</v>
      </c>
      <c r="BG411">
        <v>224</v>
      </c>
      <c r="BH411">
        <v>0</v>
      </c>
      <c r="BI411" s="1" t="s">
        <v>1064</v>
      </c>
      <c r="BJ411" s="1"/>
      <c r="BK411">
        <v>16.289999009999999</v>
      </c>
      <c r="BL411">
        <v>110</v>
      </c>
      <c r="BM411" s="1"/>
      <c r="BN411" s="1"/>
      <c r="BO411">
        <v>0</v>
      </c>
      <c r="BP411">
        <v>60</v>
      </c>
      <c r="BS411" s="1" t="s">
        <v>1067</v>
      </c>
      <c r="BT411" s="1" t="s">
        <v>1066</v>
      </c>
      <c r="BU411">
        <v>40</v>
      </c>
      <c r="BV411">
        <v>20</v>
      </c>
      <c r="BW411">
        <v>45</v>
      </c>
      <c r="BX411">
        <v>1183.5930000000001</v>
      </c>
      <c r="BY411">
        <v>1095.933</v>
      </c>
      <c r="BZ411">
        <v>-3.673</v>
      </c>
      <c r="CA411">
        <v>4.0819999999999999</v>
      </c>
      <c r="CB411">
        <v>88.635999999999996</v>
      </c>
      <c r="CC411">
        <v>2054.0390000000002</v>
      </c>
      <c r="CD411">
        <v>1189.758</v>
      </c>
      <c r="CE411">
        <v>1401.2670000000001</v>
      </c>
      <c r="CF411">
        <v>179.55</v>
      </c>
      <c r="CG411">
        <v>98.424999999999997</v>
      </c>
      <c r="CI411">
        <f>COUNTA(filtered_labeled_data_seghesio__2[#This Row])</f>
        <v>77</v>
      </c>
    </row>
    <row r="412" spans="1:87" x14ac:dyDescent="0.35">
      <c r="A412">
        <v>800.30700000000002</v>
      </c>
      <c r="B412">
        <v>119.90900000000001</v>
      </c>
      <c r="C412">
        <v>214.6</v>
      </c>
      <c r="D412">
        <v>214.8</v>
      </c>
      <c r="E412">
        <v>220.1</v>
      </c>
      <c r="F412">
        <v>225</v>
      </c>
      <c r="G412">
        <v>2189.8069999999998</v>
      </c>
      <c r="H412">
        <v>1799.5820000000001</v>
      </c>
      <c r="I412">
        <v>2.91</v>
      </c>
      <c r="J412">
        <v>0.14799999999999999</v>
      </c>
      <c r="K412">
        <v>24.338000000000001</v>
      </c>
      <c r="L412">
        <v>2.044</v>
      </c>
      <c r="M412">
        <v>0.45200000000000001</v>
      </c>
      <c r="N412">
        <v>0.65600000000000003</v>
      </c>
      <c r="O412">
        <v>40.4</v>
      </c>
      <c r="P412">
        <v>27.027999999999999</v>
      </c>
      <c r="Q412">
        <v>44.988999999999997</v>
      </c>
      <c r="R412">
        <v>229.8</v>
      </c>
      <c r="S412">
        <v>60</v>
      </c>
      <c r="T412">
        <v>60</v>
      </c>
      <c r="U412">
        <v>60.9</v>
      </c>
      <c r="V412">
        <v>141.87899999999999</v>
      </c>
      <c r="W412">
        <v>52.5</v>
      </c>
      <c r="X412">
        <v>66.751000000000005</v>
      </c>
      <c r="Y412">
        <v>80.528999999999996</v>
      </c>
      <c r="Z412">
        <v>3.085</v>
      </c>
      <c r="AA412">
        <v>538.20899999999995</v>
      </c>
      <c r="AB412">
        <v>491.65</v>
      </c>
      <c r="AC412">
        <v>4.7409999999999997</v>
      </c>
      <c r="AD412">
        <v>3.7250000000000001</v>
      </c>
      <c r="AE412">
        <v>7608.6350000000002</v>
      </c>
      <c r="AF412">
        <v>5271.8130000000001</v>
      </c>
      <c r="AG412">
        <v>1681.777</v>
      </c>
      <c r="AH412">
        <v>998.78599999999994</v>
      </c>
      <c r="AI412">
        <v>5926.857</v>
      </c>
      <c r="AJ412">
        <v>4273.027</v>
      </c>
      <c r="AK412">
        <v>25.087</v>
      </c>
      <c r="AL412">
        <v>1.0029999999999999</v>
      </c>
      <c r="AM412">
        <v>423.55900000000003</v>
      </c>
      <c r="AN412">
        <v>2055.1860000000001</v>
      </c>
      <c r="AO412">
        <v>6.577</v>
      </c>
      <c r="AP412">
        <v>30.919</v>
      </c>
      <c r="AQ412">
        <v>1</v>
      </c>
      <c r="AR412">
        <v>1</v>
      </c>
      <c r="AS412">
        <v>1</v>
      </c>
      <c r="AT412" s="1">
        <v>0</v>
      </c>
      <c r="AU412" s="1" t="s">
        <v>83</v>
      </c>
      <c r="AV412" s="1" t="s">
        <v>83</v>
      </c>
      <c r="AW412" s="1" t="s">
        <v>84</v>
      </c>
      <c r="AX412" s="1"/>
      <c r="AY412" s="1"/>
      <c r="AZ412" s="1" t="s">
        <v>1068</v>
      </c>
      <c r="BA412">
        <v>225</v>
      </c>
      <c r="BB412" s="1" t="s">
        <v>86</v>
      </c>
      <c r="BC412">
        <v>45566.771569999997</v>
      </c>
      <c r="BD412" s="1"/>
      <c r="BE412" s="1" t="s">
        <v>87</v>
      </c>
      <c r="BF412">
        <v>225</v>
      </c>
      <c r="BG412">
        <v>225</v>
      </c>
      <c r="BH412">
        <v>0</v>
      </c>
      <c r="BI412" s="1" t="s">
        <v>1069</v>
      </c>
      <c r="BJ412" s="1"/>
      <c r="BK412">
        <v>16.299999240000002</v>
      </c>
      <c r="BL412">
        <v>110</v>
      </c>
      <c r="BM412" s="1"/>
      <c r="BN412" s="1"/>
      <c r="BO412">
        <v>0</v>
      </c>
      <c r="BP412">
        <v>60</v>
      </c>
      <c r="BQ412">
        <v>4.8755409999999997E-3</v>
      </c>
      <c r="BR412">
        <v>0.14259612599999999</v>
      </c>
      <c r="BS412" s="1" t="s">
        <v>1070</v>
      </c>
      <c r="BT412" s="1" t="s">
        <v>1068</v>
      </c>
      <c r="BU412">
        <v>40</v>
      </c>
      <c r="BV412">
        <v>20</v>
      </c>
      <c r="BW412">
        <v>45</v>
      </c>
      <c r="BX412">
        <v>848.84400000000005</v>
      </c>
      <c r="BY412">
        <v>1182.5450000000001</v>
      </c>
      <c r="BZ412">
        <v>-2.3090000000000002</v>
      </c>
      <c r="CA412">
        <v>4.133</v>
      </c>
      <c r="CB412">
        <v>90</v>
      </c>
      <c r="CC412">
        <v>2055.1860000000001</v>
      </c>
      <c r="CD412">
        <v>835.26800000000003</v>
      </c>
      <c r="CE412">
        <v>1291.79</v>
      </c>
      <c r="CF412">
        <v>1.2390000000000001</v>
      </c>
      <c r="CG412">
        <v>99.998999999999995</v>
      </c>
      <c r="CI412">
        <f>COUNTA(filtered_labeled_data_seghesio__2[#This Row])</f>
        <v>79</v>
      </c>
    </row>
    <row r="413" spans="1:87" x14ac:dyDescent="0.35">
      <c r="A413">
        <v>800.30700000000002</v>
      </c>
      <c r="B413">
        <v>119.90900000000001</v>
      </c>
      <c r="C413">
        <v>214.6</v>
      </c>
      <c r="D413">
        <v>214.8</v>
      </c>
      <c r="E413">
        <v>220.1</v>
      </c>
      <c r="F413">
        <v>225</v>
      </c>
      <c r="G413">
        <v>2189.8069999999998</v>
      </c>
      <c r="H413">
        <v>1799.5820000000001</v>
      </c>
      <c r="I413">
        <v>2.91</v>
      </c>
      <c r="J413">
        <v>0.14799999999999999</v>
      </c>
      <c r="K413">
        <v>24.338000000000001</v>
      </c>
      <c r="L413">
        <v>2.044</v>
      </c>
      <c r="M413">
        <v>0.45200000000000001</v>
      </c>
      <c r="N413">
        <v>0.65600000000000003</v>
      </c>
      <c r="O413">
        <v>40.4</v>
      </c>
      <c r="P413">
        <v>27.027999999999999</v>
      </c>
      <c r="Q413">
        <v>44.988999999999997</v>
      </c>
      <c r="R413">
        <v>229.8</v>
      </c>
      <c r="S413">
        <v>60</v>
      </c>
      <c r="T413">
        <v>60</v>
      </c>
      <c r="U413">
        <v>60.9</v>
      </c>
      <c r="V413">
        <v>91.864000000000004</v>
      </c>
      <c r="W413">
        <v>52.5</v>
      </c>
      <c r="X413">
        <v>67.275999999999996</v>
      </c>
      <c r="Y413">
        <v>83.366</v>
      </c>
      <c r="Z413">
        <v>1.43</v>
      </c>
      <c r="AA413">
        <v>540.97699999999998</v>
      </c>
      <c r="AB413">
        <v>492.73599999999999</v>
      </c>
      <c r="AC413">
        <v>4.891</v>
      </c>
      <c r="AD413">
        <v>3.875</v>
      </c>
      <c r="AE413">
        <v>7801.38</v>
      </c>
      <c r="AF413">
        <v>5920.826</v>
      </c>
      <c r="AG413">
        <v>1783.7460000000001</v>
      </c>
      <c r="AH413">
        <v>1101.9670000000001</v>
      </c>
      <c r="AI413">
        <v>6017.634</v>
      </c>
      <c r="AJ413">
        <v>4818.8590000000004</v>
      </c>
      <c r="AK413">
        <v>25.087</v>
      </c>
      <c r="AL413">
        <v>1.0049999999999999</v>
      </c>
      <c r="AM413">
        <v>424.77199999999999</v>
      </c>
      <c r="AN413">
        <v>2055.692</v>
      </c>
      <c r="AO413">
        <v>8.0280000000000005</v>
      </c>
      <c r="AP413">
        <v>21.468</v>
      </c>
      <c r="AQ413">
        <v>1</v>
      </c>
      <c r="AR413">
        <v>1</v>
      </c>
      <c r="AS413">
        <v>1</v>
      </c>
      <c r="AT413" s="1">
        <v>0</v>
      </c>
      <c r="AU413" s="1" t="s">
        <v>83</v>
      </c>
      <c r="AV413" s="1" t="s">
        <v>83</v>
      </c>
      <c r="AW413" s="1" t="s">
        <v>84</v>
      </c>
      <c r="AX413" s="1"/>
      <c r="AY413" s="1"/>
      <c r="AZ413" s="1" t="s">
        <v>1071</v>
      </c>
      <c r="BA413">
        <v>225</v>
      </c>
      <c r="BB413" s="1" t="s">
        <v>91</v>
      </c>
      <c r="BC413">
        <v>45566.771569999997</v>
      </c>
      <c r="BD413" s="1"/>
      <c r="BE413" s="1" t="s">
        <v>87</v>
      </c>
      <c r="BF413">
        <v>225</v>
      </c>
      <c r="BG413">
        <v>225</v>
      </c>
      <c r="BH413">
        <v>0</v>
      </c>
      <c r="BI413" s="1" t="s">
        <v>1069</v>
      </c>
      <c r="BJ413" s="1"/>
      <c r="BK413">
        <v>16.299999240000002</v>
      </c>
      <c r="BL413">
        <v>110</v>
      </c>
      <c r="BM413" s="1"/>
      <c r="BN413" s="1"/>
      <c r="BO413">
        <v>0</v>
      </c>
      <c r="BP413">
        <v>60</v>
      </c>
      <c r="BS413" s="1" t="s">
        <v>1072</v>
      </c>
      <c r="BT413" s="1" t="s">
        <v>1071</v>
      </c>
      <c r="BU413">
        <v>40</v>
      </c>
      <c r="BV413">
        <v>20</v>
      </c>
      <c r="BW413">
        <v>45</v>
      </c>
      <c r="BX413">
        <v>1194.3320000000001</v>
      </c>
      <c r="BY413">
        <v>980.08500000000004</v>
      </c>
      <c r="BZ413">
        <v>-4.1269999999999998</v>
      </c>
      <c r="CA413">
        <v>4.0460000000000003</v>
      </c>
      <c r="CB413">
        <v>88.182000000000002</v>
      </c>
      <c r="CC413">
        <v>2055.692</v>
      </c>
      <c r="CD413">
        <v>1198.1289999999999</v>
      </c>
      <c r="CE413">
        <v>1287.681</v>
      </c>
      <c r="CF413">
        <v>179.79900000000001</v>
      </c>
      <c r="CG413">
        <v>99.998999999999995</v>
      </c>
      <c r="CI413">
        <f>COUNTA(filtered_labeled_data_seghesio__2[#This Row])</f>
        <v>77</v>
      </c>
    </row>
    <row r="414" spans="1:87" x14ac:dyDescent="0.35">
      <c r="A414">
        <v>800.67499999999995</v>
      </c>
      <c r="B414">
        <v>119.90900000000001</v>
      </c>
      <c r="C414">
        <v>214.6</v>
      </c>
      <c r="D414">
        <v>214.8</v>
      </c>
      <c r="E414">
        <v>220.1</v>
      </c>
      <c r="F414">
        <v>225</v>
      </c>
      <c r="G414">
        <v>2193.8870000000002</v>
      </c>
      <c r="H414">
        <v>1806.674</v>
      </c>
      <c r="I414">
        <v>3.5979999999999999</v>
      </c>
      <c r="J414">
        <v>0.14799999999999999</v>
      </c>
      <c r="K414">
        <v>24.338000000000001</v>
      </c>
      <c r="L414">
        <v>2.0419999999999998</v>
      </c>
      <c r="M414">
        <v>0.45200000000000001</v>
      </c>
      <c r="N414">
        <v>0.65800000000000003</v>
      </c>
      <c r="O414">
        <v>40.200000000000003</v>
      </c>
      <c r="P414">
        <v>26.966999999999999</v>
      </c>
      <c r="Q414">
        <v>44.984000000000002</v>
      </c>
      <c r="R414">
        <v>229.8</v>
      </c>
      <c r="S414">
        <v>60</v>
      </c>
      <c r="T414">
        <v>60</v>
      </c>
      <c r="U414">
        <v>61</v>
      </c>
      <c r="V414">
        <v>141.87899999999999</v>
      </c>
      <c r="W414">
        <v>52.5</v>
      </c>
      <c r="X414">
        <v>66.817999999999998</v>
      </c>
      <c r="Y414">
        <v>80.525000000000006</v>
      </c>
      <c r="Z414">
        <v>2.7839999999999998</v>
      </c>
      <c r="AA414">
        <v>538.66099999999994</v>
      </c>
      <c r="AB414">
        <v>492.80700000000002</v>
      </c>
      <c r="AC414">
        <v>4.7030000000000003</v>
      </c>
      <c r="AD414">
        <v>3.6869999999999998</v>
      </c>
      <c r="AE414">
        <v>7605.3649999999998</v>
      </c>
      <c r="AF414">
        <v>5298.6750000000002</v>
      </c>
      <c r="AG414">
        <v>1663.8630000000001</v>
      </c>
      <c r="AH414">
        <v>983.21199999999999</v>
      </c>
      <c r="AI414">
        <v>5941.5020000000004</v>
      </c>
      <c r="AJ414">
        <v>4315.4629999999997</v>
      </c>
      <c r="AK414">
        <v>23.972000000000001</v>
      </c>
      <c r="AT414" s="1" t="s">
        <v>83</v>
      </c>
      <c r="AU414" s="1" t="s">
        <v>83</v>
      </c>
      <c r="AV414" s="1" t="s">
        <v>83</v>
      </c>
      <c r="AW414" s="1"/>
      <c r="AX414" s="1"/>
      <c r="AY414" s="1"/>
      <c r="AZ414" s="1" t="s">
        <v>1073</v>
      </c>
      <c r="BA414">
        <v>226</v>
      </c>
      <c r="BB414" s="1" t="s">
        <v>86</v>
      </c>
      <c r="BC414">
        <v>45566.771849999997</v>
      </c>
      <c r="BD414" s="1"/>
      <c r="BE414" s="1" t="s">
        <v>87</v>
      </c>
      <c r="BF414">
        <v>226</v>
      </c>
      <c r="BG414">
        <v>226</v>
      </c>
      <c r="BH414">
        <v>0</v>
      </c>
      <c r="BI414" s="1" t="s">
        <v>1074</v>
      </c>
      <c r="BJ414" s="1"/>
      <c r="BK414">
        <v>16.299999240000002</v>
      </c>
      <c r="BL414">
        <v>110</v>
      </c>
      <c r="BM414" s="1"/>
      <c r="BN414" s="1"/>
      <c r="BO414">
        <v>0</v>
      </c>
      <c r="BP414">
        <v>60</v>
      </c>
      <c r="BQ414">
        <v>1.2631655E-2</v>
      </c>
      <c r="BR414">
        <v>0.13863956899999999</v>
      </c>
      <c r="BS414" s="1" t="s">
        <v>83</v>
      </c>
      <c r="BT414" s="1" t="s">
        <v>83</v>
      </c>
      <c r="CI414">
        <f>COUNTA(filtered_labeled_data_seghesio__2[#This Row])</f>
        <v>57</v>
      </c>
    </row>
    <row r="415" spans="1:87" x14ac:dyDescent="0.35">
      <c r="A415">
        <v>800.67499999999995</v>
      </c>
      <c r="B415">
        <v>119.90900000000001</v>
      </c>
      <c r="C415">
        <v>214.6</v>
      </c>
      <c r="D415">
        <v>214.8</v>
      </c>
      <c r="E415">
        <v>220.1</v>
      </c>
      <c r="F415">
        <v>225</v>
      </c>
      <c r="G415">
        <v>2193.8870000000002</v>
      </c>
      <c r="H415">
        <v>1806.674</v>
      </c>
      <c r="I415">
        <v>3.5979999999999999</v>
      </c>
      <c r="J415">
        <v>0.14799999999999999</v>
      </c>
      <c r="K415">
        <v>24.338000000000001</v>
      </c>
      <c r="L415">
        <v>2.0419999999999998</v>
      </c>
      <c r="M415">
        <v>0.45200000000000001</v>
      </c>
      <c r="N415">
        <v>0.65800000000000003</v>
      </c>
      <c r="O415">
        <v>40.200000000000003</v>
      </c>
      <c r="P415">
        <v>26.966999999999999</v>
      </c>
      <c r="Q415">
        <v>44.984000000000002</v>
      </c>
      <c r="R415">
        <v>229.8</v>
      </c>
      <c r="S415">
        <v>60</v>
      </c>
      <c r="T415">
        <v>60</v>
      </c>
      <c r="U415">
        <v>61</v>
      </c>
      <c r="V415">
        <v>91.864000000000004</v>
      </c>
      <c r="W415">
        <v>52.5</v>
      </c>
      <c r="X415">
        <v>67.344999999999999</v>
      </c>
      <c r="Y415">
        <v>83.417000000000002</v>
      </c>
      <c r="Z415">
        <v>1.43</v>
      </c>
      <c r="AA415">
        <v>541.16200000000003</v>
      </c>
      <c r="AB415">
        <v>492.30399999999997</v>
      </c>
      <c r="AC415">
        <v>4.9290000000000003</v>
      </c>
      <c r="AD415">
        <v>3.875</v>
      </c>
      <c r="AE415">
        <v>7788.8540000000003</v>
      </c>
      <c r="AF415">
        <v>5910.2079999999996</v>
      </c>
      <c r="AG415">
        <v>1803.0889999999999</v>
      </c>
      <c r="AH415">
        <v>1100.4380000000001</v>
      </c>
      <c r="AI415">
        <v>5985.7650000000003</v>
      </c>
      <c r="AJ415">
        <v>4809.7700000000004</v>
      </c>
      <c r="AK415">
        <v>23.972000000000001</v>
      </c>
      <c r="AL415">
        <v>1.004</v>
      </c>
      <c r="AM415">
        <v>424.51799999999997</v>
      </c>
      <c r="AN415">
        <v>2053.4670000000001</v>
      </c>
      <c r="AO415">
        <v>13.593</v>
      </c>
      <c r="AP415">
        <v>30.413</v>
      </c>
      <c r="AQ415">
        <v>1</v>
      </c>
      <c r="AR415">
        <v>1</v>
      </c>
      <c r="AS415">
        <v>0</v>
      </c>
      <c r="AT415" s="1" t="s">
        <v>1075</v>
      </c>
      <c r="AU415" s="1" t="s">
        <v>83</v>
      </c>
      <c r="AV415" s="1" t="s">
        <v>83</v>
      </c>
      <c r="AW415" s="1" t="s">
        <v>84</v>
      </c>
      <c r="AX415" s="1"/>
      <c r="AY415" s="1"/>
      <c r="AZ415" s="1" t="s">
        <v>1076</v>
      </c>
      <c r="BA415">
        <v>226</v>
      </c>
      <c r="BB415" s="1" t="s">
        <v>91</v>
      </c>
      <c r="BC415">
        <v>45566.771849999997</v>
      </c>
      <c r="BD415" s="1"/>
      <c r="BE415" s="1" t="s">
        <v>87</v>
      </c>
      <c r="BF415">
        <v>226</v>
      </c>
      <c r="BG415">
        <v>226</v>
      </c>
      <c r="BH415">
        <v>0</v>
      </c>
      <c r="BI415" s="1" t="s">
        <v>1074</v>
      </c>
      <c r="BJ415" s="1"/>
      <c r="BK415">
        <v>16.299999240000002</v>
      </c>
      <c r="BL415">
        <v>110</v>
      </c>
      <c r="BM415" s="1"/>
      <c r="BN415" s="1"/>
      <c r="BO415">
        <v>0</v>
      </c>
      <c r="BP415">
        <v>60</v>
      </c>
      <c r="BS415" s="1" t="s">
        <v>1077</v>
      </c>
      <c r="BT415" s="1" t="s">
        <v>1076</v>
      </c>
      <c r="BU415">
        <v>40</v>
      </c>
      <c r="BV415">
        <v>20</v>
      </c>
      <c r="BW415">
        <v>45</v>
      </c>
      <c r="BX415">
        <v>1236.2090000000001</v>
      </c>
      <c r="BY415">
        <v>1131.6130000000001</v>
      </c>
      <c r="BZ415">
        <v>-1.407</v>
      </c>
      <c r="CA415">
        <v>4.093</v>
      </c>
      <c r="CB415">
        <v>90.902000000000001</v>
      </c>
      <c r="CC415">
        <v>2053.4670000000001</v>
      </c>
      <c r="CD415">
        <v>1228.6089999999999</v>
      </c>
      <c r="CE415">
        <v>1437.8630000000001</v>
      </c>
      <c r="CF415">
        <v>-177.96600000000001</v>
      </c>
      <c r="CG415">
        <v>98.424999999999997</v>
      </c>
      <c r="CI415">
        <f>COUNTA(filtered_labeled_data_seghesio__2[#This Row])</f>
        <v>77</v>
      </c>
    </row>
    <row r="416" spans="1:87" x14ac:dyDescent="0.35">
      <c r="A416">
        <v>800.49099999999999</v>
      </c>
      <c r="B416">
        <v>119.90900000000001</v>
      </c>
      <c r="C416">
        <v>214.6</v>
      </c>
      <c r="D416">
        <v>214.6</v>
      </c>
      <c r="E416">
        <v>220.1</v>
      </c>
      <c r="F416">
        <v>225</v>
      </c>
      <c r="G416">
        <v>2188.933</v>
      </c>
      <c r="H416">
        <v>1807.742</v>
      </c>
      <c r="I416">
        <v>3.028</v>
      </c>
      <c r="J416">
        <v>0.14799999999999999</v>
      </c>
      <c r="K416">
        <v>24.338000000000001</v>
      </c>
      <c r="L416">
        <v>2.028</v>
      </c>
      <c r="M416">
        <v>0.45200000000000001</v>
      </c>
      <c r="N416">
        <v>0.65600000000000003</v>
      </c>
      <c r="O416">
        <v>40</v>
      </c>
      <c r="P416">
        <v>26.59</v>
      </c>
      <c r="Q416">
        <v>44.984000000000002</v>
      </c>
      <c r="R416">
        <v>229.8</v>
      </c>
      <c r="S416">
        <v>60.1</v>
      </c>
      <c r="T416">
        <v>60.1</v>
      </c>
      <c r="U416">
        <v>60.9</v>
      </c>
      <c r="V416">
        <v>141.87899999999999</v>
      </c>
      <c r="W416">
        <v>52.5</v>
      </c>
      <c r="X416">
        <v>66.837000000000003</v>
      </c>
      <c r="Y416">
        <v>80.510999999999996</v>
      </c>
      <c r="Z416">
        <v>3.1230000000000002</v>
      </c>
      <c r="AA416">
        <v>537.13300000000004</v>
      </c>
      <c r="AB416">
        <v>489.91300000000001</v>
      </c>
      <c r="AC416">
        <v>4.7409999999999997</v>
      </c>
      <c r="AD416">
        <v>3.7250000000000001</v>
      </c>
      <c r="AE416">
        <v>7578.8119999999999</v>
      </c>
      <c r="AF416">
        <v>5226.3860000000004</v>
      </c>
      <c r="AG416">
        <v>1664.8309999999999</v>
      </c>
      <c r="AH416">
        <v>981.34400000000005</v>
      </c>
      <c r="AI416">
        <v>5913.9809999999998</v>
      </c>
      <c r="AJ416">
        <v>4245.0420000000004</v>
      </c>
      <c r="AK416">
        <v>23.978999999999999</v>
      </c>
      <c r="AL416">
        <v>1.0029999999999999</v>
      </c>
      <c r="AM416">
        <v>423.61099999999999</v>
      </c>
      <c r="AN416">
        <v>2055.866</v>
      </c>
      <c r="AO416">
        <v>7.3710000000000004</v>
      </c>
      <c r="AP416">
        <v>28.289000000000001</v>
      </c>
      <c r="AQ416">
        <v>1</v>
      </c>
      <c r="AR416">
        <v>1</v>
      </c>
      <c r="AS416">
        <v>1</v>
      </c>
      <c r="AT416" s="1">
        <v>0</v>
      </c>
      <c r="AU416" s="1" t="s">
        <v>83</v>
      </c>
      <c r="AV416" s="1" t="s">
        <v>83</v>
      </c>
      <c r="AW416" s="1" t="s">
        <v>1078</v>
      </c>
      <c r="AX416" s="1"/>
      <c r="AY416" s="1"/>
      <c r="AZ416" s="1" t="s">
        <v>1079</v>
      </c>
      <c r="BA416">
        <v>227</v>
      </c>
      <c r="BB416" s="1" t="s">
        <v>86</v>
      </c>
      <c r="BC416">
        <v>45566.772129999998</v>
      </c>
      <c r="BD416" s="1"/>
      <c r="BE416" s="1" t="s">
        <v>87</v>
      </c>
      <c r="BF416">
        <v>227</v>
      </c>
      <c r="BG416">
        <v>227</v>
      </c>
      <c r="BH416">
        <v>0</v>
      </c>
      <c r="BI416" s="1" t="s">
        <v>1080</v>
      </c>
      <c r="BJ416" s="1"/>
      <c r="BK416">
        <v>16.299999240000002</v>
      </c>
      <c r="BL416">
        <v>110</v>
      </c>
      <c r="BM416" s="1"/>
      <c r="BN416" s="1"/>
      <c r="BO416">
        <v>0</v>
      </c>
      <c r="BP416">
        <v>60</v>
      </c>
      <c r="BQ416">
        <v>1.0679960000000001E-3</v>
      </c>
      <c r="BR416">
        <v>0.15116596199999999</v>
      </c>
      <c r="BS416" s="1" t="s">
        <v>1081</v>
      </c>
      <c r="BT416" s="1" t="s">
        <v>1079</v>
      </c>
      <c r="BU416">
        <v>40</v>
      </c>
      <c r="BV416">
        <v>20</v>
      </c>
      <c r="BW416">
        <v>45</v>
      </c>
      <c r="BX416">
        <v>861.38</v>
      </c>
      <c r="BY416">
        <v>1260.481</v>
      </c>
      <c r="BZ416">
        <v>2.4550000000000001</v>
      </c>
      <c r="CA416">
        <v>4.1399999999999997</v>
      </c>
      <c r="CB416">
        <v>94.763999999999996</v>
      </c>
      <c r="CC416">
        <v>2055.866</v>
      </c>
      <c r="CD416">
        <v>840.39800000000002</v>
      </c>
      <c r="CE416">
        <v>1366.6220000000001</v>
      </c>
      <c r="CF416">
        <v>5.4029999999999996</v>
      </c>
      <c r="CG416">
        <v>96.063000000000002</v>
      </c>
      <c r="CI416">
        <f>COUNTA(filtered_labeled_data_seghesio__2[#This Row])</f>
        <v>79</v>
      </c>
    </row>
    <row r="417" spans="1:87" x14ac:dyDescent="0.35">
      <c r="A417">
        <v>800.49099999999999</v>
      </c>
      <c r="B417">
        <v>119.90900000000001</v>
      </c>
      <c r="C417">
        <v>214.6</v>
      </c>
      <c r="D417">
        <v>214.6</v>
      </c>
      <c r="E417">
        <v>220.1</v>
      </c>
      <c r="F417">
        <v>225</v>
      </c>
      <c r="G417">
        <v>2188.933</v>
      </c>
      <c r="H417">
        <v>1807.742</v>
      </c>
      <c r="I417">
        <v>3.028</v>
      </c>
      <c r="J417">
        <v>0.14799999999999999</v>
      </c>
      <c r="K417">
        <v>24.338000000000001</v>
      </c>
      <c r="L417">
        <v>2.028</v>
      </c>
      <c r="M417">
        <v>0.45200000000000001</v>
      </c>
      <c r="N417">
        <v>0.65600000000000003</v>
      </c>
      <c r="O417">
        <v>40</v>
      </c>
      <c r="P417">
        <v>26.59</v>
      </c>
      <c r="Q417">
        <v>44.984000000000002</v>
      </c>
      <c r="R417">
        <v>229.8</v>
      </c>
      <c r="S417">
        <v>60.1</v>
      </c>
      <c r="T417">
        <v>60.1</v>
      </c>
      <c r="U417">
        <v>60.9</v>
      </c>
      <c r="V417">
        <v>91.864000000000004</v>
      </c>
      <c r="W417">
        <v>52.5</v>
      </c>
      <c r="X417">
        <v>67.367000000000004</v>
      </c>
      <c r="Y417">
        <v>83.05</v>
      </c>
      <c r="Z417">
        <v>1.4670000000000001</v>
      </c>
      <c r="AA417">
        <v>540.41999999999996</v>
      </c>
      <c r="AB417">
        <v>491.50799999999998</v>
      </c>
      <c r="AC417">
        <v>4.9290000000000003</v>
      </c>
      <c r="AD417">
        <v>3.9129999999999998</v>
      </c>
      <c r="AE417">
        <v>7771.3739999999998</v>
      </c>
      <c r="AF417">
        <v>5893.7439999999997</v>
      </c>
      <c r="AG417">
        <v>1790.2249999999999</v>
      </c>
      <c r="AH417">
        <v>1106.32</v>
      </c>
      <c r="AI417">
        <v>5981.1490000000003</v>
      </c>
      <c r="AJ417">
        <v>4787.424</v>
      </c>
      <c r="AK417">
        <v>23.978999999999999</v>
      </c>
      <c r="AL417">
        <v>1.0049999999999999</v>
      </c>
      <c r="AM417">
        <v>424.62200000000001</v>
      </c>
      <c r="AN417">
        <v>2056.5239999999999</v>
      </c>
      <c r="AO417">
        <v>6.556</v>
      </c>
      <c r="AP417">
        <v>25.670999999999999</v>
      </c>
      <c r="AQ417">
        <v>1</v>
      </c>
      <c r="AR417">
        <v>1</v>
      </c>
      <c r="AS417">
        <v>1</v>
      </c>
      <c r="AT417" s="1">
        <v>0</v>
      </c>
      <c r="AU417" s="1" t="s">
        <v>83</v>
      </c>
      <c r="AV417" s="1" t="s">
        <v>83</v>
      </c>
      <c r="AW417" s="1" t="s">
        <v>84</v>
      </c>
      <c r="AX417" s="1"/>
      <c r="AY417" s="1"/>
      <c r="AZ417" s="1" t="s">
        <v>1082</v>
      </c>
      <c r="BA417">
        <v>227</v>
      </c>
      <c r="BB417" s="1" t="s">
        <v>91</v>
      </c>
      <c r="BC417">
        <v>45566.772129999998</v>
      </c>
      <c r="BD417" s="1"/>
      <c r="BE417" s="1" t="s">
        <v>87</v>
      </c>
      <c r="BF417">
        <v>227</v>
      </c>
      <c r="BG417">
        <v>227</v>
      </c>
      <c r="BH417">
        <v>0</v>
      </c>
      <c r="BI417" s="1" t="s">
        <v>1080</v>
      </c>
      <c r="BJ417" s="1"/>
      <c r="BK417">
        <v>16.299999240000002</v>
      </c>
      <c r="BL417">
        <v>110</v>
      </c>
      <c r="BM417" s="1"/>
      <c r="BN417" s="1"/>
      <c r="BO417">
        <v>0</v>
      </c>
      <c r="BP417">
        <v>60</v>
      </c>
      <c r="BS417" s="1" t="s">
        <v>1083</v>
      </c>
      <c r="BT417" s="1" t="s">
        <v>1082</v>
      </c>
      <c r="BU417">
        <v>40</v>
      </c>
      <c r="BV417">
        <v>20</v>
      </c>
      <c r="BW417">
        <v>45</v>
      </c>
      <c r="BX417">
        <v>1214.518</v>
      </c>
      <c r="BY417">
        <v>818.154</v>
      </c>
      <c r="BZ417">
        <v>-2.9910000000000001</v>
      </c>
      <c r="CA417">
        <v>4.1070000000000002</v>
      </c>
      <c r="CB417">
        <v>89.317999999999998</v>
      </c>
      <c r="CC417">
        <v>2056.5239999999999</v>
      </c>
      <c r="CD417">
        <v>1215.2729999999999</v>
      </c>
      <c r="CE417">
        <v>1128.539</v>
      </c>
      <c r="CF417">
        <v>-179.50899999999999</v>
      </c>
      <c r="CG417">
        <v>99.998999999999995</v>
      </c>
      <c r="CI417">
        <f>COUNTA(filtered_labeled_data_seghesio__2[#This Row])</f>
        <v>77</v>
      </c>
    </row>
    <row r="418" spans="1:87" x14ac:dyDescent="0.35">
      <c r="A418">
        <v>800.67499999999995</v>
      </c>
      <c r="B418">
        <v>119.90900000000001</v>
      </c>
      <c r="C418">
        <v>214.6</v>
      </c>
      <c r="D418">
        <v>214.8</v>
      </c>
      <c r="E418">
        <v>220.1</v>
      </c>
      <c r="F418">
        <v>224.8</v>
      </c>
      <c r="G418">
        <v>2183.0070000000001</v>
      </c>
      <c r="H418">
        <v>1829.405</v>
      </c>
      <c r="I418">
        <v>3.3260000000000001</v>
      </c>
      <c r="J418">
        <v>0.158</v>
      </c>
      <c r="K418">
        <v>24.338000000000001</v>
      </c>
      <c r="L418">
        <v>2.04</v>
      </c>
      <c r="M418">
        <v>0.45200000000000001</v>
      </c>
      <c r="N418">
        <v>0.65400000000000003</v>
      </c>
      <c r="O418">
        <v>40</v>
      </c>
      <c r="P418">
        <v>26.559000000000001</v>
      </c>
      <c r="Q418">
        <v>44.988999999999997</v>
      </c>
      <c r="R418">
        <v>229.8</v>
      </c>
      <c r="S418">
        <v>59.9</v>
      </c>
      <c r="T418">
        <v>59.9</v>
      </c>
      <c r="U418">
        <v>61</v>
      </c>
      <c r="V418">
        <v>141.87899999999999</v>
      </c>
      <c r="W418">
        <v>52.5</v>
      </c>
      <c r="X418">
        <v>66.739999999999995</v>
      </c>
      <c r="Y418">
        <v>80.462000000000003</v>
      </c>
      <c r="Z418">
        <v>3.2360000000000002</v>
      </c>
      <c r="AA418">
        <v>538.29899999999998</v>
      </c>
      <c r="AB418">
        <v>491.48899999999998</v>
      </c>
      <c r="AC418">
        <v>4.6280000000000001</v>
      </c>
      <c r="AD418">
        <v>3.7250000000000001</v>
      </c>
      <c r="AE418">
        <v>7588.6059999999998</v>
      </c>
      <c r="AF418">
        <v>5250.8410000000003</v>
      </c>
      <c r="AG418">
        <v>1607.7670000000001</v>
      </c>
      <c r="AH418">
        <v>984.52499999999998</v>
      </c>
      <c r="AI418">
        <v>5980.8389999999999</v>
      </c>
      <c r="AJ418">
        <v>4266.3159999999998</v>
      </c>
      <c r="AK418">
        <v>24.981999999999999</v>
      </c>
      <c r="AL418">
        <v>1.0029999999999999</v>
      </c>
      <c r="AM418">
        <v>423.351</v>
      </c>
      <c r="AN418">
        <v>2054.5410000000002</v>
      </c>
      <c r="AO418">
        <v>29.966000000000001</v>
      </c>
      <c r="AP418">
        <v>36.994</v>
      </c>
      <c r="AQ418">
        <v>0</v>
      </c>
      <c r="AR418">
        <v>1</v>
      </c>
      <c r="AS418">
        <v>1</v>
      </c>
      <c r="AT418" s="1">
        <v>0</v>
      </c>
      <c r="AU418" s="1" t="s">
        <v>83</v>
      </c>
      <c r="AV418" s="1" t="s">
        <v>83</v>
      </c>
      <c r="AW418" s="1" t="s">
        <v>113</v>
      </c>
      <c r="AX418" s="1"/>
      <c r="AY418" s="1"/>
      <c r="AZ418" s="1" t="s">
        <v>1084</v>
      </c>
      <c r="BA418">
        <v>228</v>
      </c>
      <c r="BB418" s="1" t="s">
        <v>86</v>
      </c>
      <c r="BC418">
        <v>45566.772420000001</v>
      </c>
      <c r="BD418" s="1"/>
      <c r="BE418" s="1" t="s">
        <v>87</v>
      </c>
      <c r="BF418">
        <v>228</v>
      </c>
      <c r="BG418">
        <v>228</v>
      </c>
      <c r="BH418">
        <v>0</v>
      </c>
      <c r="BI418" s="1" t="s">
        <v>1085</v>
      </c>
      <c r="BJ418" s="1"/>
      <c r="BK418">
        <v>16.309999470000001</v>
      </c>
      <c r="BL418">
        <v>110</v>
      </c>
      <c r="BM418" s="1"/>
      <c r="BN418" s="1"/>
      <c r="BO418">
        <v>0</v>
      </c>
      <c r="BP418">
        <v>60</v>
      </c>
      <c r="BQ418">
        <v>5.9254169999999997E-3</v>
      </c>
      <c r="BR418">
        <v>0.13917470000000001</v>
      </c>
      <c r="BS418" s="1" t="s">
        <v>1086</v>
      </c>
      <c r="BT418" s="1" t="s">
        <v>1084</v>
      </c>
      <c r="BU418">
        <v>40</v>
      </c>
      <c r="BV418">
        <v>20</v>
      </c>
      <c r="BW418">
        <v>45</v>
      </c>
      <c r="BX418">
        <v>860.54100000000005</v>
      </c>
      <c r="BY418">
        <v>1330.915</v>
      </c>
      <c r="BZ418">
        <v>2.512</v>
      </c>
      <c r="CA418">
        <v>4.1689999999999996</v>
      </c>
      <c r="CB418">
        <v>94.820999999999998</v>
      </c>
      <c r="CC418">
        <v>2054.5410000000002</v>
      </c>
      <c r="CD418">
        <v>839.35599999999999</v>
      </c>
      <c r="CE418">
        <v>1433.7139999999999</v>
      </c>
      <c r="CF418">
        <v>5.42</v>
      </c>
      <c r="CG418">
        <v>92.126000000000005</v>
      </c>
      <c r="CI418">
        <f>COUNTA(filtered_labeled_data_seghesio__2[#This Row])</f>
        <v>79</v>
      </c>
    </row>
    <row r="419" spans="1:87" x14ac:dyDescent="0.35">
      <c r="A419">
        <v>800.67499999999995</v>
      </c>
      <c r="B419">
        <v>119.90900000000001</v>
      </c>
      <c r="C419">
        <v>214.6</v>
      </c>
      <c r="D419">
        <v>214.8</v>
      </c>
      <c r="E419">
        <v>220.1</v>
      </c>
      <c r="F419">
        <v>224.8</v>
      </c>
      <c r="G419">
        <v>2183.0070000000001</v>
      </c>
      <c r="H419">
        <v>1829.405</v>
      </c>
      <c r="I419">
        <v>3.3260000000000001</v>
      </c>
      <c r="J419">
        <v>0.158</v>
      </c>
      <c r="K419">
        <v>24.338000000000001</v>
      </c>
      <c r="L419">
        <v>2.04</v>
      </c>
      <c r="M419">
        <v>0.45200000000000001</v>
      </c>
      <c r="N419">
        <v>0.65400000000000003</v>
      </c>
      <c r="O419">
        <v>40</v>
      </c>
      <c r="P419">
        <v>26.559000000000001</v>
      </c>
      <c r="Q419">
        <v>44.988999999999997</v>
      </c>
      <c r="R419">
        <v>229.8</v>
      </c>
      <c r="S419">
        <v>59.9</v>
      </c>
      <c r="T419">
        <v>59.9</v>
      </c>
      <c r="U419">
        <v>61</v>
      </c>
      <c r="V419">
        <v>91.864000000000004</v>
      </c>
      <c r="W419">
        <v>52.5</v>
      </c>
      <c r="X419">
        <v>67.534999999999997</v>
      </c>
      <c r="Y419">
        <v>83.245999999999995</v>
      </c>
      <c r="Z419">
        <v>1.3919999999999999</v>
      </c>
      <c r="AA419">
        <v>539.73500000000001</v>
      </c>
      <c r="AB419">
        <v>490.35399999999998</v>
      </c>
      <c r="AC419">
        <v>4.891</v>
      </c>
      <c r="AD419">
        <v>3.9510000000000001</v>
      </c>
      <c r="AE419">
        <v>7750.9530000000004</v>
      </c>
      <c r="AF419">
        <v>5863.2470000000003</v>
      </c>
      <c r="AG419">
        <v>1764.425</v>
      </c>
      <c r="AH419">
        <v>1119.203</v>
      </c>
      <c r="AI419">
        <v>5986.5280000000002</v>
      </c>
      <c r="AJ419">
        <v>4744.0429999999997</v>
      </c>
      <c r="AK419">
        <v>24.981999999999999</v>
      </c>
      <c r="AL419">
        <v>1.0049999999999999</v>
      </c>
      <c r="AM419">
        <v>424.68799999999999</v>
      </c>
      <c r="AN419">
        <v>2055.163</v>
      </c>
      <c r="AO419">
        <v>6.42</v>
      </c>
      <c r="AP419">
        <v>25.934000000000001</v>
      </c>
      <c r="AQ419">
        <v>1</v>
      </c>
      <c r="AR419">
        <v>1</v>
      </c>
      <c r="AS419">
        <v>1</v>
      </c>
      <c r="AT419" s="1">
        <v>0</v>
      </c>
      <c r="AU419" s="1" t="s">
        <v>83</v>
      </c>
      <c r="AV419" s="1" t="s">
        <v>83</v>
      </c>
      <c r="AW419" s="1" t="s">
        <v>84</v>
      </c>
      <c r="AX419" s="1"/>
      <c r="AY419" s="1"/>
      <c r="AZ419" s="1" t="s">
        <v>1087</v>
      </c>
      <c r="BA419">
        <v>228</v>
      </c>
      <c r="BB419" s="1" t="s">
        <v>91</v>
      </c>
      <c r="BC419">
        <v>45566.772420000001</v>
      </c>
      <c r="BD419" s="1"/>
      <c r="BE419" s="1" t="s">
        <v>87</v>
      </c>
      <c r="BF419">
        <v>228</v>
      </c>
      <c r="BG419">
        <v>228</v>
      </c>
      <c r="BH419">
        <v>0</v>
      </c>
      <c r="BI419" s="1" t="s">
        <v>1085</v>
      </c>
      <c r="BJ419" s="1"/>
      <c r="BK419">
        <v>16.309999470000001</v>
      </c>
      <c r="BL419">
        <v>110</v>
      </c>
      <c r="BM419" s="1"/>
      <c r="BN419" s="1"/>
      <c r="BO419">
        <v>0</v>
      </c>
      <c r="BP419">
        <v>60</v>
      </c>
      <c r="BS419" s="1" t="s">
        <v>1088</v>
      </c>
      <c r="BT419" s="1" t="s">
        <v>1087</v>
      </c>
      <c r="BU419">
        <v>40</v>
      </c>
      <c r="BV419">
        <v>20</v>
      </c>
      <c r="BW419">
        <v>45</v>
      </c>
      <c r="BX419">
        <v>1194.6610000000001</v>
      </c>
      <c r="BY419">
        <v>1030.654</v>
      </c>
      <c r="BZ419">
        <v>-3.673</v>
      </c>
      <c r="CA419">
        <v>4.0810000000000004</v>
      </c>
      <c r="CB419">
        <v>88.635999999999996</v>
      </c>
      <c r="CC419">
        <v>2055.163</v>
      </c>
      <c r="CD419">
        <v>1198.6969999999999</v>
      </c>
      <c r="CE419">
        <v>1337.691</v>
      </c>
      <c r="CF419">
        <v>179.958</v>
      </c>
      <c r="CG419">
        <v>99.998999999999995</v>
      </c>
      <c r="CI419">
        <f>COUNTA(filtered_labeled_data_seghesio__2[#This Row])</f>
        <v>77</v>
      </c>
    </row>
    <row r="420" spans="1:87" x14ac:dyDescent="0.35">
      <c r="A420">
        <v>800.67499999999995</v>
      </c>
      <c r="B420">
        <v>119.90900000000001</v>
      </c>
      <c r="C420">
        <v>214.6</v>
      </c>
      <c r="D420">
        <v>214.8</v>
      </c>
      <c r="E420">
        <v>220.1</v>
      </c>
      <c r="F420">
        <v>224.8</v>
      </c>
      <c r="G420">
        <v>2183.8820000000001</v>
      </c>
      <c r="H420">
        <v>1827.8510000000001</v>
      </c>
      <c r="I420">
        <v>3.4660000000000002</v>
      </c>
      <c r="J420">
        <v>0.14799999999999999</v>
      </c>
      <c r="K420">
        <v>24.338000000000001</v>
      </c>
      <c r="L420">
        <v>2.048</v>
      </c>
      <c r="M420">
        <v>0.45200000000000001</v>
      </c>
      <c r="N420">
        <v>0.65400000000000003</v>
      </c>
      <c r="O420">
        <v>40.200000000000003</v>
      </c>
      <c r="P420">
        <v>26.681999999999999</v>
      </c>
      <c r="Q420">
        <v>44.973999999999997</v>
      </c>
      <c r="R420">
        <v>229.8</v>
      </c>
      <c r="S420">
        <v>60</v>
      </c>
      <c r="T420">
        <v>60</v>
      </c>
      <c r="U420">
        <v>60.9</v>
      </c>
      <c r="V420">
        <v>141.87899999999999</v>
      </c>
      <c r="W420">
        <v>52.5</v>
      </c>
      <c r="X420">
        <v>66.763000000000005</v>
      </c>
      <c r="Y420">
        <v>80.456999999999994</v>
      </c>
      <c r="Z420">
        <v>3.01</v>
      </c>
      <c r="AA420">
        <v>538.49699999999996</v>
      </c>
      <c r="AB420">
        <v>491.85500000000002</v>
      </c>
      <c r="AC420">
        <v>4.665</v>
      </c>
      <c r="AD420">
        <v>3.7250000000000001</v>
      </c>
      <c r="AE420">
        <v>7600.94</v>
      </c>
      <c r="AF420">
        <v>5263.3549999999996</v>
      </c>
      <c r="AG420">
        <v>1633.1610000000001</v>
      </c>
      <c r="AH420">
        <v>990.05399999999997</v>
      </c>
      <c r="AI420">
        <v>5967.7790000000005</v>
      </c>
      <c r="AJ420">
        <v>4273.3010000000004</v>
      </c>
      <c r="AK420">
        <v>23.98</v>
      </c>
      <c r="AT420" s="1" t="s">
        <v>83</v>
      </c>
      <c r="AU420" s="1" t="s">
        <v>83</v>
      </c>
      <c r="AV420" s="1" t="s">
        <v>83</v>
      </c>
      <c r="AW420" s="1"/>
      <c r="AX420" s="1"/>
      <c r="AY420" s="1"/>
      <c r="AZ420" s="1" t="s">
        <v>1089</v>
      </c>
      <c r="BA420">
        <v>229</v>
      </c>
      <c r="BB420" s="1" t="s">
        <v>86</v>
      </c>
      <c r="BC420">
        <v>45566.772700000001</v>
      </c>
      <c r="BD420" s="1"/>
      <c r="BE420" s="1" t="s">
        <v>87</v>
      </c>
      <c r="BF420">
        <v>229</v>
      </c>
      <c r="BG420">
        <v>229</v>
      </c>
      <c r="BH420">
        <v>0</v>
      </c>
      <c r="BI420" s="1" t="s">
        <v>1090</v>
      </c>
      <c r="BJ420" s="1"/>
      <c r="BK420">
        <v>16.309999470000001</v>
      </c>
      <c r="BL420">
        <v>110</v>
      </c>
      <c r="BM420" s="1"/>
      <c r="BN420" s="1"/>
      <c r="BO420">
        <v>0</v>
      </c>
      <c r="BP420">
        <v>60</v>
      </c>
      <c r="BQ420">
        <v>4.7438139999999998E-3</v>
      </c>
      <c r="BR420">
        <v>0.14380896100000001</v>
      </c>
      <c r="BS420" s="1" t="s">
        <v>83</v>
      </c>
      <c r="BT420" s="1" t="s">
        <v>83</v>
      </c>
      <c r="CI420">
        <f>COUNTA(filtered_labeled_data_seghesio__2[#This Row])</f>
        <v>57</v>
      </c>
    </row>
    <row r="421" spans="1:87" x14ac:dyDescent="0.35">
      <c r="A421">
        <v>800.67499999999995</v>
      </c>
      <c r="B421">
        <v>119.90900000000001</v>
      </c>
      <c r="C421">
        <v>214.6</v>
      </c>
      <c r="D421">
        <v>214.8</v>
      </c>
      <c r="E421">
        <v>220.1</v>
      </c>
      <c r="F421">
        <v>224.8</v>
      </c>
      <c r="G421">
        <v>2183.8820000000001</v>
      </c>
      <c r="H421">
        <v>1827.8510000000001</v>
      </c>
      <c r="I421">
        <v>3.4660000000000002</v>
      </c>
      <c r="J421">
        <v>0.14799999999999999</v>
      </c>
      <c r="K421">
        <v>24.338000000000001</v>
      </c>
      <c r="L421">
        <v>2.048</v>
      </c>
      <c r="M421">
        <v>0.45200000000000001</v>
      </c>
      <c r="N421">
        <v>0.65400000000000003</v>
      </c>
      <c r="O421">
        <v>40.200000000000003</v>
      </c>
      <c r="P421">
        <v>26.681999999999999</v>
      </c>
      <c r="Q421">
        <v>44.973999999999997</v>
      </c>
      <c r="R421">
        <v>229.8</v>
      </c>
      <c r="S421">
        <v>60</v>
      </c>
      <c r="T421">
        <v>60</v>
      </c>
      <c r="U421">
        <v>60.9</v>
      </c>
      <c r="V421">
        <v>91.864000000000004</v>
      </c>
      <c r="W421">
        <v>52.5</v>
      </c>
      <c r="X421">
        <v>67.353999999999999</v>
      </c>
      <c r="Y421">
        <v>83.302000000000007</v>
      </c>
      <c r="Z421">
        <v>1.43</v>
      </c>
      <c r="AA421">
        <v>540.67999999999995</v>
      </c>
      <c r="AB421">
        <v>491.84399999999999</v>
      </c>
      <c r="AC421">
        <v>4.9290000000000003</v>
      </c>
      <c r="AD421">
        <v>3.9129999999999998</v>
      </c>
      <c r="AE421">
        <v>7764.79</v>
      </c>
      <c r="AF421">
        <v>5899.0810000000001</v>
      </c>
      <c r="AG421">
        <v>1794.616</v>
      </c>
      <c r="AH421">
        <v>1110.703</v>
      </c>
      <c r="AI421">
        <v>5970.174</v>
      </c>
      <c r="AJ421">
        <v>4788.3779999999997</v>
      </c>
      <c r="AK421">
        <v>23.98</v>
      </c>
      <c r="AL421">
        <v>1.0049999999999999</v>
      </c>
      <c r="AM421">
        <v>424.71899999999999</v>
      </c>
      <c r="AN421">
        <v>2055.3409999999999</v>
      </c>
      <c r="AO421">
        <v>12.34</v>
      </c>
      <c r="AP421">
        <v>19.873000000000001</v>
      </c>
      <c r="AQ421">
        <v>1</v>
      </c>
      <c r="AR421">
        <v>1</v>
      </c>
      <c r="AS421">
        <v>1</v>
      </c>
      <c r="AT421" s="1">
        <v>0</v>
      </c>
      <c r="AU421" s="1" t="s">
        <v>83</v>
      </c>
      <c r="AV421" s="1" t="s">
        <v>83</v>
      </c>
      <c r="AW421" s="1" t="s">
        <v>84</v>
      </c>
      <c r="AX421" s="1"/>
      <c r="AY421" s="1"/>
      <c r="AZ421" s="1" t="s">
        <v>1091</v>
      </c>
      <c r="BA421">
        <v>229</v>
      </c>
      <c r="BB421" s="1" t="s">
        <v>91</v>
      </c>
      <c r="BC421">
        <v>45566.772700000001</v>
      </c>
      <c r="BD421" s="1"/>
      <c r="BE421" s="1" t="s">
        <v>87</v>
      </c>
      <c r="BF421">
        <v>229</v>
      </c>
      <c r="BG421">
        <v>229</v>
      </c>
      <c r="BH421">
        <v>0</v>
      </c>
      <c r="BI421" s="1" t="s">
        <v>1090</v>
      </c>
      <c r="BJ421" s="1"/>
      <c r="BK421">
        <v>16.309999470000001</v>
      </c>
      <c r="BL421">
        <v>110</v>
      </c>
      <c r="BM421" s="1"/>
      <c r="BN421" s="1"/>
      <c r="BO421">
        <v>0</v>
      </c>
      <c r="BP421">
        <v>60</v>
      </c>
      <c r="BS421" s="1" t="s">
        <v>1092</v>
      </c>
      <c r="BT421" s="1" t="s">
        <v>1091</v>
      </c>
      <c r="BU421">
        <v>40</v>
      </c>
      <c r="BV421">
        <v>20</v>
      </c>
      <c r="BW421">
        <v>45</v>
      </c>
      <c r="BX421">
        <v>1189.364</v>
      </c>
      <c r="BY421">
        <v>989.18799999999999</v>
      </c>
      <c r="BZ421">
        <v>-4.1130000000000004</v>
      </c>
      <c r="CA421">
        <v>4.0469999999999997</v>
      </c>
      <c r="CB421">
        <v>88.195999999999998</v>
      </c>
      <c r="CC421">
        <v>2055.3409999999999</v>
      </c>
      <c r="CD421">
        <v>1194.809</v>
      </c>
      <c r="CE421">
        <v>1297.0650000000001</v>
      </c>
      <c r="CF421">
        <v>179.61600000000001</v>
      </c>
      <c r="CG421">
        <v>99.998999999999995</v>
      </c>
      <c r="CI421">
        <f>COUNTA(filtered_labeled_data_seghesio__2[#This Row])</f>
        <v>77</v>
      </c>
    </row>
    <row r="422" spans="1:87" x14ac:dyDescent="0.35">
      <c r="A422">
        <v>800.67499999999995</v>
      </c>
      <c r="B422">
        <v>119.90900000000001</v>
      </c>
      <c r="C422">
        <v>214.6</v>
      </c>
      <c r="D422">
        <v>215</v>
      </c>
      <c r="E422">
        <v>220</v>
      </c>
      <c r="F422">
        <v>224.8</v>
      </c>
      <c r="G422">
        <v>2186.6990000000001</v>
      </c>
      <c r="H422">
        <v>1815.222</v>
      </c>
      <c r="I422">
        <v>3.8039999999999998</v>
      </c>
      <c r="J422">
        <v>0.14799999999999999</v>
      </c>
      <c r="K422">
        <v>24.338000000000001</v>
      </c>
      <c r="L422">
        <v>2.036</v>
      </c>
      <c r="M422">
        <v>0.45200000000000001</v>
      </c>
      <c r="N422">
        <v>0.65800000000000003</v>
      </c>
      <c r="O422">
        <v>40.200000000000003</v>
      </c>
      <c r="P422">
        <v>26.488</v>
      </c>
      <c r="Q422">
        <v>44.978999999999999</v>
      </c>
      <c r="R422">
        <v>230</v>
      </c>
      <c r="S422">
        <v>60</v>
      </c>
      <c r="T422">
        <v>60</v>
      </c>
      <c r="U422">
        <v>60.9</v>
      </c>
      <c r="V422">
        <v>141.87899999999999</v>
      </c>
      <c r="W422">
        <v>52.5</v>
      </c>
      <c r="X422">
        <v>66.694000000000003</v>
      </c>
      <c r="Y422">
        <v>80.513000000000005</v>
      </c>
      <c r="Z422">
        <v>2.8969999999999998</v>
      </c>
      <c r="AA422">
        <v>538.00699999999995</v>
      </c>
      <c r="AB422">
        <v>490.98</v>
      </c>
      <c r="AC422">
        <v>4.665</v>
      </c>
      <c r="AD422">
        <v>3.7250000000000001</v>
      </c>
      <c r="AE422">
        <v>7591.3909999999996</v>
      </c>
      <c r="AF422">
        <v>5246.5789999999997</v>
      </c>
      <c r="AG422">
        <v>1624.0219999999999</v>
      </c>
      <c r="AH422">
        <v>979.44200000000001</v>
      </c>
      <c r="AI422">
        <v>5967.3689999999997</v>
      </c>
      <c r="AJ422">
        <v>4267.1360000000004</v>
      </c>
      <c r="AK422">
        <v>24.076000000000001</v>
      </c>
      <c r="AL422">
        <v>1.0029999999999999</v>
      </c>
      <c r="AM422">
        <v>423.40199999999999</v>
      </c>
      <c r="AN422">
        <v>2055.8429999999998</v>
      </c>
      <c r="AO422">
        <v>8.3450000000000006</v>
      </c>
      <c r="AP422">
        <v>30.02</v>
      </c>
      <c r="AQ422">
        <v>1</v>
      </c>
      <c r="AR422">
        <v>1</v>
      </c>
      <c r="AS422">
        <v>1</v>
      </c>
      <c r="AT422" s="1">
        <v>0</v>
      </c>
      <c r="AU422" s="1" t="s">
        <v>83</v>
      </c>
      <c r="AV422" s="1" t="s">
        <v>83</v>
      </c>
      <c r="AW422" s="1" t="s">
        <v>84</v>
      </c>
      <c r="AX422" s="1"/>
      <c r="AY422" s="1"/>
      <c r="AZ422" s="1" t="s">
        <v>1093</v>
      </c>
      <c r="BA422">
        <v>230</v>
      </c>
      <c r="BB422" s="1" t="s">
        <v>86</v>
      </c>
      <c r="BC422">
        <v>45566.772969999998</v>
      </c>
      <c r="BD422" s="1"/>
      <c r="BE422" s="1" t="s">
        <v>87</v>
      </c>
      <c r="BF422">
        <v>230</v>
      </c>
      <c r="BG422">
        <v>230</v>
      </c>
      <c r="BH422">
        <v>0</v>
      </c>
      <c r="BI422" s="1" t="s">
        <v>1094</v>
      </c>
      <c r="BJ422" s="1"/>
      <c r="BK422">
        <v>16.31999969</v>
      </c>
      <c r="BL422">
        <v>110</v>
      </c>
      <c r="BM422" s="1"/>
      <c r="BN422" s="1"/>
      <c r="BO422">
        <v>0</v>
      </c>
      <c r="BP422">
        <v>60</v>
      </c>
      <c r="BQ422">
        <v>1.3916612E-2</v>
      </c>
      <c r="BR422">
        <v>0.13671672300000001</v>
      </c>
      <c r="BS422" s="1" t="s">
        <v>1095</v>
      </c>
      <c r="BT422" s="1" t="s">
        <v>1093</v>
      </c>
      <c r="BU422">
        <v>40</v>
      </c>
      <c r="BV422">
        <v>20</v>
      </c>
      <c r="BW422">
        <v>45</v>
      </c>
      <c r="BX422">
        <v>861.18499999999995</v>
      </c>
      <c r="BY422">
        <v>1228.0170000000001</v>
      </c>
      <c r="BZ422">
        <v>2.4550000000000001</v>
      </c>
      <c r="CA422">
        <v>4.1399999999999997</v>
      </c>
      <c r="CB422">
        <v>94.763999999999996</v>
      </c>
      <c r="CC422">
        <v>2055.8429999999998</v>
      </c>
      <c r="CD422">
        <v>840.36199999999997</v>
      </c>
      <c r="CE422">
        <v>1334.8430000000001</v>
      </c>
      <c r="CF422">
        <v>5.3689999999999998</v>
      </c>
      <c r="CG422">
        <v>96.063000000000002</v>
      </c>
      <c r="CI422">
        <f>COUNTA(filtered_labeled_data_seghesio__2[#This Row])</f>
        <v>79</v>
      </c>
    </row>
    <row r="423" spans="1:87" x14ac:dyDescent="0.35">
      <c r="A423">
        <v>800.67499999999995</v>
      </c>
      <c r="B423">
        <v>119.90900000000001</v>
      </c>
      <c r="C423">
        <v>214.6</v>
      </c>
      <c r="D423">
        <v>215</v>
      </c>
      <c r="E423">
        <v>220</v>
      </c>
      <c r="F423">
        <v>224.8</v>
      </c>
      <c r="G423">
        <v>2186.6990000000001</v>
      </c>
      <c r="H423">
        <v>1815.222</v>
      </c>
      <c r="I423">
        <v>3.8039999999999998</v>
      </c>
      <c r="J423">
        <v>0.14799999999999999</v>
      </c>
      <c r="K423">
        <v>24.338000000000001</v>
      </c>
      <c r="L423">
        <v>2.036</v>
      </c>
      <c r="M423">
        <v>0.45200000000000001</v>
      </c>
      <c r="N423">
        <v>0.65800000000000003</v>
      </c>
      <c r="O423">
        <v>40.200000000000003</v>
      </c>
      <c r="P423">
        <v>26.488</v>
      </c>
      <c r="Q423">
        <v>44.978999999999999</v>
      </c>
      <c r="R423">
        <v>230</v>
      </c>
      <c r="S423">
        <v>60</v>
      </c>
      <c r="T423">
        <v>60</v>
      </c>
      <c r="U423">
        <v>60.9</v>
      </c>
      <c r="V423">
        <v>91.864000000000004</v>
      </c>
      <c r="W423">
        <v>52.5</v>
      </c>
      <c r="X423">
        <v>67.399000000000001</v>
      </c>
      <c r="Y423">
        <v>82.878</v>
      </c>
      <c r="Z423">
        <v>2.2949999999999999</v>
      </c>
      <c r="AA423">
        <v>539.31100000000004</v>
      </c>
      <c r="AB423">
        <v>489.40300000000002</v>
      </c>
      <c r="AC423">
        <v>4.9660000000000002</v>
      </c>
      <c r="AD423">
        <v>3.988</v>
      </c>
      <c r="AE423">
        <v>7753.6559999999999</v>
      </c>
      <c r="AF423">
        <v>5834.9719999999998</v>
      </c>
      <c r="AG423">
        <v>1798.972</v>
      </c>
      <c r="AH423">
        <v>1130.0940000000001</v>
      </c>
      <c r="AI423">
        <v>5954.6840000000002</v>
      </c>
      <c r="AJ423">
        <v>4704.8779999999997</v>
      </c>
      <c r="AK423">
        <v>24.076000000000001</v>
      </c>
      <c r="AL423">
        <v>1.0049999999999999</v>
      </c>
      <c r="AM423">
        <v>424.74700000000001</v>
      </c>
      <c r="AN423">
        <v>2056.0250000000001</v>
      </c>
      <c r="AO423">
        <v>8.9220000000000006</v>
      </c>
      <c r="AP423">
        <v>25.898</v>
      </c>
      <c r="AQ423">
        <v>1</v>
      </c>
      <c r="AR423">
        <v>1</v>
      </c>
      <c r="AS423">
        <v>1</v>
      </c>
      <c r="AT423" s="1">
        <v>0</v>
      </c>
      <c r="AU423" s="1" t="s">
        <v>83</v>
      </c>
      <c r="AV423" s="1" t="s">
        <v>83</v>
      </c>
      <c r="AW423" s="1" t="s">
        <v>84</v>
      </c>
      <c r="AX423" s="1"/>
      <c r="AY423" s="1"/>
      <c r="AZ423" s="1" t="s">
        <v>1096</v>
      </c>
      <c r="BA423">
        <v>230</v>
      </c>
      <c r="BB423" s="1" t="s">
        <v>91</v>
      </c>
      <c r="BC423">
        <v>45566.772969999998</v>
      </c>
      <c r="BD423" s="1"/>
      <c r="BE423" s="1" t="s">
        <v>87</v>
      </c>
      <c r="BF423">
        <v>230</v>
      </c>
      <c r="BG423">
        <v>230</v>
      </c>
      <c r="BH423">
        <v>0</v>
      </c>
      <c r="BI423" s="1" t="s">
        <v>1094</v>
      </c>
      <c r="BJ423" s="1"/>
      <c r="BK423">
        <v>16.31999969</v>
      </c>
      <c r="BL423">
        <v>110</v>
      </c>
      <c r="BM423" s="1"/>
      <c r="BN423" s="1"/>
      <c r="BO423">
        <v>0</v>
      </c>
      <c r="BP423">
        <v>60</v>
      </c>
      <c r="BS423" s="1" t="s">
        <v>1097</v>
      </c>
      <c r="BT423" s="1" t="s">
        <v>1096</v>
      </c>
      <c r="BU423">
        <v>40</v>
      </c>
      <c r="BV423">
        <v>20</v>
      </c>
      <c r="BW423">
        <v>45</v>
      </c>
      <c r="BX423">
        <v>1199.9970000000001</v>
      </c>
      <c r="BY423">
        <v>937.774</v>
      </c>
      <c r="BZ423">
        <v>-3.706</v>
      </c>
      <c r="CA423">
        <v>3.9809999999999999</v>
      </c>
      <c r="CB423">
        <v>88.602999999999994</v>
      </c>
      <c r="CC423">
        <v>2056.0250000000001</v>
      </c>
      <c r="CD423">
        <v>1202.838</v>
      </c>
      <c r="CE423">
        <v>1247.1189999999999</v>
      </c>
      <c r="CF423">
        <v>179.999</v>
      </c>
      <c r="CG423">
        <v>99.998999999999995</v>
      </c>
      <c r="CI423">
        <f>COUNTA(filtered_labeled_data_seghesio__2[#This Row])</f>
        <v>77</v>
      </c>
    </row>
    <row r="424" spans="1:87" x14ac:dyDescent="0.35">
      <c r="A424">
        <v>800.49099999999999</v>
      </c>
      <c r="B424">
        <v>119.90900000000001</v>
      </c>
      <c r="C424">
        <v>214.8</v>
      </c>
      <c r="D424">
        <v>214.8</v>
      </c>
      <c r="E424">
        <v>220.1</v>
      </c>
      <c r="F424">
        <v>224.8</v>
      </c>
      <c r="G424">
        <v>2183.7849999999999</v>
      </c>
      <c r="H424">
        <v>1820.3710000000001</v>
      </c>
      <c r="I424">
        <v>3.262</v>
      </c>
      <c r="J424">
        <v>0.14799999999999999</v>
      </c>
      <c r="K424">
        <v>24.338000000000001</v>
      </c>
      <c r="L424">
        <v>2.0579999999999998</v>
      </c>
      <c r="M424">
        <v>0.45200000000000001</v>
      </c>
      <c r="N424">
        <v>0.65200000000000002</v>
      </c>
      <c r="O424">
        <v>40.5</v>
      </c>
      <c r="P424">
        <v>26.687000000000001</v>
      </c>
      <c r="Q424">
        <v>44.942999999999998</v>
      </c>
      <c r="R424">
        <v>230</v>
      </c>
      <c r="S424">
        <v>60</v>
      </c>
      <c r="T424">
        <v>60</v>
      </c>
      <c r="U424">
        <v>61</v>
      </c>
      <c r="V424">
        <v>141.87899999999999</v>
      </c>
      <c r="W424">
        <v>52.5</v>
      </c>
      <c r="X424">
        <v>66.599000000000004</v>
      </c>
      <c r="Y424">
        <v>80.543000000000006</v>
      </c>
      <c r="Z424">
        <v>2.7839999999999998</v>
      </c>
      <c r="AA424">
        <v>538.77099999999996</v>
      </c>
      <c r="AB424">
        <v>492.43200000000002</v>
      </c>
      <c r="AC424">
        <v>4.665</v>
      </c>
      <c r="AD424">
        <v>3.6869999999999998</v>
      </c>
      <c r="AE424">
        <v>7585.6379999999999</v>
      </c>
      <c r="AF424">
        <v>5277.4870000000001</v>
      </c>
      <c r="AG424">
        <v>1637.5050000000001</v>
      </c>
      <c r="AH424">
        <v>975.87800000000004</v>
      </c>
      <c r="AI424">
        <v>5948.1329999999998</v>
      </c>
      <c r="AJ424">
        <v>4301.6090000000004</v>
      </c>
      <c r="AK424">
        <v>24.984999999999999</v>
      </c>
      <c r="AL424">
        <v>1.0029999999999999</v>
      </c>
      <c r="AM424">
        <v>423.38900000000001</v>
      </c>
      <c r="AN424">
        <v>2055.3339999999998</v>
      </c>
      <c r="AO424">
        <v>16.981000000000002</v>
      </c>
      <c r="AP424">
        <v>25.5</v>
      </c>
      <c r="AQ424">
        <v>1</v>
      </c>
      <c r="AR424">
        <v>1</v>
      </c>
      <c r="AS424">
        <v>0</v>
      </c>
      <c r="AT424" s="1" t="s">
        <v>82</v>
      </c>
      <c r="AU424" s="1" t="s">
        <v>83</v>
      </c>
      <c r="AV424" s="1" t="s">
        <v>83</v>
      </c>
      <c r="AW424" s="1" t="s">
        <v>84</v>
      </c>
      <c r="AX424" s="1"/>
      <c r="AY424" s="1"/>
      <c r="AZ424" s="1" t="s">
        <v>1098</v>
      </c>
      <c r="BA424">
        <v>231</v>
      </c>
      <c r="BB424" s="1" t="s">
        <v>86</v>
      </c>
      <c r="BC424">
        <v>45566.773260000002</v>
      </c>
      <c r="BD424" s="1"/>
      <c r="BE424" s="1" t="s">
        <v>87</v>
      </c>
      <c r="BF424">
        <v>231</v>
      </c>
      <c r="BG424">
        <v>231</v>
      </c>
      <c r="BH424">
        <v>0</v>
      </c>
      <c r="BI424" s="1" t="s">
        <v>1099</v>
      </c>
      <c r="BJ424" s="1"/>
      <c r="BK424">
        <v>16.31999969</v>
      </c>
      <c r="BL424">
        <v>110</v>
      </c>
      <c r="BM424" s="1"/>
      <c r="BN424" s="1"/>
      <c r="BO424">
        <v>0</v>
      </c>
      <c r="BP424">
        <v>60</v>
      </c>
      <c r="BQ424">
        <v>1.8520116999999999E-2</v>
      </c>
      <c r="BR424">
        <v>0.12545263800000001</v>
      </c>
      <c r="BS424" s="1" t="s">
        <v>1100</v>
      </c>
      <c r="BT424" s="1" t="s">
        <v>1098</v>
      </c>
      <c r="BU424">
        <v>40</v>
      </c>
      <c r="BV424">
        <v>20</v>
      </c>
      <c r="BW424">
        <v>45</v>
      </c>
      <c r="BX424">
        <v>861.71500000000003</v>
      </c>
      <c r="BY424">
        <v>1305.1010000000001</v>
      </c>
      <c r="BZ424">
        <v>1.8759999999999999</v>
      </c>
      <c r="CA424">
        <v>4.0620000000000003</v>
      </c>
      <c r="CB424">
        <v>94.185000000000002</v>
      </c>
      <c r="CC424">
        <v>2055.3339999999998</v>
      </c>
      <c r="CD424">
        <v>840.44600000000003</v>
      </c>
      <c r="CE424">
        <v>1409.6590000000001</v>
      </c>
      <c r="CF424">
        <v>5.4729999999999999</v>
      </c>
      <c r="CG424">
        <v>93.307000000000002</v>
      </c>
      <c r="CI424">
        <f>COUNTA(filtered_labeled_data_seghesio__2[#This Row])</f>
        <v>79</v>
      </c>
    </row>
    <row r="425" spans="1:87" x14ac:dyDescent="0.35">
      <c r="A425">
        <v>800.49099999999999</v>
      </c>
      <c r="B425">
        <v>119.90900000000001</v>
      </c>
      <c r="C425">
        <v>214.8</v>
      </c>
      <c r="D425">
        <v>214.8</v>
      </c>
      <c r="E425">
        <v>220.1</v>
      </c>
      <c r="F425">
        <v>224.8</v>
      </c>
      <c r="G425">
        <v>2183.7849999999999</v>
      </c>
      <c r="H425">
        <v>1820.3710000000001</v>
      </c>
      <c r="I425">
        <v>3.262</v>
      </c>
      <c r="J425">
        <v>0.14799999999999999</v>
      </c>
      <c r="K425">
        <v>24.338000000000001</v>
      </c>
      <c r="L425">
        <v>2.0579999999999998</v>
      </c>
      <c r="M425">
        <v>0.45200000000000001</v>
      </c>
      <c r="N425">
        <v>0.65200000000000002</v>
      </c>
      <c r="O425">
        <v>40.5</v>
      </c>
      <c r="P425">
        <v>26.687000000000001</v>
      </c>
      <c r="Q425">
        <v>44.942999999999998</v>
      </c>
      <c r="R425">
        <v>230</v>
      </c>
      <c r="S425">
        <v>60</v>
      </c>
      <c r="T425">
        <v>60</v>
      </c>
      <c r="U425">
        <v>61</v>
      </c>
      <c r="V425">
        <v>91.864000000000004</v>
      </c>
      <c r="W425">
        <v>52.5</v>
      </c>
      <c r="X425">
        <v>67.278000000000006</v>
      </c>
      <c r="Y425">
        <v>82.972999999999999</v>
      </c>
      <c r="Z425">
        <v>2.2200000000000002</v>
      </c>
      <c r="AA425">
        <v>538.58799999999997</v>
      </c>
      <c r="AB425">
        <v>489.79199999999997</v>
      </c>
      <c r="AC425">
        <v>4.891</v>
      </c>
      <c r="AD425">
        <v>3.9510000000000001</v>
      </c>
      <c r="AE425">
        <v>7739.3140000000003</v>
      </c>
      <c r="AF425">
        <v>5839.5739999999996</v>
      </c>
      <c r="AG425">
        <v>1765.0060000000001</v>
      </c>
      <c r="AH425">
        <v>1121.7</v>
      </c>
      <c r="AI425">
        <v>5974.308</v>
      </c>
      <c r="AJ425">
        <v>4717.8739999999998</v>
      </c>
      <c r="AK425">
        <v>24.984999999999999</v>
      </c>
      <c r="AL425">
        <v>1.0049999999999999</v>
      </c>
      <c r="AM425">
        <v>424.67899999999997</v>
      </c>
      <c r="AN425">
        <v>2053.77</v>
      </c>
      <c r="AO425">
        <v>10.243</v>
      </c>
      <c r="AP425">
        <v>32.024999999999999</v>
      </c>
      <c r="AQ425">
        <v>1</v>
      </c>
      <c r="AR425">
        <v>1</v>
      </c>
      <c r="AS425">
        <v>1</v>
      </c>
      <c r="AT425" s="1">
        <v>0</v>
      </c>
      <c r="AU425" s="1" t="s">
        <v>83</v>
      </c>
      <c r="AV425" s="1" t="s">
        <v>83</v>
      </c>
      <c r="AW425" s="1" t="s">
        <v>84</v>
      </c>
      <c r="AX425" s="1"/>
      <c r="AY425" s="1"/>
      <c r="AZ425" s="1" t="s">
        <v>1101</v>
      </c>
      <c r="BA425">
        <v>231</v>
      </c>
      <c r="BB425" s="1" t="s">
        <v>91</v>
      </c>
      <c r="BC425">
        <v>45566.773260000002</v>
      </c>
      <c r="BD425" s="1"/>
      <c r="BE425" s="1" t="s">
        <v>87</v>
      </c>
      <c r="BF425">
        <v>231</v>
      </c>
      <c r="BG425">
        <v>231</v>
      </c>
      <c r="BH425">
        <v>0</v>
      </c>
      <c r="BI425" s="1" t="s">
        <v>1099</v>
      </c>
      <c r="BJ425" s="1"/>
      <c r="BK425">
        <v>16.31999969</v>
      </c>
      <c r="BL425">
        <v>110</v>
      </c>
      <c r="BM425" s="1"/>
      <c r="BN425" s="1"/>
      <c r="BO425">
        <v>0</v>
      </c>
      <c r="BP425">
        <v>60</v>
      </c>
      <c r="BS425" s="1" t="s">
        <v>1102</v>
      </c>
      <c r="BT425" s="1" t="s">
        <v>1101</v>
      </c>
      <c r="BU425">
        <v>40</v>
      </c>
      <c r="BV425">
        <v>20</v>
      </c>
      <c r="BW425">
        <v>45</v>
      </c>
      <c r="BX425">
        <v>1203.5319999999999</v>
      </c>
      <c r="BY425">
        <v>1103.845</v>
      </c>
      <c r="BZ425">
        <v>-2.7639999999999998</v>
      </c>
      <c r="CA425">
        <v>4.0789999999999997</v>
      </c>
      <c r="CB425">
        <v>89.545000000000002</v>
      </c>
      <c r="CC425">
        <v>2053.77</v>
      </c>
      <c r="CD425">
        <v>1204.2909999999999</v>
      </c>
      <c r="CE425">
        <v>1409.2619999999999</v>
      </c>
      <c r="CF425">
        <v>-179.548</v>
      </c>
      <c r="CG425">
        <v>99.998999999999995</v>
      </c>
      <c r="CI425">
        <f>COUNTA(filtered_labeled_data_seghesio__2[#This Row])</f>
        <v>77</v>
      </c>
    </row>
    <row r="426" spans="1:87" x14ac:dyDescent="0.35">
      <c r="A426">
        <v>800.67499999999995</v>
      </c>
      <c r="B426">
        <v>119.90900000000001</v>
      </c>
      <c r="C426">
        <v>214.6</v>
      </c>
      <c r="D426">
        <v>214.8</v>
      </c>
      <c r="E426">
        <v>220.1</v>
      </c>
      <c r="F426">
        <v>224.8</v>
      </c>
      <c r="G426">
        <v>2186.31</v>
      </c>
      <c r="H426">
        <v>1815.319</v>
      </c>
      <c r="I426">
        <v>3.218</v>
      </c>
      <c r="J426">
        <v>0.14799999999999999</v>
      </c>
      <c r="K426">
        <v>24.338000000000001</v>
      </c>
      <c r="L426">
        <v>2.0339999999999998</v>
      </c>
      <c r="M426">
        <v>0.45200000000000001</v>
      </c>
      <c r="N426">
        <v>0.65600000000000003</v>
      </c>
      <c r="O426">
        <v>40.5</v>
      </c>
      <c r="P426">
        <v>26.483000000000001</v>
      </c>
      <c r="Q426">
        <v>44.959000000000003</v>
      </c>
      <c r="R426">
        <v>229.8</v>
      </c>
      <c r="S426">
        <v>60.1</v>
      </c>
      <c r="T426">
        <v>60.1</v>
      </c>
      <c r="U426">
        <v>60.9</v>
      </c>
      <c r="V426">
        <v>141.87899999999999</v>
      </c>
      <c r="W426">
        <v>52.5</v>
      </c>
      <c r="X426">
        <v>66.599999999999994</v>
      </c>
      <c r="Y426">
        <v>80.442999999999998</v>
      </c>
      <c r="Z426">
        <v>3.048</v>
      </c>
      <c r="AA426">
        <v>538.47699999999998</v>
      </c>
      <c r="AB426">
        <v>491.16199999999998</v>
      </c>
      <c r="AC426">
        <v>4.665</v>
      </c>
      <c r="AD426">
        <v>3.7250000000000001</v>
      </c>
      <c r="AE426">
        <v>7590.165</v>
      </c>
      <c r="AF426">
        <v>5245.7749999999996</v>
      </c>
      <c r="AG426">
        <v>1628.7280000000001</v>
      </c>
      <c r="AH426">
        <v>983.93100000000004</v>
      </c>
      <c r="AI426">
        <v>5961.4380000000001</v>
      </c>
      <c r="AJ426">
        <v>4261.8440000000001</v>
      </c>
      <c r="AK426">
        <v>23.981999999999999</v>
      </c>
      <c r="AL426">
        <v>1.0029999999999999</v>
      </c>
      <c r="AM426">
        <v>423.28199999999998</v>
      </c>
      <c r="AN426">
        <v>2055.5479999999998</v>
      </c>
      <c r="AO426">
        <v>4.7839999999999998</v>
      </c>
      <c r="AP426">
        <v>23.587</v>
      </c>
      <c r="AQ426">
        <v>1</v>
      </c>
      <c r="AR426">
        <v>1</v>
      </c>
      <c r="AS426">
        <v>1</v>
      </c>
      <c r="AT426" s="1">
        <v>0</v>
      </c>
      <c r="AU426" s="1" t="s">
        <v>83</v>
      </c>
      <c r="AV426" s="1" t="s">
        <v>83</v>
      </c>
      <c r="AW426" s="1" t="s">
        <v>84</v>
      </c>
      <c r="AX426" s="1"/>
      <c r="AY426" s="1"/>
      <c r="AZ426" s="1" t="s">
        <v>1103</v>
      </c>
      <c r="BA426">
        <v>232</v>
      </c>
      <c r="BB426" s="1" t="s">
        <v>86</v>
      </c>
      <c r="BC426">
        <v>45566.773540000002</v>
      </c>
      <c r="BD426" s="1"/>
      <c r="BE426" s="1" t="s">
        <v>87</v>
      </c>
      <c r="BF426">
        <v>232</v>
      </c>
      <c r="BG426">
        <v>232</v>
      </c>
      <c r="BH426">
        <v>0</v>
      </c>
      <c r="BI426" s="1" t="s">
        <v>1104</v>
      </c>
      <c r="BJ426" s="1"/>
      <c r="BK426">
        <v>16.329999919999999</v>
      </c>
      <c r="BL426">
        <v>110</v>
      </c>
      <c r="BM426" s="1"/>
      <c r="BN426" s="1"/>
      <c r="BO426">
        <v>0</v>
      </c>
      <c r="BP426">
        <v>60</v>
      </c>
      <c r="BQ426">
        <v>1.9012451E-2</v>
      </c>
      <c r="BR426">
        <v>0.13018631899999999</v>
      </c>
      <c r="BS426" s="1" t="s">
        <v>1105</v>
      </c>
      <c r="BT426" s="1" t="s">
        <v>1103</v>
      </c>
      <c r="BU426">
        <v>40</v>
      </c>
      <c r="BV426">
        <v>20</v>
      </c>
      <c r="BW426">
        <v>45</v>
      </c>
      <c r="BX426">
        <v>832.18799999999999</v>
      </c>
      <c r="BY426">
        <v>1245.4870000000001</v>
      </c>
      <c r="BZ426">
        <v>-0.95599999999999996</v>
      </c>
      <c r="CA426">
        <v>4.1639999999999997</v>
      </c>
      <c r="CB426">
        <v>91.352999999999994</v>
      </c>
      <c r="CC426">
        <v>2055.5479999999998</v>
      </c>
      <c r="CD426">
        <v>817.24800000000005</v>
      </c>
      <c r="CE426">
        <v>1353.1679999999999</v>
      </c>
      <c r="CF426">
        <v>2.194</v>
      </c>
      <c r="CG426">
        <v>97.244</v>
      </c>
      <c r="CI426">
        <f>COUNTA(filtered_labeled_data_seghesio__2[#This Row])</f>
        <v>79</v>
      </c>
    </row>
    <row r="427" spans="1:87" x14ac:dyDescent="0.35">
      <c r="A427">
        <v>800.67499999999995</v>
      </c>
      <c r="B427">
        <v>119.90900000000001</v>
      </c>
      <c r="C427">
        <v>214.6</v>
      </c>
      <c r="D427">
        <v>214.8</v>
      </c>
      <c r="E427">
        <v>220.1</v>
      </c>
      <c r="F427">
        <v>224.8</v>
      </c>
      <c r="G427">
        <v>2186.31</v>
      </c>
      <c r="H427">
        <v>1815.319</v>
      </c>
      <c r="I427">
        <v>3.218</v>
      </c>
      <c r="J427">
        <v>0.14799999999999999</v>
      </c>
      <c r="K427">
        <v>24.338000000000001</v>
      </c>
      <c r="L427">
        <v>2.0339999999999998</v>
      </c>
      <c r="M427">
        <v>0.45200000000000001</v>
      </c>
      <c r="N427">
        <v>0.65600000000000003</v>
      </c>
      <c r="O427">
        <v>40.5</v>
      </c>
      <c r="P427">
        <v>26.483000000000001</v>
      </c>
      <c r="Q427">
        <v>44.959000000000003</v>
      </c>
      <c r="R427">
        <v>229.8</v>
      </c>
      <c r="S427">
        <v>60.1</v>
      </c>
      <c r="T427">
        <v>60.1</v>
      </c>
      <c r="U427">
        <v>60.9</v>
      </c>
      <c r="V427">
        <v>91.864000000000004</v>
      </c>
      <c r="W427">
        <v>52.5</v>
      </c>
      <c r="X427">
        <v>67.353999999999999</v>
      </c>
      <c r="Y427">
        <v>82.86</v>
      </c>
      <c r="Z427">
        <v>2.5630000000000002</v>
      </c>
      <c r="AA427">
        <v>538.5</v>
      </c>
      <c r="AB427">
        <v>488.77199999999999</v>
      </c>
      <c r="AC427">
        <v>4.9290000000000003</v>
      </c>
      <c r="AD427">
        <v>3.9510000000000001</v>
      </c>
      <c r="AE427">
        <v>7741.26</v>
      </c>
      <c r="AF427">
        <v>5819.4620000000004</v>
      </c>
      <c r="AG427">
        <v>1778.2619999999999</v>
      </c>
      <c r="AH427">
        <v>1112.422</v>
      </c>
      <c r="AI427">
        <v>5962.9989999999998</v>
      </c>
      <c r="AJ427">
        <v>4707.04</v>
      </c>
      <c r="AK427">
        <v>23.981999999999999</v>
      </c>
      <c r="AL427">
        <v>1.0049999999999999</v>
      </c>
      <c r="AM427">
        <v>424.61</v>
      </c>
      <c r="AN427">
        <v>2056.5590000000002</v>
      </c>
      <c r="AO427">
        <v>5.2910000000000004</v>
      </c>
      <c r="AP427">
        <v>26.972000000000001</v>
      </c>
      <c r="AQ427">
        <v>1</v>
      </c>
      <c r="AR427">
        <v>1</v>
      </c>
      <c r="AS427">
        <v>1</v>
      </c>
      <c r="AT427" s="1">
        <v>0</v>
      </c>
      <c r="AU427" s="1" t="s">
        <v>83</v>
      </c>
      <c r="AV427" s="1" t="s">
        <v>83</v>
      </c>
      <c r="AW427" s="1" t="s">
        <v>84</v>
      </c>
      <c r="AX427" s="1"/>
      <c r="AY427" s="1"/>
      <c r="AZ427" s="1" t="s">
        <v>1106</v>
      </c>
      <c r="BA427">
        <v>232</v>
      </c>
      <c r="BB427" s="1" t="s">
        <v>91</v>
      </c>
      <c r="BC427">
        <v>45566.773540000002</v>
      </c>
      <c r="BD427" s="1"/>
      <c r="BE427" s="1" t="s">
        <v>87</v>
      </c>
      <c r="BF427">
        <v>232</v>
      </c>
      <c r="BG427">
        <v>232</v>
      </c>
      <c r="BH427">
        <v>0</v>
      </c>
      <c r="BI427" s="1" t="s">
        <v>1104</v>
      </c>
      <c r="BJ427" s="1"/>
      <c r="BK427">
        <v>16.329999919999999</v>
      </c>
      <c r="BL427">
        <v>110</v>
      </c>
      <c r="BM427" s="1"/>
      <c r="BN427" s="1"/>
      <c r="BO427">
        <v>0</v>
      </c>
      <c r="BP427">
        <v>60</v>
      </c>
      <c r="BS427" s="1" t="s">
        <v>1107</v>
      </c>
      <c r="BT427" s="1" t="s">
        <v>1106</v>
      </c>
      <c r="BU427">
        <v>40</v>
      </c>
      <c r="BV427">
        <v>20</v>
      </c>
      <c r="BW427">
        <v>45</v>
      </c>
      <c r="BX427">
        <v>1238.702</v>
      </c>
      <c r="BY427">
        <v>878.28399999999999</v>
      </c>
      <c r="BZ427">
        <v>-1.619</v>
      </c>
      <c r="CA427">
        <v>4.0529999999999999</v>
      </c>
      <c r="CB427">
        <v>90.69</v>
      </c>
      <c r="CC427">
        <v>2056.5590000000002</v>
      </c>
      <c r="CD427">
        <v>1232.4190000000001</v>
      </c>
      <c r="CE427">
        <v>1187</v>
      </c>
      <c r="CF427">
        <v>-178.26400000000001</v>
      </c>
      <c r="CG427">
        <v>99.998999999999995</v>
      </c>
      <c r="CI427">
        <f>COUNTA(filtered_labeled_data_seghesio__2[#This Row])</f>
        <v>77</v>
      </c>
    </row>
    <row r="428" spans="1:87" x14ac:dyDescent="0.35">
      <c r="A428">
        <v>800.67499999999995</v>
      </c>
      <c r="B428">
        <v>119.90900000000001</v>
      </c>
      <c r="C428">
        <v>214.6</v>
      </c>
      <c r="D428">
        <v>214.8</v>
      </c>
      <c r="E428">
        <v>220.1</v>
      </c>
      <c r="F428">
        <v>225</v>
      </c>
      <c r="G428">
        <v>2185.4360000000001</v>
      </c>
      <c r="H428">
        <v>1836.691</v>
      </c>
      <c r="I428">
        <v>3.8140000000000001</v>
      </c>
      <c r="J428">
        <v>0.14799999999999999</v>
      </c>
      <c r="K428">
        <v>24.338000000000001</v>
      </c>
      <c r="L428">
        <v>2.0059999999999998</v>
      </c>
      <c r="M428">
        <v>0.45200000000000001</v>
      </c>
      <c r="N428">
        <v>0.65600000000000003</v>
      </c>
      <c r="O428">
        <v>40.700000000000003</v>
      </c>
      <c r="P428">
        <v>25.902000000000001</v>
      </c>
      <c r="Q428">
        <v>44.942999999999998</v>
      </c>
      <c r="R428">
        <v>229.8</v>
      </c>
      <c r="S428">
        <v>59.9</v>
      </c>
      <c r="T428">
        <v>59.9</v>
      </c>
      <c r="U428">
        <v>61</v>
      </c>
      <c r="V428">
        <v>141.87899999999999</v>
      </c>
      <c r="W428">
        <v>52.5</v>
      </c>
      <c r="X428">
        <v>66.766000000000005</v>
      </c>
      <c r="Y428">
        <v>80.427999999999997</v>
      </c>
      <c r="Z428">
        <v>3.4990000000000001</v>
      </c>
      <c r="AA428">
        <v>537.18600000000004</v>
      </c>
      <c r="AB428">
        <v>489.09399999999999</v>
      </c>
      <c r="AC428">
        <v>4.7409999999999997</v>
      </c>
      <c r="AD428">
        <v>3.8</v>
      </c>
      <c r="AE428">
        <v>7574.6930000000002</v>
      </c>
      <c r="AF428">
        <v>5188.4970000000003</v>
      </c>
      <c r="AG428">
        <v>1644.616</v>
      </c>
      <c r="AH428">
        <v>994.43899999999996</v>
      </c>
      <c r="AI428">
        <v>5930.0770000000002</v>
      </c>
      <c r="AJ428">
        <v>4194.058</v>
      </c>
      <c r="AK428">
        <v>23.975000000000001</v>
      </c>
      <c r="AT428" s="1" t="s">
        <v>83</v>
      </c>
      <c r="AU428" s="1" t="s">
        <v>83</v>
      </c>
      <c r="AV428" s="1" t="s">
        <v>83</v>
      </c>
      <c r="AW428" s="1"/>
      <c r="AX428" s="1"/>
      <c r="AY428" s="1"/>
      <c r="AZ428" s="1" t="s">
        <v>1108</v>
      </c>
      <c r="BA428">
        <v>233</v>
      </c>
      <c r="BB428" s="1" t="s">
        <v>86</v>
      </c>
      <c r="BC428">
        <v>45566.773820000002</v>
      </c>
      <c r="BD428" s="1"/>
      <c r="BE428" s="1" t="s">
        <v>87</v>
      </c>
      <c r="BF428">
        <v>233</v>
      </c>
      <c r="BG428">
        <v>233</v>
      </c>
      <c r="BH428">
        <v>0</v>
      </c>
      <c r="BI428" s="1" t="s">
        <v>1109</v>
      </c>
      <c r="BJ428" s="1"/>
      <c r="BK428">
        <v>16.329999919999999</v>
      </c>
      <c r="BL428">
        <v>110</v>
      </c>
      <c r="BM428" s="1"/>
      <c r="BN428" s="1"/>
      <c r="BO428">
        <v>0</v>
      </c>
      <c r="BP428">
        <v>60</v>
      </c>
      <c r="BQ428">
        <v>1.5993237E-2</v>
      </c>
      <c r="BR428">
        <v>0.141354918</v>
      </c>
      <c r="BS428" s="1" t="s">
        <v>83</v>
      </c>
      <c r="BT428" s="1" t="s">
        <v>83</v>
      </c>
      <c r="CI428">
        <f>COUNTA(filtered_labeled_data_seghesio__2[#This Row])</f>
        <v>57</v>
      </c>
    </row>
    <row r="429" spans="1:87" x14ac:dyDescent="0.35">
      <c r="A429">
        <v>800.67499999999995</v>
      </c>
      <c r="B429">
        <v>119.90900000000001</v>
      </c>
      <c r="C429">
        <v>214.6</v>
      </c>
      <c r="D429">
        <v>214.8</v>
      </c>
      <c r="E429">
        <v>220.1</v>
      </c>
      <c r="F429">
        <v>225</v>
      </c>
      <c r="G429">
        <v>2185.4360000000001</v>
      </c>
      <c r="H429">
        <v>1836.691</v>
      </c>
      <c r="I429">
        <v>3.8140000000000001</v>
      </c>
      <c r="J429">
        <v>0.14799999999999999</v>
      </c>
      <c r="K429">
        <v>24.338000000000001</v>
      </c>
      <c r="L429">
        <v>2.0059999999999998</v>
      </c>
      <c r="M429">
        <v>0.45200000000000001</v>
      </c>
      <c r="N429">
        <v>0.65600000000000003</v>
      </c>
      <c r="O429">
        <v>40.700000000000003</v>
      </c>
      <c r="P429">
        <v>25.902000000000001</v>
      </c>
      <c r="Q429">
        <v>44.942999999999998</v>
      </c>
      <c r="R429">
        <v>229.8</v>
      </c>
      <c r="S429">
        <v>59.9</v>
      </c>
      <c r="T429">
        <v>59.9</v>
      </c>
      <c r="U429">
        <v>61</v>
      </c>
      <c r="V429">
        <v>91.864000000000004</v>
      </c>
      <c r="W429">
        <v>52.5</v>
      </c>
      <c r="X429">
        <v>67.409000000000006</v>
      </c>
      <c r="Y429">
        <v>83.215000000000003</v>
      </c>
      <c r="Z429">
        <v>1.5429999999999999</v>
      </c>
      <c r="AA429">
        <v>538.80899999999997</v>
      </c>
      <c r="AB429">
        <v>488.70699999999999</v>
      </c>
      <c r="AC429">
        <v>5.0419999999999998</v>
      </c>
      <c r="AD429">
        <v>3.988</v>
      </c>
      <c r="AE429">
        <v>7726.0569999999998</v>
      </c>
      <c r="AF429">
        <v>5790.66</v>
      </c>
      <c r="AG429">
        <v>1821.921</v>
      </c>
      <c r="AH429">
        <v>1112.1590000000001</v>
      </c>
      <c r="AI429">
        <v>5904.1360000000004</v>
      </c>
      <c r="AJ429">
        <v>4678.5010000000002</v>
      </c>
      <c r="AK429">
        <v>23.975000000000001</v>
      </c>
      <c r="AL429">
        <v>1.0049999999999999</v>
      </c>
      <c r="AM429">
        <v>424.53899999999999</v>
      </c>
      <c r="AN429">
        <v>2053.6019999999999</v>
      </c>
      <c r="AO429">
        <v>8.9060000000000006</v>
      </c>
      <c r="AP429">
        <v>45.951999999999998</v>
      </c>
      <c r="AQ429">
        <v>1</v>
      </c>
      <c r="AR429">
        <v>0</v>
      </c>
      <c r="AS429">
        <v>1</v>
      </c>
      <c r="AT429" s="1">
        <v>0</v>
      </c>
      <c r="AU429" s="1" t="s">
        <v>83</v>
      </c>
      <c r="AV429" s="1" t="s">
        <v>83</v>
      </c>
      <c r="AW429" s="1" t="s">
        <v>84</v>
      </c>
      <c r="AX429" s="1"/>
      <c r="AY429" s="1"/>
      <c r="AZ429" s="1" t="s">
        <v>1110</v>
      </c>
      <c r="BA429">
        <v>233</v>
      </c>
      <c r="BB429" s="1" t="s">
        <v>91</v>
      </c>
      <c r="BC429">
        <v>45566.773820000002</v>
      </c>
      <c r="BD429" s="1"/>
      <c r="BE429" s="1" t="s">
        <v>87</v>
      </c>
      <c r="BF429">
        <v>233</v>
      </c>
      <c r="BG429">
        <v>233</v>
      </c>
      <c r="BH429">
        <v>0</v>
      </c>
      <c r="BI429" s="1" t="s">
        <v>1109</v>
      </c>
      <c r="BJ429" s="1"/>
      <c r="BK429">
        <v>16.329999919999999</v>
      </c>
      <c r="BL429">
        <v>110</v>
      </c>
      <c r="BM429" s="1"/>
      <c r="BN429" s="1"/>
      <c r="BO429">
        <v>0</v>
      </c>
      <c r="BP429">
        <v>60</v>
      </c>
      <c r="BS429" s="1" t="s">
        <v>1111</v>
      </c>
      <c r="BT429" s="1" t="s">
        <v>1110</v>
      </c>
      <c r="BU429">
        <v>40</v>
      </c>
      <c r="BV429">
        <v>20</v>
      </c>
      <c r="BW429">
        <v>45</v>
      </c>
      <c r="BX429">
        <v>1212.607</v>
      </c>
      <c r="BY429">
        <v>1121.8130000000001</v>
      </c>
      <c r="BZ429">
        <v>-2.3090000000000002</v>
      </c>
      <c r="CA429">
        <v>4.0620000000000003</v>
      </c>
      <c r="CB429">
        <v>90</v>
      </c>
      <c r="CC429">
        <v>2053.6019999999999</v>
      </c>
      <c r="CD429">
        <v>1210.806</v>
      </c>
      <c r="CE429">
        <v>1427.011</v>
      </c>
      <c r="CF429">
        <v>-179.07900000000001</v>
      </c>
      <c r="CG429">
        <v>99.998999999999995</v>
      </c>
      <c r="CI429">
        <f>COUNTA(filtered_labeled_data_seghesio__2[#This Row])</f>
        <v>77</v>
      </c>
    </row>
    <row r="430" spans="1:87" x14ac:dyDescent="0.35">
      <c r="A430">
        <v>800.49099999999999</v>
      </c>
      <c r="B430">
        <v>119.90900000000001</v>
      </c>
      <c r="C430">
        <v>214.8</v>
      </c>
      <c r="D430">
        <v>214.8</v>
      </c>
      <c r="E430">
        <v>220.1</v>
      </c>
      <c r="F430">
        <v>225</v>
      </c>
      <c r="G430">
        <v>2180.7730000000001</v>
      </c>
      <c r="H430">
        <v>1822.9939999999999</v>
      </c>
      <c r="I430">
        <v>3.0059999999999998</v>
      </c>
      <c r="J430">
        <v>0.14799999999999999</v>
      </c>
      <c r="K430">
        <v>24.338000000000001</v>
      </c>
      <c r="L430">
        <v>2.0499999999999998</v>
      </c>
      <c r="M430">
        <v>0.45200000000000001</v>
      </c>
      <c r="N430">
        <v>0.65400000000000003</v>
      </c>
      <c r="O430">
        <v>41</v>
      </c>
      <c r="P430">
        <v>26.213000000000001</v>
      </c>
      <c r="Q430">
        <v>44.988999999999997</v>
      </c>
      <c r="R430">
        <v>229.8</v>
      </c>
      <c r="S430">
        <v>60</v>
      </c>
      <c r="T430">
        <v>60</v>
      </c>
      <c r="U430">
        <v>61</v>
      </c>
      <c r="V430">
        <v>141.87899999999999</v>
      </c>
      <c r="W430">
        <v>52.5</v>
      </c>
      <c r="X430">
        <v>66.774000000000001</v>
      </c>
      <c r="Y430">
        <v>80.316000000000003</v>
      </c>
      <c r="Z430">
        <v>3.198</v>
      </c>
      <c r="AA430">
        <v>536.46600000000001</v>
      </c>
      <c r="AB430">
        <v>487.74</v>
      </c>
      <c r="AC430">
        <v>4.7030000000000003</v>
      </c>
      <c r="AD430">
        <v>3.762</v>
      </c>
      <c r="AE430">
        <v>7561.5590000000002</v>
      </c>
      <c r="AF430">
        <v>5159.0060000000003</v>
      </c>
      <c r="AG430">
        <v>1626.115</v>
      </c>
      <c r="AH430">
        <v>977.25599999999997</v>
      </c>
      <c r="AI430">
        <v>5935.4440000000004</v>
      </c>
      <c r="AJ430">
        <v>4181.75</v>
      </c>
      <c r="AK430">
        <v>24.984999999999999</v>
      </c>
      <c r="AL430">
        <v>1.004</v>
      </c>
      <c r="AM430">
        <v>423.51100000000002</v>
      </c>
      <c r="AN430">
        <v>2052.3270000000002</v>
      </c>
      <c r="AO430">
        <v>148.965</v>
      </c>
      <c r="AP430">
        <v>415.41300000000001</v>
      </c>
      <c r="AQ430">
        <v>0</v>
      </c>
      <c r="AR430">
        <v>0</v>
      </c>
      <c r="AS430">
        <v>1</v>
      </c>
      <c r="AT430" s="1">
        <v>0</v>
      </c>
      <c r="AU430" s="1" t="s">
        <v>83</v>
      </c>
      <c r="AV430" s="1" t="s">
        <v>83</v>
      </c>
      <c r="AW430" s="1" t="s">
        <v>119</v>
      </c>
      <c r="AX430" s="1"/>
      <c r="AY430" s="1"/>
      <c r="AZ430" s="1" t="s">
        <v>1112</v>
      </c>
      <c r="BA430">
        <v>234</v>
      </c>
      <c r="BB430" s="1" t="s">
        <v>86</v>
      </c>
      <c r="BC430">
        <v>45566.774109999998</v>
      </c>
      <c r="BD430" s="1"/>
      <c r="BE430" s="1" t="s">
        <v>87</v>
      </c>
      <c r="BF430">
        <v>234</v>
      </c>
      <c r="BG430">
        <v>234</v>
      </c>
      <c r="BH430">
        <v>0</v>
      </c>
      <c r="BI430" s="1" t="s">
        <v>1113</v>
      </c>
      <c r="BJ430" s="1"/>
      <c r="BK430">
        <v>16.329999919999999</v>
      </c>
      <c r="BL430">
        <v>110</v>
      </c>
      <c r="BM430" s="1"/>
      <c r="BN430" s="1"/>
      <c r="BO430">
        <v>0</v>
      </c>
      <c r="BP430">
        <v>60</v>
      </c>
      <c r="BQ430">
        <v>1.2716531999999999E-2</v>
      </c>
      <c r="BR430">
        <v>0.14633321799999999</v>
      </c>
      <c r="BS430" s="1" t="s">
        <v>1114</v>
      </c>
      <c r="BT430" s="1" t="s">
        <v>1112</v>
      </c>
      <c r="BU430">
        <v>40</v>
      </c>
      <c r="BV430">
        <v>20</v>
      </c>
      <c r="BW430">
        <v>45</v>
      </c>
      <c r="BX430">
        <v>893.95699999999999</v>
      </c>
      <c r="BY430">
        <v>914.44100000000003</v>
      </c>
      <c r="BZ430">
        <v>3.2629999999999999</v>
      </c>
      <c r="CA430">
        <v>4.0960000000000001</v>
      </c>
      <c r="CB430">
        <v>95.572000000000003</v>
      </c>
      <c r="CC430">
        <v>2052.3270000000002</v>
      </c>
      <c r="CD430">
        <v>870.11199999999997</v>
      </c>
      <c r="CE430">
        <v>1026.972</v>
      </c>
      <c r="CF430">
        <v>6.6349999999999998</v>
      </c>
      <c r="CG430">
        <v>94.882000000000005</v>
      </c>
      <c r="CI430">
        <f>COUNTA(filtered_labeled_data_seghesio__2[#This Row])</f>
        <v>79</v>
      </c>
    </row>
    <row r="431" spans="1:87" x14ac:dyDescent="0.35">
      <c r="A431">
        <v>800.49099999999999</v>
      </c>
      <c r="B431">
        <v>119.90900000000001</v>
      </c>
      <c r="C431">
        <v>214.8</v>
      </c>
      <c r="D431">
        <v>214.8</v>
      </c>
      <c r="E431">
        <v>220.1</v>
      </c>
      <c r="F431">
        <v>225</v>
      </c>
      <c r="G431">
        <v>2180.7730000000001</v>
      </c>
      <c r="H431">
        <v>1822.9939999999999</v>
      </c>
      <c r="I431">
        <v>3.0059999999999998</v>
      </c>
      <c r="J431">
        <v>0.14799999999999999</v>
      </c>
      <c r="K431">
        <v>24.338000000000001</v>
      </c>
      <c r="L431">
        <v>2.0499999999999998</v>
      </c>
      <c r="M431">
        <v>0.45200000000000001</v>
      </c>
      <c r="N431">
        <v>0.65400000000000003</v>
      </c>
      <c r="O431">
        <v>41</v>
      </c>
      <c r="P431">
        <v>26.213000000000001</v>
      </c>
      <c r="Q431">
        <v>44.988999999999997</v>
      </c>
      <c r="R431">
        <v>229.8</v>
      </c>
      <c r="S431">
        <v>60</v>
      </c>
      <c r="T431">
        <v>60</v>
      </c>
      <c r="U431">
        <v>61</v>
      </c>
      <c r="V431">
        <v>91.864000000000004</v>
      </c>
      <c r="W431">
        <v>52.5</v>
      </c>
      <c r="X431">
        <v>67.396000000000001</v>
      </c>
      <c r="Y431">
        <v>82.923000000000002</v>
      </c>
      <c r="Z431">
        <v>2.4079999999999999</v>
      </c>
      <c r="AA431">
        <v>537.82799999999997</v>
      </c>
      <c r="AB431">
        <v>487.48</v>
      </c>
      <c r="AC431">
        <v>4.891</v>
      </c>
      <c r="AD431">
        <v>3.9510000000000001</v>
      </c>
      <c r="AE431">
        <v>7720.2079999999996</v>
      </c>
      <c r="AF431">
        <v>5772.0119999999997</v>
      </c>
      <c r="AG431">
        <v>1743.213</v>
      </c>
      <c r="AH431">
        <v>1096.963</v>
      </c>
      <c r="AI431">
        <v>5976.9949999999999</v>
      </c>
      <c r="AJ431">
        <v>4675.049</v>
      </c>
      <c r="AK431">
        <v>24.984999999999999</v>
      </c>
      <c r="AL431">
        <v>1.0049999999999999</v>
      </c>
      <c r="AM431">
        <v>424.68599999999998</v>
      </c>
      <c r="AN431">
        <v>2055.4589999999998</v>
      </c>
      <c r="AO431">
        <v>4.8529999999999998</v>
      </c>
      <c r="AP431">
        <v>29.14</v>
      </c>
      <c r="AQ431">
        <v>1</v>
      </c>
      <c r="AR431">
        <v>1</v>
      </c>
      <c r="AS431">
        <v>1</v>
      </c>
      <c r="AT431" s="1">
        <v>0</v>
      </c>
      <c r="AU431" s="1" t="s">
        <v>83</v>
      </c>
      <c r="AV431" s="1" t="s">
        <v>83</v>
      </c>
      <c r="AW431" s="1" t="s">
        <v>84</v>
      </c>
      <c r="AX431" s="1"/>
      <c r="AY431" s="1"/>
      <c r="AZ431" s="1" t="s">
        <v>1115</v>
      </c>
      <c r="BA431">
        <v>234</v>
      </c>
      <c r="BB431" s="1" t="s">
        <v>91</v>
      </c>
      <c r="BC431">
        <v>45566.774109999998</v>
      </c>
      <c r="BD431" s="1"/>
      <c r="BE431" s="1" t="s">
        <v>87</v>
      </c>
      <c r="BF431">
        <v>234</v>
      </c>
      <c r="BG431">
        <v>234</v>
      </c>
      <c r="BH431">
        <v>0</v>
      </c>
      <c r="BI431" s="1" t="s">
        <v>1113</v>
      </c>
      <c r="BJ431" s="1"/>
      <c r="BK431">
        <v>16.329999919999999</v>
      </c>
      <c r="BL431">
        <v>110</v>
      </c>
      <c r="BM431" s="1"/>
      <c r="BN431" s="1"/>
      <c r="BO431">
        <v>0</v>
      </c>
      <c r="BP431">
        <v>60</v>
      </c>
      <c r="BS431" s="1" t="s">
        <v>1116</v>
      </c>
      <c r="BT431" s="1" t="s">
        <v>1115</v>
      </c>
      <c r="BU431">
        <v>40</v>
      </c>
      <c r="BV431">
        <v>20</v>
      </c>
      <c r="BW431">
        <v>45</v>
      </c>
      <c r="BX431">
        <v>1188.8900000000001</v>
      </c>
      <c r="BY431">
        <v>985.98699999999997</v>
      </c>
      <c r="BZ431">
        <v>-3.6949999999999998</v>
      </c>
      <c r="CA431">
        <v>4.0659999999999998</v>
      </c>
      <c r="CB431">
        <v>88.614000000000004</v>
      </c>
      <c r="CC431">
        <v>2055.4589999999998</v>
      </c>
      <c r="CD431">
        <v>1194.08</v>
      </c>
      <c r="CE431">
        <v>1293.364</v>
      </c>
      <c r="CF431">
        <v>179.54499999999999</v>
      </c>
      <c r="CG431">
        <v>99.998999999999995</v>
      </c>
      <c r="CI431">
        <f>COUNTA(filtered_labeled_data_seghesio__2[#This Row])</f>
        <v>77</v>
      </c>
    </row>
    <row r="432" spans="1:87" x14ac:dyDescent="0.35">
      <c r="A432">
        <v>800.67499999999995</v>
      </c>
      <c r="B432">
        <v>119.90900000000001</v>
      </c>
      <c r="C432">
        <v>214.8</v>
      </c>
      <c r="D432">
        <v>214.8</v>
      </c>
      <c r="E432">
        <v>220.1</v>
      </c>
      <c r="F432">
        <v>225</v>
      </c>
      <c r="G432">
        <v>2190.39</v>
      </c>
      <c r="H432">
        <v>1855.0509999999999</v>
      </c>
      <c r="I432">
        <v>3.34</v>
      </c>
      <c r="J432">
        <v>0.14799999999999999</v>
      </c>
      <c r="K432">
        <v>24.367999999999999</v>
      </c>
      <c r="L432">
        <v>2.0539999999999998</v>
      </c>
      <c r="M432">
        <v>0.45200000000000001</v>
      </c>
      <c r="N432">
        <v>0.65400000000000003</v>
      </c>
      <c r="O432">
        <v>41.2</v>
      </c>
      <c r="P432">
        <v>26.427</v>
      </c>
      <c r="Q432">
        <v>44.988999999999997</v>
      </c>
      <c r="R432">
        <v>229.8</v>
      </c>
      <c r="S432">
        <v>60</v>
      </c>
      <c r="T432">
        <v>60</v>
      </c>
      <c r="U432">
        <v>60.9</v>
      </c>
      <c r="V432">
        <v>141.87899999999999</v>
      </c>
      <c r="W432">
        <v>52.5</v>
      </c>
      <c r="X432">
        <v>66.763000000000005</v>
      </c>
      <c r="Y432">
        <v>80.444000000000003</v>
      </c>
      <c r="Z432">
        <v>3.2730000000000001</v>
      </c>
      <c r="AA432">
        <v>537.21699999999998</v>
      </c>
      <c r="AB432">
        <v>490.84800000000001</v>
      </c>
      <c r="AC432">
        <v>4.665</v>
      </c>
      <c r="AD432">
        <v>3.762</v>
      </c>
      <c r="AE432">
        <v>7569.5969999999998</v>
      </c>
      <c r="AF432">
        <v>5240.9589999999998</v>
      </c>
      <c r="AG432">
        <v>1620.1679999999999</v>
      </c>
      <c r="AH432">
        <v>995.59900000000005</v>
      </c>
      <c r="AI432">
        <v>5949.4290000000001</v>
      </c>
      <c r="AJ432">
        <v>4245.3599999999997</v>
      </c>
      <c r="AK432">
        <v>24.082000000000001</v>
      </c>
      <c r="AL432">
        <v>1.0029999999999999</v>
      </c>
      <c r="AM432">
        <v>423.392</v>
      </c>
      <c r="AN432">
        <v>2055.7510000000002</v>
      </c>
      <c r="AO432">
        <v>50.347000000000001</v>
      </c>
      <c r="AP432">
        <v>32.348999999999997</v>
      </c>
      <c r="AQ432">
        <v>0</v>
      </c>
      <c r="AR432">
        <v>1</v>
      </c>
      <c r="AS432">
        <v>1</v>
      </c>
      <c r="AT432" s="1">
        <v>0</v>
      </c>
      <c r="AU432" s="1" t="s">
        <v>83</v>
      </c>
      <c r="AV432" s="1" t="s">
        <v>83</v>
      </c>
      <c r="AW432" s="1" t="s">
        <v>113</v>
      </c>
      <c r="AX432" s="1"/>
      <c r="AY432" s="1"/>
      <c r="AZ432" s="1" t="s">
        <v>1117</v>
      </c>
      <c r="BA432">
        <v>235</v>
      </c>
      <c r="BB432" s="1" t="s">
        <v>86</v>
      </c>
      <c r="BC432">
        <v>45566.774389999999</v>
      </c>
      <c r="BD432" s="1"/>
      <c r="BE432" s="1" t="s">
        <v>87</v>
      </c>
      <c r="BF432">
        <v>235</v>
      </c>
      <c r="BG432">
        <v>235</v>
      </c>
      <c r="BH432">
        <v>0</v>
      </c>
      <c r="BI432" s="1" t="s">
        <v>1118</v>
      </c>
      <c r="BJ432" s="1"/>
      <c r="BK432">
        <v>16.340000150000002</v>
      </c>
      <c r="BL432">
        <v>110</v>
      </c>
      <c r="BM432" s="1"/>
      <c r="BN432" s="1"/>
      <c r="BO432">
        <v>0</v>
      </c>
      <c r="BP432">
        <v>60</v>
      </c>
      <c r="BQ432">
        <v>1.6813992999999999E-2</v>
      </c>
      <c r="BR432">
        <v>0.14410126200000001</v>
      </c>
      <c r="BS432" s="1" t="s">
        <v>1119</v>
      </c>
      <c r="BT432" s="1" t="s">
        <v>1117</v>
      </c>
      <c r="BU432">
        <v>40</v>
      </c>
      <c r="BV432">
        <v>20</v>
      </c>
      <c r="BW432">
        <v>45</v>
      </c>
      <c r="BX432">
        <v>847.02499999999998</v>
      </c>
      <c r="BY432">
        <v>1252.4179999999999</v>
      </c>
      <c r="BZ432">
        <v>1.353</v>
      </c>
      <c r="CA432">
        <v>4.1020000000000003</v>
      </c>
      <c r="CB432">
        <v>93.662000000000006</v>
      </c>
      <c r="CC432">
        <v>2055.7510000000002</v>
      </c>
      <c r="CD432">
        <v>827.64200000000005</v>
      </c>
      <c r="CE432">
        <v>1359.6559999999999</v>
      </c>
      <c r="CF432">
        <v>4.5670000000000002</v>
      </c>
      <c r="CG432">
        <v>96.063000000000002</v>
      </c>
      <c r="CI432">
        <f>COUNTA(filtered_labeled_data_seghesio__2[#This Row])</f>
        <v>79</v>
      </c>
    </row>
    <row r="433" spans="1:87" x14ac:dyDescent="0.35">
      <c r="A433">
        <v>800.67499999999995</v>
      </c>
      <c r="B433">
        <v>119.90900000000001</v>
      </c>
      <c r="C433">
        <v>214.8</v>
      </c>
      <c r="D433">
        <v>214.8</v>
      </c>
      <c r="E433">
        <v>220.1</v>
      </c>
      <c r="F433">
        <v>225</v>
      </c>
      <c r="G433">
        <v>2190.39</v>
      </c>
      <c r="H433">
        <v>1855.0509999999999</v>
      </c>
      <c r="I433">
        <v>3.34</v>
      </c>
      <c r="J433">
        <v>0.14799999999999999</v>
      </c>
      <c r="K433">
        <v>24.367999999999999</v>
      </c>
      <c r="L433">
        <v>2.0539999999999998</v>
      </c>
      <c r="M433">
        <v>0.45200000000000001</v>
      </c>
      <c r="N433">
        <v>0.65400000000000003</v>
      </c>
      <c r="O433">
        <v>41.2</v>
      </c>
      <c r="P433">
        <v>26.427</v>
      </c>
      <c r="Q433">
        <v>44.988999999999997</v>
      </c>
      <c r="R433">
        <v>229.8</v>
      </c>
      <c r="S433">
        <v>60</v>
      </c>
      <c r="T433">
        <v>60</v>
      </c>
      <c r="U433">
        <v>60.9</v>
      </c>
      <c r="V433">
        <v>91.864000000000004</v>
      </c>
      <c r="W433">
        <v>52.5</v>
      </c>
      <c r="X433">
        <v>67.408000000000001</v>
      </c>
      <c r="Y433">
        <v>82.998000000000005</v>
      </c>
      <c r="Z433">
        <v>2.4079999999999999</v>
      </c>
      <c r="AA433">
        <v>539.18499999999995</v>
      </c>
      <c r="AB433">
        <v>490.36500000000001</v>
      </c>
      <c r="AC433">
        <v>4.9290000000000003</v>
      </c>
      <c r="AD433">
        <v>3.9510000000000001</v>
      </c>
      <c r="AE433">
        <v>7731.0150000000003</v>
      </c>
      <c r="AF433">
        <v>5852.0069999999996</v>
      </c>
      <c r="AG433">
        <v>1779.1669999999999</v>
      </c>
      <c r="AH433">
        <v>1114.424</v>
      </c>
      <c r="AI433">
        <v>5951.848</v>
      </c>
      <c r="AJ433">
        <v>4737.5829999999996</v>
      </c>
      <c r="AK433">
        <v>24.082000000000001</v>
      </c>
      <c r="AL433">
        <v>1.0049999999999999</v>
      </c>
      <c r="AM433">
        <v>424.762</v>
      </c>
      <c r="AN433">
        <v>2055.7959999999998</v>
      </c>
      <c r="AO433">
        <v>12.053000000000001</v>
      </c>
      <c r="AP433">
        <v>32.256</v>
      </c>
      <c r="AQ433">
        <v>1</v>
      </c>
      <c r="AR433">
        <v>1</v>
      </c>
      <c r="AS433">
        <v>1</v>
      </c>
      <c r="AT433" s="1">
        <v>0</v>
      </c>
      <c r="AU433" s="1" t="s">
        <v>83</v>
      </c>
      <c r="AV433" s="1" t="s">
        <v>83</v>
      </c>
      <c r="AW433" s="1" t="s">
        <v>84</v>
      </c>
      <c r="AX433" s="1"/>
      <c r="AY433" s="1"/>
      <c r="AZ433" s="1" t="s">
        <v>1120</v>
      </c>
      <c r="BA433">
        <v>235</v>
      </c>
      <c r="BB433" s="1" t="s">
        <v>91</v>
      </c>
      <c r="BC433">
        <v>45566.774389999999</v>
      </c>
      <c r="BD433" s="1"/>
      <c r="BE433" s="1" t="s">
        <v>87</v>
      </c>
      <c r="BF433">
        <v>235</v>
      </c>
      <c r="BG433">
        <v>235</v>
      </c>
      <c r="BH433">
        <v>0</v>
      </c>
      <c r="BI433" s="1" t="s">
        <v>1118</v>
      </c>
      <c r="BJ433" s="1"/>
      <c r="BK433">
        <v>16.340000150000002</v>
      </c>
      <c r="BL433">
        <v>110</v>
      </c>
      <c r="BM433" s="1"/>
      <c r="BN433" s="1"/>
      <c r="BO433">
        <v>0</v>
      </c>
      <c r="BP433">
        <v>60</v>
      </c>
      <c r="BS433" s="1" t="s">
        <v>1121</v>
      </c>
      <c r="BT433" s="1" t="s">
        <v>1120</v>
      </c>
      <c r="BU433">
        <v>40</v>
      </c>
      <c r="BV433">
        <v>20</v>
      </c>
      <c r="BW433">
        <v>45</v>
      </c>
      <c r="BX433">
        <v>1195.982</v>
      </c>
      <c r="BY433">
        <v>997.57299999999998</v>
      </c>
      <c r="BZ433">
        <v>-3.218</v>
      </c>
      <c r="CA433">
        <v>4.0640000000000001</v>
      </c>
      <c r="CB433">
        <v>89.090999999999994</v>
      </c>
      <c r="CC433">
        <v>2055.7959999999998</v>
      </c>
      <c r="CD433">
        <v>1199.9469999999999</v>
      </c>
      <c r="CE433">
        <v>1305.2550000000001</v>
      </c>
      <c r="CF433">
        <v>179.94200000000001</v>
      </c>
      <c r="CG433">
        <v>99.998999999999995</v>
      </c>
      <c r="CI433">
        <f>COUNTA(filtered_labeled_data_seghesio__2[#This Row])</f>
        <v>77</v>
      </c>
    </row>
    <row r="434" spans="1:87" x14ac:dyDescent="0.35">
      <c r="A434">
        <v>800.49099999999999</v>
      </c>
      <c r="B434">
        <v>119.90900000000001</v>
      </c>
      <c r="C434">
        <v>214.8</v>
      </c>
      <c r="D434">
        <v>215.1</v>
      </c>
      <c r="E434">
        <v>220.1</v>
      </c>
      <c r="F434">
        <v>225</v>
      </c>
      <c r="G434">
        <v>2185.2420000000002</v>
      </c>
      <c r="H434">
        <v>1840.577</v>
      </c>
      <c r="I434">
        <v>3.9260000000000002</v>
      </c>
      <c r="J434">
        <v>0.14799999999999999</v>
      </c>
      <c r="K434">
        <v>24.338000000000001</v>
      </c>
      <c r="L434">
        <v>2.0219999999999998</v>
      </c>
      <c r="M434">
        <v>0.45200000000000001</v>
      </c>
      <c r="N434">
        <v>0.65400000000000003</v>
      </c>
      <c r="O434">
        <v>41.4</v>
      </c>
      <c r="P434">
        <v>26.018999999999998</v>
      </c>
      <c r="Q434">
        <v>44.948</v>
      </c>
      <c r="R434">
        <v>229.8</v>
      </c>
      <c r="S434">
        <v>59.9</v>
      </c>
      <c r="T434">
        <v>59.9</v>
      </c>
      <c r="U434">
        <v>61</v>
      </c>
      <c r="V434">
        <v>141.87899999999999</v>
      </c>
      <c r="W434">
        <v>52.5</v>
      </c>
      <c r="X434">
        <v>66.706999999999994</v>
      </c>
      <c r="Y434">
        <v>80.397000000000006</v>
      </c>
      <c r="Z434">
        <v>3.048</v>
      </c>
      <c r="AA434">
        <v>537.245</v>
      </c>
      <c r="AB434">
        <v>489.964</v>
      </c>
      <c r="AC434">
        <v>4.665</v>
      </c>
      <c r="AD434">
        <v>3.7250000000000001</v>
      </c>
      <c r="AE434">
        <v>7573.9849999999997</v>
      </c>
      <c r="AF434">
        <v>5200.0150000000003</v>
      </c>
      <c r="AG434">
        <v>1611.672</v>
      </c>
      <c r="AH434">
        <v>967.125</v>
      </c>
      <c r="AI434">
        <v>5962.3130000000001</v>
      </c>
      <c r="AJ434">
        <v>4232.8900000000003</v>
      </c>
      <c r="AK434">
        <v>23.98</v>
      </c>
      <c r="AT434" s="1" t="s">
        <v>83</v>
      </c>
      <c r="AU434" s="1" t="s">
        <v>83</v>
      </c>
      <c r="AV434" s="1" t="s">
        <v>83</v>
      </c>
      <c r="AW434" s="1"/>
      <c r="AX434" s="1"/>
      <c r="AY434" s="1"/>
      <c r="AZ434" s="1" t="s">
        <v>1122</v>
      </c>
      <c r="BA434">
        <v>236</v>
      </c>
      <c r="BB434" s="1" t="s">
        <v>86</v>
      </c>
      <c r="BC434">
        <v>45566.774660000003</v>
      </c>
      <c r="BD434" s="1"/>
      <c r="BE434" s="1" t="s">
        <v>87</v>
      </c>
      <c r="BF434">
        <v>236</v>
      </c>
      <c r="BG434">
        <v>236</v>
      </c>
      <c r="BH434">
        <v>0</v>
      </c>
      <c r="BI434" s="1" t="s">
        <v>1123</v>
      </c>
      <c r="BJ434" s="1"/>
      <c r="BK434">
        <v>16.340000150000002</v>
      </c>
      <c r="BL434">
        <v>110</v>
      </c>
      <c r="BM434" s="1"/>
      <c r="BN434" s="1"/>
      <c r="BO434">
        <v>0</v>
      </c>
      <c r="BP434">
        <v>60</v>
      </c>
      <c r="BQ434">
        <v>2.1257162E-2</v>
      </c>
      <c r="BR434">
        <v>0.123343587</v>
      </c>
      <c r="BS434" s="1" t="s">
        <v>83</v>
      </c>
      <c r="BT434" s="1" t="s">
        <v>83</v>
      </c>
      <c r="CI434">
        <f>COUNTA(filtered_labeled_data_seghesio__2[#This Row])</f>
        <v>57</v>
      </c>
    </row>
    <row r="435" spans="1:87" x14ac:dyDescent="0.35">
      <c r="A435">
        <v>800.49099999999999</v>
      </c>
      <c r="B435">
        <v>119.90900000000001</v>
      </c>
      <c r="C435">
        <v>214.8</v>
      </c>
      <c r="D435">
        <v>215.1</v>
      </c>
      <c r="E435">
        <v>220.1</v>
      </c>
      <c r="F435">
        <v>225</v>
      </c>
      <c r="G435">
        <v>2185.2420000000002</v>
      </c>
      <c r="H435">
        <v>1840.577</v>
      </c>
      <c r="I435">
        <v>3.9260000000000002</v>
      </c>
      <c r="J435">
        <v>0.14799999999999999</v>
      </c>
      <c r="K435">
        <v>24.338000000000001</v>
      </c>
      <c r="L435">
        <v>2.0219999999999998</v>
      </c>
      <c r="M435">
        <v>0.45200000000000001</v>
      </c>
      <c r="N435">
        <v>0.65400000000000003</v>
      </c>
      <c r="O435">
        <v>41.4</v>
      </c>
      <c r="P435">
        <v>26.018999999999998</v>
      </c>
      <c r="Q435">
        <v>44.948</v>
      </c>
      <c r="R435">
        <v>229.8</v>
      </c>
      <c r="S435">
        <v>59.9</v>
      </c>
      <c r="T435">
        <v>59.9</v>
      </c>
      <c r="U435">
        <v>61</v>
      </c>
      <c r="V435">
        <v>91.864000000000004</v>
      </c>
      <c r="W435">
        <v>52.5</v>
      </c>
      <c r="X435">
        <v>67.349999999999994</v>
      </c>
      <c r="Y435">
        <v>83.352999999999994</v>
      </c>
      <c r="Z435">
        <v>1.5049999999999999</v>
      </c>
      <c r="AA435">
        <v>538.11599999999999</v>
      </c>
      <c r="AB435">
        <v>488.21499999999997</v>
      </c>
      <c r="AC435">
        <v>4.9660000000000002</v>
      </c>
      <c r="AD435">
        <v>3.988</v>
      </c>
      <c r="AE435">
        <v>7723.1149999999998</v>
      </c>
      <c r="AF435">
        <v>5784.06</v>
      </c>
      <c r="AG435">
        <v>1783.068</v>
      </c>
      <c r="AH435">
        <v>1114.4259999999999</v>
      </c>
      <c r="AI435">
        <v>5940.0469999999996</v>
      </c>
      <c r="AJ435">
        <v>4669.634</v>
      </c>
      <c r="AK435">
        <v>23.98</v>
      </c>
      <c r="AL435">
        <v>1.0049999999999999</v>
      </c>
      <c r="AM435">
        <v>424.57600000000002</v>
      </c>
      <c r="AN435">
        <v>2055.4929999999999</v>
      </c>
      <c r="AO435">
        <v>5.16</v>
      </c>
      <c r="AP435">
        <v>23.524999999999999</v>
      </c>
      <c r="AQ435">
        <v>1</v>
      </c>
      <c r="AR435">
        <v>1</v>
      </c>
      <c r="AS435">
        <v>1</v>
      </c>
      <c r="AT435" s="1">
        <v>0</v>
      </c>
      <c r="AU435" s="1" t="s">
        <v>83</v>
      </c>
      <c r="AV435" s="1" t="s">
        <v>83</v>
      </c>
      <c r="AW435" s="1" t="s">
        <v>84</v>
      </c>
      <c r="AX435" s="1"/>
      <c r="AY435" s="1"/>
      <c r="AZ435" s="1" t="s">
        <v>1124</v>
      </c>
      <c r="BA435">
        <v>236</v>
      </c>
      <c r="BB435" s="1" t="s">
        <v>91</v>
      </c>
      <c r="BC435">
        <v>45566.774660000003</v>
      </c>
      <c r="BD435" s="1"/>
      <c r="BE435" s="1" t="s">
        <v>87</v>
      </c>
      <c r="BF435">
        <v>236</v>
      </c>
      <c r="BG435">
        <v>236</v>
      </c>
      <c r="BH435">
        <v>0</v>
      </c>
      <c r="BI435" s="1" t="s">
        <v>1123</v>
      </c>
      <c r="BJ435" s="1"/>
      <c r="BK435">
        <v>16.340000150000002</v>
      </c>
      <c r="BL435">
        <v>110</v>
      </c>
      <c r="BM435" s="1"/>
      <c r="BN435" s="1"/>
      <c r="BO435">
        <v>0</v>
      </c>
      <c r="BP435">
        <v>60</v>
      </c>
      <c r="BS435" s="1" t="s">
        <v>1125</v>
      </c>
      <c r="BT435" s="1" t="s">
        <v>1124</v>
      </c>
      <c r="BU435">
        <v>40</v>
      </c>
      <c r="BV435">
        <v>20</v>
      </c>
      <c r="BW435">
        <v>45</v>
      </c>
      <c r="BX435">
        <v>1208.021</v>
      </c>
      <c r="BY435">
        <v>982.04700000000003</v>
      </c>
      <c r="BZ435">
        <v>-3.008</v>
      </c>
      <c r="CA435">
        <v>3.9820000000000002</v>
      </c>
      <c r="CB435">
        <v>89.301000000000002</v>
      </c>
      <c r="CC435">
        <v>2055.4929999999999</v>
      </c>
      <c r="CD435">
        <v>1208.76</v>
      </c>
      <c r="CE435">
        <v>1289.4549999999999</v>
      </c>
      <c r="CF435">
        <v>-179.53</v>
      </c>
      <c r="CG435">
        <v>99.998999999999995</v>
      </c>
      <c r="CI435">
        <f>COUNTA(filtered_labeled_data_seghesio__2[#This Row])</f>
        <v>77</v>
      </c>
    </row>
    <row r="436" spans="1:87" x14ac:dyDescent="0.35">
      <c r="A436">
        <v>800.67499999999995</v>
      </c>
      <c r="B436">
        <v>119.90900000000001</v>
      </c>
      <c r="C436">
        <v>215</v>
      </c>
      <c r="D436">
        <v>215</v>
      </c>
      <c r="E436">
        <v>220.1</v>
      </c>
      <c r="F436">
        <v>225</v>
      </c>
      <c r="G436">
        <v>2191.3620000000001</v>
      </c>
      <c r="H436">
        <v>1831.251</v>
      </c>
      <c r="I436">
        <v>3.1520000000000001</v>
      </c>
      <c r="J436">
        <v>0.14799999999999999</v>
      </c>
      <c r="K436">
        <v>24.338000000000001</v>
      </c>
      <c r="L436">
        <v>2.0739999999999998</v>
      </c>
      <c r="M436">
        <v>0.45200000000000001</v>
      </c>
      <c r="N436">
        <v>0.65600000000000003</v>
      </c>
      <c r="O436">
        <v>41.5</v>
      </c>
      <c r="P436">
        <v>26.605</v>
      </c>
      <c r="Q436">
        <v>44.963999999999999</v>
      </c>
      <c r="R436">
        <v>229.8</v>
      </c>
      <c r="S436">
        <v>60.1</v>
      </c>
      <c r="T436">
        <v>60.1</v>
      </c>
      <c r="U436">
        <v>61</v>
      </c>
      <c r="V436">
        <v>141.87899999999999</v>
      </c>
      <c r="W436">
        <v>52.5</v>
      </c>
      <c r="X436">
        <v>66.816000000000003</v>
      </c>
      <c r="Y436">
        <v>80.531999999999996</v>
      </c>
      <c r="Z436">
        <v>3.3860000000000001</v>
      </c>
      <c r="AA436">
        <v>536.41999999999996</v>
      </c>
      <c r="AB436">
        <v>488.947</v>
      </c>
      <c r="AC436">
        <v>4.7030000000000003</v>
      </c>
      <c r="AD436">
        <v>3.7250000000000001</v>
      </c>
      <c r="AE436">
        <v>7555.9459999999999</v>
      </c>
      <c r="AF436">
        <v>5202.5609999999997</v>
      </c>
      <c r="AG436">
        <v>1640.376</v>
      </c>
      <c r="AH436">
        <v>975.94899999999996</v>
      </c>
      <c r="AI436">
        <v>5915.57</v>
      </c>
      <c r="AJ436">
        <v>4226.6120000000001</v>
      </c>
      <c r="AK436">
        <v>24.991</v>
      </c>
      <c r="AL436">
        <v>1.0029999999999999</v>
      </c>
      <c r="AM436">
        <v>423.31700000000001</v>
      </c>
      <c r="AN436">
        <v>2054.5369999999998</v>
      </c>
      <c r="AO436">
        <v>4.7270000000000003</v>
      </c>
      <c r="AP436">
        <v>34.311</v>
      </c>
      <c r="AQ436">
        <v>1</v>
      </c>
      <c r="AR436">
        <v>1</v>
      </c>
      <c r="AS436">
        <v>1</v>
      </c>
      <c r="AT436" s="1">
        <v>0</v>
      </c>
      <c r="AU436" s="1" t="s">
        <v>83</v>
      </c>
      <c r="AV436" s="1" t="s">
        <v>83</v>
      </c>
      <c r="AW436" s="1" t="s">
        <v>84</v>
      </c>
      <c r="AX436" s="1"/>
      <c r="AY436" s="1"/>
      <c r="AZ436" s="1" t="s">
        <v>1126</v>
      </c>
      <c r="BA436">
        <v>237</v>
      </c>
      <c r="BB436" s="1" t="s">
        <v>86</v>
      </c>
      <c r="BC436">
        <v>45566.774949999999</v>
      </c>
      <c r="BD436" s="1"/>
      <c r="BE436" s="1" t="s">
        <v>87</v>
      </c>
      <c r="BF436">
        <v>237</v>
      </c>
      <c r="BG436">
        <v>237</v>
      </c>
      <c r="BH436">
        <v>0</v>
      </c>
      <c r="BI436" s="1" t="s">
        <v>1127</v>
      </c>
      <c r="BJ436" s="1"/>
      <c r="BK436">
        <v>16.350000380000001</v>
      </c>
      <c r="BL436">
        <v>110</v>
      </c>
      <c r="BM436" s="1"/>
      <c r="BN436" s="1"/>
      <c r="BO436">
        <v>0</v>
      </c>
      <c r="BP436">
        <v>60</v>
      </c>
      <c r="BQ436">
        <v>1.1739373000000001E-2</v>
      </c>
      <c r="BR436">
        <v>0.14558661000000001</v>
      </c>
      <c r="BS436" s="1" t="s">
        <v>1128</v>
      </c>
      <c r="BT436" s="1" t="s">
        <v>1126</v>
      </c>
      <c r="BU436">
        <v>40</v>
      </c>
      <c r="BV436">
        <v>20</v>
      </c>
      <c r="BW436">
        <v>45</v>
      </c>
      <c r="BX436">
        <v>827.14499999999998</v>
      </c>
      <c r="BY436">
        <v>1091.8879999999999</v>
      </c>
      <c r="BZ436">
        <v>0.41699999999999998</v>
      </c>
      <c r="CA436">
        <v>4.16</v>
      </c>
      <c r="CB436">
        <v>92.725999999999999</v>
      </c>
      <c r="CC436">
        <v>2054.5369999999998</v>
      </c>
      <c r="CD436">
        <v>810.36400000000003</v>
      </c>
      <c r="CE436">
        <v>1202.144</v>
      </c>
      <c r="CF436">
        <v>3.2189999999999999</v>
      </c>
      <c r="CG436">
        <v>99.998999999999995</v>
      </c>
      <c r="CI436">
        <f>COUNTA(filtered_labeled_data_seghesio__2[#This Row])</f>
        <v>79</v>
      </c>
    </row>
    <row r="437" spans="1:87" x14ac:dyDescent="0.35">
      <c r="A437">
        <v>800.67499999999995</v>
      </c>
      <c r="B437">
        <v>119.90900000000001</v>
      </c>
      <c r="C437">
        <v>215</v>
      </c>
      <c r="D437">
        <v>215</v>
      </c>
      <c r="E437">
        <v>220.1</v>
      </c>
      <c r="F437">
        <v>225</v>
      </c>
      <c r="G437">
        <v>2191.3620000000001</v>
      </c>
      <c r="H437">
        <v>1831.251</v>
      </c>
      <c r="I437">
        <v>3.1520000000000001</v>
      </c>
      <c r="J437">
        <v>0.14799999999999999</v>
      </c>
      <c r="K437">
        <v>24.338000000000001</v>
      </c>
      <c r="L437">
        <v>2.0739999999999998</v>
      </c>
      <c r="M437">
        <v>0.45200000000000001</v>
      </c>
      <c r="N437">
        <v>0.65600000000000003</v>
      </c>
      <c r="O437">
        <v>41.5</v>
      </c>
      <c r="P437">
        <v>26.605</v>
      </c>
      <c r="Q437">
        <v>44.963999999999999</v>
      </c>
      <c r="R437">
        <v>229.8</v>
      </c>
      <c r="S437">
        <v>60.1</v>
      </c>
      <c r="T437">
        <v>60.1</v>
      </c>
      <c r="U437">
        <v>61</v>
      </c>
      <c r="V437">
        <v>91.864000000000004</v>
      </c>
      <c r="W437">
        <v>52.5</v>
      </c>
      <c r="X437">
        <v>67.334000000000003</v>
      </c>
      <c r="Y437">
        <v>82.92</v>
      </c>
      <c r="Z437">
        <v>2.4460000000000002</v>
      </c>
      <c r="AA437">
        <v>538.68200000000002</v>
      </c>
      <c r="AB437">
        <v>489.04700000000003</v>
      </c>
      <c r="AC437">
        <v>4.8540000000000001</v>
      </c>
      <c r="AD437">
        <v>3.9129999999999998</v>
      </c>
      <c r="AE437">
        <v>7732.7830000000004</v>
      </c>
      <c r="AF437">
        <v>5823.0349999999999</v>
      </c>
      <c r="AG437">
        <v>1739.425</v>
      </c>
      <c r="AH437">
        <v>1096.0060000000001</v>
      </c>
      <c r="AI437">
        <v>5993.3580000000002</v>
      </c>
      <c r="AJ437">
        <v>4727.0290000000005</v>
      </c>
      <c r="AK437">
        <v>24.991</v>
      </c>
      <c r="AL437">
        <v>1.0049999999999999</v>
      </c>
      <c r="AM437">
        <v>424.71199999999999</v>
      </c>
      <c r="AN437">
        <v>2053.6280000000002</v>
      </c>
      <c r="AO437">
        <v>8.7119999999999997</v>
      </c>
      <c r="AP437">
        <v>30.024000000000001</v>
      </c>
      <c r="AQ437">
        <v>1</v>
      </c>
      <c r="AR437">
        <v>1</v>
      </c>
      <c r="AS437">
        <v>1</v>
      </c>
      <c r="AT437" s="1">
        <v>0</v>
      </c>
      <c r="AU437" s="1" t="s">
        <v>83</v>
      </c>
      <c r="AV437" s="1" t="s">
        <v>83</v>
      </c>
      <c r="AW437" s="1" t="s">
        <v>84</v>
      </c>
      <c r="AX437" s="1"/>
      <c r="AY437" s="1"/>
      <c r="AZ437" s="1" t="s">
        <v>1129</v>
      </c>
      <c r="BA437">
        <v>237</v>
      </c>
      <c r="BB437" s="1" t="s">
        <v>91</v>
      </c>
      <c r="BC437">
        <v>45566.774949999999</v>
      </c>
      <c r="BD437" s="1"/>
      <c r="BE437" s="1" t="s">
        <v>87</v>
      </c>
      <c r="BF437">
        <v>237</v>
      </c>
      <c r="BG437">
        <v>237</v>
      </c>
      <c r="BH437">
        <v>0</v>
      </c>
      <c r="BI437" s="1" t="s">
        <v>1127</v>
      </c>
      <c r="BJ437" s="1"/>
      <c r="BK437">
        <v>16.350000380000001</v>
      </c>
      <c r="BL437">
        <v>110</v>
      </c>
      <c r="BM437" s="1"/>
      <c r="BN437" s="1"/>
      <c r="BO437">
        <v>0</v>
      </c>
      <c r="BP437">
        <v>60</v>
      </c>
      <c r="BS437" s="1" t="s">
        <v>1130</v>
      </c>
      <c r="BT437" s="1" t="s">
        <v>1129</v>
      </c>
      <c r="BU437">
        <v>40</v>
      </c>
      <c r="BV437">
        <v>20</v>
      </c>
      <c r="BW437">
        <v>45</v>
      </c>
      <c r="BX437">
        <v>1190.1369999999999</v>
      </c>
      <c r="BY437">
        <v>1123.2349999999999</v>
      </c>
      <c r="BZ437">
        <v>-3.226</v>
      </c>
      <c r="CA437">
        <v>4.0640000000000001</v>
      </c>
      <c r="CB437">
        <v>89.082999999999998</v>
      </c>
      <c r="CC437">
        <v>2053.6280000000002</v>
      </c>
      <c r="CD437">
        <v>1194.0909999999999</v>
      </c>
      <c r="CE437">
        <v>1427.912</v>
      </c>
      <c r="CF437">
        <v>179.88800000000001</v>
      </c>
      <c r="CG437">
        <v>98.424999999999997</v>
      </c>
      <c r="CI437">
        <f>COUNTA(filtered_labeled_data_seghesio__2[#This Row])</f>
        <v>77</v>
      </c>
    </row>
    <row r="438" spans="1:87" x14ac:dyDescent="0.35">
      <c r="A438">
        <v>800.67499999999995</v>
      </c>
      <c r="B438">
        <v>119.90900000000001</v>
      </c>
      <c r="C438">
        <v>215</v>
      </c>
      <c r="D438">
        <v>215.1</v>
      </c>
      <c r="E438">
        <v>220.3</v>
      </c>
      <c r="F438">
        <v>225</v>
      </c>
      <c r="G438">
        <v>2187.4760000000001</v>
      </c>
      <c r="H438">
        <v>1805.9939999999999</v>
      </c>
      <c r="I438">
        <v>3.968</v>
      </c>
      <c r="J438">
        <v>0.158</v>
      </c>
      <c r="K438">
        <v>24.338000000000001</v>
      </c>
      <c r="L438">
        <v>2.032</v>
      </c>
      <c r="M438">
        <v>0.45200000000000001</v>
      </c>
      <c r="N438">
        <v>0.65800000000000003</v>
      </c>
      <c r="O438">
        <v>41.9</v>
      </c>
      <c r="P438">
        <v>26.32</v>
      </c>
      <c r="Q438">
        <v>44.984000000000002</v>
      </c>
      <c r="R438">
        <v>229.8</v>
      </c>
      <c r="S438">
        <v>60</v>
      </c>
      <c r="T438">
        <v>59.9</v>
      </c>
      <c r="U438">
        <v>61</v>
      </c>
      <c r="V438">
        <v>141.87899999999999</v>
      </c>
      <c r="W438">
        <v>52.5</v>
      </c>
      <c r="X438">
        <v>66.861999999999995</v>
      </c>
      <c r="Y438">
        <v>80.423000000000002</v>
      </c>
      <c r="Z438">
        <v>2.9350000000000001</v>
      </c>
      <c r="AA438">
        <v>535.86599999999999</v>
      </c>
      <c r="AB438">
        <v>487.44200000000001</v>
      </c>
      <c r="AC438">
        <v>4.665</v>
      </c>
      <c r="AD438">
        <v>3.7250000000000001</v>
      </c>
      <c r="AE438">
        <v>7544.9880000000003</v>
      </c>
      <c r="AF438">
        <v>5147.3109999999997</v>
      </c>
      <c r="AG438">
        <v>1610.0309999999999</v>
      </c>
      <c r="AH438">
        <v>964.51800000000003</v>
      </c>
      <c r="AI438">
        <v>5934.9570000000003</v>
      </c>
      <c r="AJ438">
        <v>4182.7929999999997</v>
      </c>
      <c r="AK438">
        <v>23.978999999999999</v>
      </c>
      <c r="AL438">
        <v>1.0029999999999999</v>
      </c>
      <c r="AM438">
        <v>423.32299999999998</v>
      </c>
      <c r="AN438">
        <v>2055.6790000000001</v>
      </c>
      <c r="AO438">
        <v>4.9059999999999997</v>
      </c>
      <c r="AP438">
        <v>33.814</v>
      </c>
      <c r="AQ438">
        <v>1</v>
      </c>
      <c r="AR438">
        <v>1</v>
      </c>
      <c r="AS438">
        <v>0</v>
      </c>
      <c r="AT438" s="1" t="s">
        <v>82</v>
      </c>
      <c r="AU438" s="1" t="s">
        <v>83</v>
      </c>
      <c r="AV438" s="1" t="s">
        <v>83</v>
      </c>
      <c r="AW438" s="1" t="s">
        <v>84</v>
      </c>
      <c r="AX438" s="1"/>
      <c r="AY438" s="1"/>
      <c r="AZ438" s="1" t="s">
        <v>1131</v>
      </c>
      <c r="BA438">
        <v>238</v>
      </c>
      <c r="BB438" s="1" t="s">
        <v>86</v>
      </c>
      <c r="BC438">
        <v>45566.775229999999</v>
      </c>
      <c r="BD438" s="1"/>
      <c r="BE438" s="1" t="s">
        <v>87</v>
      </c>
      <c r="BF438">
        <v>238</v>
      </c>
      <c r="BG438">
        <v>238</v>
      </c>
      <c r="BH438">
        <v>0</v>
      </c>
      <c r="BI438" s="1" t="s">
        <v>1132</v>
      </c>
      <c r="BJ438" s="1"/>
      <c r="BK438">
        <v>16.350000380000001</v>
      </c>
      <c r="BL438">
        <v>110</v>
      </c>
      <c r="BM438" s="1"/>
      <c r="BN438" s="1"/>
      <c r="BO438">
        <v>0</v>
      </c>
      <c r="BP438">
        <v>60</v>
      </c>
      <c r="BQ438">
        <v>9.3566180000000006E-3</v>
      </c>
      <c r="BR438">
        <v>0.145079136</v>
      </c>
      <c r="BS438" s="1" t="s">
        <v>1133</v>
      </c>
      <c r="BT438" s="1" t="s">
        <v>1131</v>
      </c>
      <c r="BU438">
        <v>40</v>
      </c>
      <c r="BV438">
        <v>20</v>
      </c>
      <c r="BW438">
        <v>45</v>
      </c>
      <c r="BX438">
        <v>856.39200000000005</v>
      </c>
      <c r="BY438">
        <v>1292.383</v>
      </c>
      <c r="BZ438">
        <v>1.7769999999999999</v>
      </c>
      <c r="CA438">
        <v>4.1609999999999996</v>
      </c>
      <c r="CB438">
        <v>94.085999999999999</v>
      </c>
      <c r="CC438">
        <v>2055.6790000000001</v>
      </c>
      <c r="CD438">
        <v>835.90300000000002</v>
      </c>
      <c r="CE438">
        <v>1397.771</v>
      </c>
      <c r="CF438">
        <v>5.181</v>
      </c>
      <c r="CG438">
        <v>93.307000000000002</v>
      </c>
      <c r="CI438">
        <f>COUNTA(filtered_labeled_data_seghesio__2[#This Row])</f>
        <v>79</v>
      </c>
    </row>
    <row r="439" spans="1:87" x14ac:dyDescent="0.35">
      <c r="A439">
        <v>800.67499999999995</v>
      </c>
      <c r="B439">
        <v>119.90900000000001</v>
      </c>
      <c r="C439">
        <v>215</v>
      </c>
      <c r="D439">
        <v>215.1</v>
      </c>
      <c r="E439">
        <v>220.3</v>
      </c>
      <c r="F439">
        <v>225</v>
      </c>
      <c r="G439">
        <v>2187.4760000000001</v>
      </c>
      <c r="H439">
        <v>1805.9939999999999</v>
      </c>
      <c r="I439">
        <v>3.968</v>
      </c>
      <c r="J439">
        <v>0.158</v>
      </c>
      <c r="K439">
        <v>24.338000000000001</v>
      </c>
      <c r="L439">
        <v>2.032</v>
      </c>
      <c r="M439">
        <v>0.45200000000000001</v>
      </c>
      <c r="N439">
        <v>0.65800000000000003</v>
      </c>
      <c r="O439">
        <v>41.9</v>
      </c>
      <c r="P439">
        <v>26.32</v>
      </c>
      <c r="Q439">
        <v>44.984000000000002</v>
      </c>
      <c r="R439">
        <v>229.8</v>
      </c>
      <c r="S439">
        <v>60</v>
      </c>
      <c r="T439">
        <v>59.9</v>
      </c>
      <c r="U439">
        <v>61</v>
      </c>
      <c r="V439">
        <v>91.864000000000004</v>
      </c>
      <c r="W439">
        <v>52.5</v>
      </c>
      <c r="X439">
        <v>67.367999999999995</v>
      </c>
      <c r="Y439">
        <v>83.278999999999996</v>
      </c>
      <c r="Z439">
        <v>1.5049999999999999</v>
      </c>
      <c r="AA439">
        <v>536.78499999999997</v>
      </c>
      <c r="AB439">
        <v>486.68900000000002</v>
      </c>
      <c r="AC439">
        <v>5.0039999999999996</v>
      </c>
      <c r="AD439">
        <v>3.9510000000000001</v>
      </c>
      <c r="AE439">
        <v>7694.5020000000004</v>
      </c>
      <c r="AF439">
        <v>5750.6580000000004</v>
      </c>
      <c r="AG439">
        <v>1806.692</v>
      </c>
      <c r="AH439">
        <v>1101.008</v>
      </c>
      <c r="AI439">
        <v>5887.8109999999997</v>
      </c>
      <c r="AJ439">
        <v>4649.6490000000003</v>
      </c>
      <c r="AK439">
        <v>23.978999999999999</v>
      </c>
      <c r="AL439">
        <v>1.0049999999999999</v>
      </c>
      <c r="AM439">
        <v>424.51600000000002</v>
      </c>
      <c r="AN439">
        <v>2056.1280000000002</v>
      </c>
      <c r="AO439">
        <v>17.504999999999999</v>
      </c>
      <c r="AP439">
        <v>24.125</v>
      </c>
      <c r="AQ439">
        <v>1</v>
      </c>
      <c r="AR439">
        <v>1</v>
      </c>
      <c r="AS439">
        <v>1</v>
      </c>
      <c r="AT439" s="1">
        <v>0</v>
      </c>
      <c r="AU439" s="1" t="s">
        <v>83</v>
      </c>
      <c r="AV439" s="1" t="s">
        <v>83</v>
      </c>
      <c r="AW439" s="1" t="s">
        <v>84</v>
      </c>
      <c r="AX439" s="1"/>
      <c r="AY439" s="1"/>
      <c r="AZ439" s="1" t="s">
        <v>1134</v>
      </c>
      <c r="BA439">
        <v>238</v>
      </c>
      <c r="BB439" s="1" t="s">
        <v>91</v>
      </c>
      <c r="BC439">
        <v>45566.775229999999</v>
      </c>
      <c r="BD439" s="1"/>
      <c r="BE439" s="1" t="s">
        <v>87</v>
      </c>
      <c r="BF439">
        <v>238</v>
      </c>
      <c r="BG439">
        <v>238</v>
      </c>
      <c r="BH439">
        <v>0</v>
      </c>
      <c r="BI439" s="1" t="s">
        <v>1132</v>
      </c>
      <c r="BJ439" s="1"/>
      <c r="BK439">
        <v>16.350000380000001</v>
      </c>
      <c r="BL439">
        <v>110</v>
      </c>
      <c r="BM439" s="1"/>
      <c r="BN439" s="1"/>
      <c r="BO439">
        <v>0</v>
      </c>
      <c r="BP439">
        <v>60</v>
      </c>
      <c r="BS439" s="1" t="s">
        <v>1135</v>
      </c>
      <c r="BT439" s="1" t="s">
        <v>1134</v>
      </c>
      <c r="BU439">
        <v>40</v>
      </c>
      <c r="BV439">
        <v>20</v>
      </c>
      <c r="BW439">
        <v>45</v>
      </c>
      <c r="BX439">
        <v>1205.8989999999999</v>
      </c>
      <c r="BY439">
        <v>848.88900000000001</v>
      </c>
      <c r="BZ439">
        <v>-3.2410000000000001</v>
      </c>
      <c r="CA439">
        <v>4.0129999999999999</v>
      </c>
      <c r="CB439">
        <v>89.067999999999998</v>
      </c>
      <c r="CC439">
        <v>2056.1280000000002</v>
      </c>
      <c r="CD439">
        <v>1208.171</v>
      </c>
      <c r="CE439">
        <v>1159.1780000000001</v>
      </c>
      <c r="CF439">
        <v>-179.84899999999999</v>
      </c>
      <c r="CG439">
        <v>98.424999999999997</v>
      </c>
      <c r="CI439">
        <f>COUNTA(filtered_labeled_data_seghesio__2[#This Row])</f>
        <v>77</v>
      </c>
    </row>
    <row r="440" spans="1:87" x14ac:dyDescent="0.35">
      <c r="A440">
        <v>800.67499999999995</v>
      </c>
      <c r="B440">
        <v>119.90900000000001</v>
      </c>
      <c r="C440">
        <v>214.6</v>
      </c>
      <c r="D440">
        <v>215</v>
      </c>
      <c r="E440">
        <v>220.3</v>
      </c>
      <c r="F440">
        <v>225</v>
      </c>
      <c r="G440">
        <v>2189.5160000000001</v>
      </c>
      <c r="H440">
        <v>1827.268</v>
      </c>
      <c r="I440">
        <v>3.218</v>
      </c>
      <c r="J440">
        <v>0.158</v>
      </c>
      <c r="K440">
        <v>24.338000000000001</v>
      </c>
      <c r="L440">
        <v>2.0579999999999998</v>
      </c>
      <c r="M440">
        <v>0.45200000000000001</v>
      </c>
      <c r="N440">
        <v>0.65400000000000003</v>
      </c>
      <c r="O440">
        <v>42</v>
      </c>
      <c r="P440">
        <v>26.498000000000001</v>
      </c>
      <c r="Q440">
        <v>44.953000000000003</v>
      </c>
      <c r="R440">
        <v>229.8</v>
      </c>
      <c r="S440">
        <v>60</v>
      </c>
      <c r="T440">
        <v>60</v>
      </c>
      <c r="U440">
        <v>61</v>
      </c>
      <c r="V440">
        <v>141.87899999999999</v>
      </c>
      <c r="W440">
        <v>52.5</v>
      </c>
      <c r="X440">
        <v>66.825000000000003</v>
      </c>
      <c r="Y440">
        <v>80.448999999999998</v>
      </c>
      <c r="Z440">
        <v>3.2730000000000001</v>
      </c>
      <c r="AA440">
        <v>537.05200000000002</v>
      </c>
      <c r="AB440">
        <v>490.07799999999997</v>
      </c>
      <c r="AC440">
        <v>4.665</v>
      </c>
      <c r="AD440">
        <v>3.7250000000000001</v>
      </c>
      <c r="AE440">
        <v>7573.3490000000002</v>
      </c>
      <c r="AF440">
        <v>5216.0990000000002</v>
      </c>
      <c r="AG440">
        <v>1623.963</v>
      </c>
      <c r="AH440">
        <v>980.38900000000001</v>
      </c>
      <c r="AI440">
        <v>5949.3860000000004</v>
      </c>
      <c r="AJ440">
        <v>4235.71</v>
      </c>
      <c r="AK440">
        <v>23.981000000000002</v>
      </c>
      <c r="AT440" s="1" t="s">
        <v>83</v>
      </c>
      <c r="AU440" s="1" t="s">
        <v>83</v>
      </c>
      <c r="AV440" s="1" t="s">
        <v>83</v>
      </c>
      <c r="AW440" s="1"/>
      <c r="AX440" s="1"/>
      <c r="AY440" s="1"/>
      <c r="AZ440" s="1" t="s">
        <v>1136</v>
      </c>
      <c r="BA440">
        <v>239</v>
      </c>
      <c r="BB440" s="1" t="s">
        <v>86</v>
      </c>
      <c r="BC440">
        <v>45566.775509999999</v>
      </c>
      <c r="BD440" s="1"/>
      <c r="BE440" s="1" t="s">
        <v>87</v>
      </c>
      <c r="BF440">
        <v>239</v>
      </c>
      <c r="BG440">
        <v>239</v>
      </c>
      <c r="BH440">
        <v>0</v>
      </c>
      <c r="BI440" s="1" t="s">
        <v>1137</v>
      </c>
      <c r="BJ440" s="1"/>
      <c r="BK440">
        <v>16.350000380000001</v>
      </c>
      <c r="BL440">
        <v>110</v>
      </c>
      <c r="BM440" s="1"/>
      <c r="BN440" s="1"/>
      <c r="BO440">
        <v>0</v>
      </c>
      <c r="BP440">
        <v>60</v>
      </c>
      <c r="BQ440">
        <v>1.5838146000000001E-2</v>
      </c>
      <c r="BR440">
        <v>0.133962989</v>
      </c>
      <c r="BS440" s="1" t="s">
        <v>83</v>
      </c>
      <c r="BT440" s="1" t="s">
        <v>83</v>
      </c>
      <c r="CI440">
        <f>COUNTA(filtered_labeled_data_seghesio__2[#This Row])</f>
        <v>57</v>
      </c>
    </row>
    <row r="441" spans="1:87" x14ac:dyDescent="0.35">
      <c r="A441">
        <v>800.67499999999995</v>
      </c>
      <c r="B441">
        <v>119.90900000000001</v>
      </c>
      <c r="C441">
        <v>214.6</v>
      </c>
      <c r="D441">
        <v>215</v>
      </c>
      <c r="E441">
        <v>220.3</v>
      </c>
      <c r="F441">
        <v>225</v>
      </c>
      <c r="G441">
        <v>2189.5160000000001</v>
      </c>
      <c r="H441">
        <v>1827.268</v>
      </c>
      <c r="I441">
        <v>3.218</v>
      </c>
      <c r="J441">
        <v>0.158</v>
      </c>
      <c r="K441">
        <v>24.338000000000001</v>
      </c>
      <c r="L441">
        <v>2.0579999999999998</v>
      </c>
      <c r="M441">
        <v>0.45200000000000001</v>
      </c>
      <c r="N441">
        <v>0.65400000000000003</v>
      </c>
      <c r="O441">
        <v>42</v>
      </c>
      <c r="P441">
        <v>26.498000000000001</v>
      </c>
      <c r="Q441">
        <v>44.953000000000003</v>
      </c>
      <c r="R441">
        <v>229.8</v>
      </c>
      <c r="S441">
        <v>60</v>
      </c>
      <c r="T441">
        <v>60</v>
      </c>
      <c r="U441">
        <v>61</v>
      </c>
      <c r="V441">
        <v>91.864000000000004</v>
      </c>
      <c r="W441">
        <v>52.5</v>
      </c>
      <c r="X441">
        <v>67.466999999999999</v>
      </c>
      <c r="Y441">
        <v>83.271000000000001</v>
      </c>
      <c r="Z441">
        <v>1.43</v>
      </c>
      <c r="AA441">
        <v>537.99699999999996</v>
      </c>
      <c r="AB441">
        <v>488.94</v>
      </c>
      <c r="AC441">
        <v>4.9290000000000003</v>
      </c>
      <c r="AD441">
        <v>3.9129999999999998</v>
      </c>
      <c r="AE441">
        <v>7723.0469999999996</v>
      </c>
      <c r="AF441">
        <v>5802.2169999999996</v>
      </c>
      <c r="AG441">
        <v>1777.6220000000001</v>
      </c>
      <c r="AH441">
        <v>1095.31</v>
      </c>
      <c r="AI441">
        <v>5945.4260000000004</v>
      </c>
      <c r="AJ441">
        <v>4706.9080000000004</v>
      </c>
      <c r="AK441">
        <v>23.981000000000002</v>
      </c>
      <c r="AL441">
        <v>1.0049999999999999</v>
      </c>
      <c r="AM441">
        <v>424.73399999999998</v>
      </c>
      <c r="AN441">
        <v>2055.6280000000002</v>
      </c>
      <c r="AO441">
        <v>7.359</v>
      </c>
      <c r="AP441">
        <v>23.753</v>
      </c>
      <c r="AQ441">
        <v>1</v>
      </c>
      <c r="AR441">
        <v>1</v>
      </c>
      <c r="AS441">
        <v>1</v>
      </c>
      <c r="AT441" s="1">
        <v>0</v>
      </c>
      <c r="AU441" s="1" t="s">
        <v>83</v>
      </c>
      <c r="AV441" s="1" t="s">
        <v>83</v>
      </c>
      <c r="AW441" s="1" t="s">
        <v>84</v>
      </c>
      <c r="AX441" s="1"/>
      <c r="AY441" s="1"/>
      <c r="AZ441" s="1" t="s">
        <v>1138</v>
      </c>
      <c r="BA441">
        <v>239</v>
      </c>
      <c r="BB441" s="1" t="s">
        <v>91</v>
      </c>
      <c r="BC441">
        <v>45566.775509999999</v>
      </c>
      <c r="BD441" s="1"/>
      <c r="BE441" s="1" t="s">
        <v>87</v>
      </c>
      <c r="BF441">
        <v>239</v>
      </c>
      <c r="BG441">
        <v>239</v>
      </c>
      <c r="BH441">
        <v>0</v>
      </c>
      <c r="BI441" s="1" t="s">
        <v>1137</v>
      </c>
      <c r="BJ441" s="1"/>
      <c r="BK441">
        <v>16.350000380000001</v>
      </c>
      <c r="BL441">
        <v>110</v>
      </c>
      <c r="BM441" s="1"/>
      <c r="BN441" s="1"/>
      <c r="BO441">
        <v>0</v>
      </c>
      <c r="BP441">
        <v>60</v>
      </c>
      <c r="BS441" s="1" t="s">
        <v>1139</v>
      </c>
      <c r="BT441" s="1" t="s">
        <v>1138</v>
      </c>
      <c r="BU441">
        <v>40</v>
      </c>
      <c r="BV441">
        <v>20</v>
      </c>
      <c r="BW441">
        <v>45</v>
      </c>
      <c r="BX441">
        <v>1190.2539999999999</v>
      </c>
      <c r="BY441">
        <v>1000.582</v>
      </c>
      <c r="BZ441">
        <v>-3.2410000000000001</v>
      </c>
      <c r="CA441">
        <v>3.9969999999999999</v>
      </c>
      <c r="CB441">
        <v>89.067999999999998</v>
      </c>
      <c r="CC441">
        <v>2055.6280000000002</v>
      </c>
      <c r="CD441">
        <v>1195.5029999999999</v>
      </c>
      <c r="CE441">
        <v>1306.8530000000001</v>
      </c>
      <c r="CF441">
        <v>179.679</v>
      </c>
      <c r="CG441">
        <v>99.998999999999995</v>
      </c>
      <c r="CI441">
        <f>COUNTA(filtered_labeled_data_seghesio__2[#This Row])</f>
        <v>77</v>
      </c>
    </row>
    <row r="442" spans="1:87" x14ac:dyDescent="0.35">
      <c r="A442">
        <v>800.67499999999995</v>
      </c>
      <c r="B442">
        <v>119.90900000000001</v>
      </c>
      <c r="C442">
        <v>214.8</v>
      </c>
      <c r="D442">
        <v>215.1</v>
      </c>
      <c r="E442">
        <v>220.3</v>
      </c>
      <c r="F442">
        <v>225</v>
      </c>
      <c r="G442">
        <v>2170.1849999999999</v>
      </c>
      <c r="H442">
        <v>1809.491</v>
      </c>
      <c r="I442">
        <v>3.8340000000000001</v>
      </c>
      <c r="J442">
        <v>0.158</v>
      </c>
      <c r="K442">
        <v>24.338000000000001</v>
      </c>
      <c r="L442">
        <v>2.044</v>
      </c>
      <c r="M442">
        <v>0.45200000000000001</v>
      </c>
      <c r="N442">
        <v>0.65600000000000003</v>
      </c>
      <c r="O442">
        <v>42.2</v>
      </c>
      <c r="P442">
        <v>26.411000000000001</v>
      </c>
      <c r="Q442">
        <v>44.988999999999997</v>
      </c>
      <c r="R442">
        <v>229.8</v>
      </c>
      <c r="S442">
        <v>60.1</v>
      </c>
      <c r="T442">
        <v>60.1</v>
      </c>
      <c r="U442">
        <v>61</v>
      </c>
      <c r="V442">
        <v>141.87899999999999</v>
      </c>
      <c r="W442">
        <v>52.5</v>
      </c>
      <c r="X442">
        <v>66.784000000000006</v>
      </c>
      <c r="Y442">
        <v>80.555000000000007</v>
      </c>
      <c r="Z442">
        <v>3.7250000000000001</v>
      </c>
      <c r="AA442">
        <v>537.06700000000001</v>
      </c>
      <c r="AB442">
        <v>489.24799999999999</v>
      </c>
      <c r="AC442">
        <v>4.59</v>
      </c>
      <c r="AD442">
        <v>3.7250000000000001</v>
      </c>
      <c r="AE442">
        <v>7563.9359999999997</v>
      </c>
      <c r="AF442">
        <v>5190.1559999999999</v>
      </c>
      <c r="AG442">
        <v>1581.951</v>
      </c>
      <c r="AH442">
        <v>977.18899999999996</v>
      </c>
      <c r="AI442">
        <v>5981.9849999999997</v>
      </c>
      <c r="AJ442">
        <v>4212.9669999999996</v>
      </c>
      <c r="AK442">
        <v>25.024999999999999</v>
      </c>
      <c r="AL442">
        <v>1.0029999999999999</v>
      </c>
      <c r="AM442">
        <v>423.63499999999999</v>
      </c>
      <c r="AN442">
        <v>2055.8380000000002</v>
      </c>
      <c r="AO442">
        <v>12.696</v>
      </c>
      <c r="AP442">
        <v>28.382000000000001</v>
      </c>
      <c r="AQ442">
        <v>1</v>
      </c>
      <c r="AR442">
        <v>1</v>
      </c>
      <c r="AS442">
        <v>0</v>
      </c>
      <c r="AT442" s="1" t="s">
        <v>82</v>
      </c>
      <c r="AU442" s="1" t="s">
        <v>83</v>
      </c>
      <c r="AV442" s="1" t="s">
        <v>83</v>
      </c>
      <c r="AW442" s="1" t="s">
        <v>84</v>
      </c>
      <c r="AX442" s="1"/>
      <c r="AY442" s="1"/>
      <c r="AZ442" s="1" t="s">
        <v>1140</v>
      </c>
      <c r="BA442">
        <v>240</v>
      </c>
      <c r="BB442" s="1" t="s">
        <v>86</v>
      </c>
      <c r="BC442">
        <v>45566.775800000003</v>
      </c>
      <c r="BD442" s="1"/>
      <c r="BE442" s="1" t="s">
        <v>87</v>
      </c>
      <c r="BF442">
        <v>240</v>
      </c>
      <c r="BG442">
        <v>240</v>
      </c>
      <c r="BH442">
        <v>0</v>
      </c>
      <c r="BI442" s="1" t="s">
        <v>1141</v>
      </c>
      <c r="BJ442" s="1"/>
      <c r="BK442">
        <v>16.359998699999998</v>
      </c>
      <c r="BL442">
        <v>110</v>
      </c>
      <c r="BM442" s="1"/>
      <c r="BN442" s="1"/>
      <c r="BO442">
        <v>0</v>
      </c>
      <c r="BP442">
        <v>60</v>
      </c>
      <c r="BQ442">
        <v>2.1494269E-2</v>
      </c>
      <c r="BR442">
        <v>0.13255941900000001</v>
      </c>
      <c r="BS442" s="1" t="s">
        <v>1142</v>
      </c>
      <c r="BT442" s="1" t="s">
        <v>1140</v>
      </c>
      <c r="BU442">
        <v>40</v>
      </c>
      <c r="BV442">
        <v>20</v>
      </c>
      <c r="BW442">
        <v>45</v>
      </c>
      <c r="BX442">
        <v>862.50599999999997</v>
      </c>
      <c r="BY442">
        <v>1266.673</v>
      </c>
      <c r="BZ442">
        <v>2.4550000000000001</v>
      </c>
      <c r="CA442">
        <v>4.1890000000000001</v>
      </c>
      <c r="CB442">
        <v>94.763999999999996</v>
      </c>
      <c r="CC442">
        <v>2055.8380000000002</v>
      </c>
      <c r="CD442">
        <v>841.49</v>
      </c>
      <c r="CE442">
        <v>1371.4760000000001</v>
      </c>
      <c r="CF442">
        <v>5.5289999999999999</v>
      </c>
      <c r="CG442">
        <v>94.882000000000005</v>
      </c>
      <c r="CI442">
        <f>COUNTA(filtered_labeled_data_seghesio__2[#This Row])</f>
        <v>79</v>
      </c>
    </row>
    <row r="443" spans="1:87" x14ac:dyDescent="0.35">
      <c r="A443">
        <v>800.67499999999995</v>
      </c>
      <c r="B443">
        <v>119.90900000000001</v>
      </c>
      <c r="C443">
        <v>214.8</v>
      </c>
      <c r="D443">
        <v>215.1</v>
      </c>
      <c r="E443">
        <v>220.3</v>
      </c>
      <c r="F443">
        <v>225</v>
      </c>
      <c r="G443">
        <v>2170.1849999999999</v>
      </c>
      <c r="H443">
        <v>1809.491</v>
      </c>
      <c r="I443">
        <v>3.8340000000000001</v>
      </c>
      <c r="J443">
        <v>0.158</v>
      </c>
      <c r="K443">
        <v>24.338000000000001</v>
      </c>
      <c r="L443">
        <v>2.044</v>
      </c>
      <c r="M443">
        <v>0.45200000000000001</v>
      </c>
      <c r="N443">
        <v>0.65600000000000003</v>
      </c>
      <c r="O443">
        <v>42.2</v>
      </c>
      <c r="P443">
        <v>26.411000000000001</v>
      </c>
      <c r="Q443">
        <v>44.988999999999997</v>
      </c>
      <c r="R443">
        <v>229.8</v>
      </c>
      <c r="S443">
        <v>60.1</v>
      </c>
      <c r="T443">
        <v>60.1</v>
      </c>
      <c r="U443">
        <v>61</v>
      </c>
      <c r="V443">
        <v>91.864000000000004</v>
      </c>
      <c r="W443">
        <v>52.5</v>
      </c>
      <c r="X443">
        <v>67.531999999999996</v>
      </c>
      <c r="Y443">
        <v>83.423000000000002</v>
      </c>
      <c r="Z443">
        <v>1.5429999999999999</v>
      </c>
      <c r="AA443">
        <v>536.38699999999994</v>
      </c>
      <c r="AB443">
        <v>486.61599999999999</v>
      </c>
      <c r="AC443">
        <v>4.9660000000000002</v>
      </c>
      <c r="AD443">
        <v>3.9129999999999998</v>
      </c>
      <c r="AE443">
        <v>7705.2939999999999</v>
      </c>
      <c r="AF443">
        <v>5754.2659999999996</v>
      </c>
      <c r="AG443">
        <v>1789.347</v>
      </c>
      <c r="AH443">
        <v>1086.8230000000001</v>
      </c>
      <c r="AI443">
        <v>5915.9470000000001</v>
      </c>
      <c r="AJ443">
        <v>4667.4430000000002</v>
      </c>
      <c r="AK443">
        <v>25.024999999999999</v>
      </c>
      <c r="AL443">
        <v>1.0049999999999999</v>
      </c>
      <c r="AM443">
        <v>424.89800000000002</v>
      </c>
      <c r="AN443">
        <v>2055.1109999999999</v>
      </c>
      <c r="AO443">
        <v>6.8789999999999996</v>
      </c>
      <c r="AP443">
        <v>35.399000000000001</v>
      </c>
      <c r="AQ443">
        <v>1</v>
      </c>
      <c r="AR443">
        <v>1</v>
      </c>
      <c r="AS443">
        <v>1</v>
      </c>
      <c r="AT443" s="1">
        <v>0</v>
      </c>
      <c r="AU443" s="1" t="s">
        <v>83</v>
      </c>
      <c r="AV443" s="1" t="s">
        <v>83</v>
      </c>
      <c r="AW443" s="1" t="s">
        <v>84</v>
      </c>
      <c r="AX443" s="1"/>
      <c r="AY443" s="1"/>
      <c r="AZ443" s="1" t="s">
        <v>1143</v>
      </c>
      <c r="BA443">
        <v>240</v>
      </c>
      <c r="BB443" s="1" t="s">
        <v>91</v>
      </c>
      <c r="BC443">
        <v>45566.775800000003</v>
      </c>
      <c r="BD443" s="1"/>
      <c r="BE443" s="1" t="s">
        <v>87</v>
      </c>
      <c r="BF443">
        <v>240</v>
      </c>
      <c r="BG443">
        <v>240</v>
      </c>
      <c r="BH443">
        <v>0</v>
      </c>
      <c r="BI443" s="1" t="s">
        <v>1141</v>
      </c>
      <c r="BJ443" s="1"/>
      <c r="BK443">
        <v>16.359998699999998</v>
      </c>
      <c r="BL443">
        <v>110</v>
      </c>
      <c r="BM443" s="1"/>
      <c r="BN443" s="1"/>
      <c r="BO443">
        <v>0</v>
      </c>
      <c r="BP443">
        <v>60</v>
      </c>
      <c r="BS443" s="1" t="s">
        <v>1144</v>
      </c>
      <c r="BT443" s="1" t="s">
        <v>1143</v>
      </c>
      <c r="BU443">
        <v>40</v>
      </c>
      <c r="BV443">
        <v>20</v>
      </c>
      <c r="BW443">
        <v>45</v>
      </c>
      <c r="BX443">
        <v>1186.9290000000001</v>
      </c>
      <c r="BY443">
        <v>1028.6320000000001</v>
      </c>
      <c r="BZ443">
        <v>-4.1269999999999998</v>
      </c>
      <c r="CA443">
        <v>4.0490000000000004</v>
      </c>
      <c r="CB443">
        <v>88.182000000000002</v>
      </c>
      <c r="CC443">
        <v>2055.1109999999999</v>
      </c>
      <c r="CD443">
        <v>1192.9090000000001</v>
      </c>
      <c r="CE443">
        <v>1335.5119999999999</v>
      </c>
      <c r="CF443">
        <v>179.54300000000001</v>
      </c>
      <c r="CG443">
        <v>99.998999999999995</v>
      </c>
      <c r="CI443">
        <f>COUNTA(filtered_labeled_data_seghesio__2[#This Row])</f>
        <v>77</v>
      </c>
    </row>
    <row r="444" spans="1:87" x14ac:dyDescent="0.35">
      <c r="A444">
        <v>800.67499999999995</v>
      </c>
      <c r="B444">
        <v>119.90900000000001</v>
      </c>
      <c r="C444">
        <v>215</v>
      </c>
      <c r="D444">
        <v>215.1</v>
      </c>
      <c r="E444">
        <v>220.3</v>
      </c>
      <c r="F444">
        <v>225</v>
      </c>
      <c r="G444">
        <v>2201.27</v>
      </c>
      <c r="H444">
        <v>1839.3140000000001</v>
      </c>
      <c r="I444">
        <v>3.0979999999999999</v>
      </c>
      <c r="J444">
        <v>0.14799999999999999</v>
      </c>
      <c r="K444">
        <v>24.34</v>
      </c>
      <c r="L444">
        <v>2.044</v>
      </c>
      <c r="M444">
        <v>0.45400000000000001</v>
      </c>
      <c r="N444">
        <v>0.65600000000000003</v>
      </c>
      <c r="O444">
        <v>42.4</v>
      </c>
      <c r="P444">
        <v>26.370999999999999</v>
      </c>
      <c r="Q444">
        <v>44.984000000000002</v>
      </c>
      <c r="R444">
        <v>229.8</v>
      </c>
      <c r="S444">
        <v>59.9</v>
      </c>
      <c r="T444">
        <v>59.9</v>
      </c>
      <c r="U444">
        <v>61</v>
      </c>
      <c r="V444">
        <v>141.87899999999999</v>
      </c>
      <c r="W444">
        <v>52.5</v>
      </c>
      <c r="X444">
        <v>66.828000000000003</v>
      </c>
      <c r="Y444">
        <v>80.548000000000002</v>
      </c>
      <c r="Z444">
        <v>3.4990000000000001</v>
      </c>
      <c r="AA444">
        <v>537.06799999999998</v>
      </c>
      <c r="AB444">
        <v>490.25900000000001</v>
      </c>
      <c r="AC444">
        <v>4.5529999999999999</v>
      </c>
      <c r="AD444">
        <v>3.7250000000000001</v>
      </c>
      <c r="AE444">
        <v>7564.5290000000005</v>
      </c>
      <c r="AF444">
        <v>5212.6419999999998</v>
      </c>
      <c r="AG444">
        <v>1559.9690000000001</v>
      </c>
      <c r="AH444">
        <v>977.221</v>
      </c>
      <c r="AI444">
        <v>6004.56</v>
      </c>
      <c r="AJ444">
        <v>4235.4210000000003</v>
      </c>
      <c r="AK444">
        <v>24.042999999999999</v>
      </c>
      <c r="AL444">
        <v>1.0029999999999999</v>
      </c>
      <c r="AM444">
        <v>423.28800000000001</v>
      </c>
      <c r="AN444">
        <v>2055.4169999999999</v>
      </c>
      <c r="AO444">
        <v>8.3070000000000004</v>
      </c>
      <c r="AP444">
        <v>17.547000000000001</v>
      </c>
      <c r="AQ444">
        <v>1</v>
      </c>
      <c r="AR444">
        <v>1</v>
      </c>
      <c r="AS444">
        <v>1</v>
      </c>
      <c r="AT444" s="1">
        <v>0</v>
      </c>
      <c r="AU444" s="1" t="s">
        <v>83</v>
      </c>
      <c r="AV444" s="1" t="s">
        <v>83</v>
      </c>
      <c r="AW444" s="1" t="s">
        <v>84</v>
      </c>
      <c r="AX444" s="1"/>
      <c r="AY444" s="1"/>
      <c r="AZ444" s="1" t="s">
        <v>1145</v>
      </c>
      <c r="BA444">
        <v>241</v>
      </c>
      <c r="BB444" s="1" t="s">
        <v>86</v>
      </c>
      <c r="BC444">
        <v>45566.776080000003</v>
      </c>
      <c r="BD444" s="1"/>
      <c r="BE444" s="1" t="s">
        <v>87</v>
      </c>
      <c r="BF444">
        <v>241</v>
      </c>
      <c r="BG444">
        <v>241</v>
      </c>
      <c r="BH444">
        <v>0</v>
      </c>
      <c r="BI444" s="1" t="s">
        <v>1146</v>
      </c>
      <c r="BJ444" s="1"/>
      <c r="BK444">
        <v>16.359998699999998</v>
      </c>
      <c r="BL444">
        <v>110</v>
      </c>
      <c r="BM444" s="1"/>
      <c r="BN444" s="1"/>
      <c r="BO444">
        <v>0</v>
      </c>
      <c r="BP444">
        <v>60</v>
      </c>
      <c r="BQ444">
        <v>1.4375567000000001E-2</v>
      </c>
      <c r="BR444">
        <v>0.13771963100000001</v>
      </c>
      <c r="BS444" s="1" t="s">
        <v>1147</v>
      </c>
      <c r="BT444" s="1" t="s">
        <v>1145</v>
      </c>
      <c r="BU444">
        <v>40</v>
      </c>
      <c r="BV444">
        <v>20</v>
      </c>
      <c r="BW444">
        <v>45</v>
      </c>
      <c r="BX444">
        <v>828.08199999999999</v>
      </c>
      <c r="BY444">
        <v>1218.816</v>
      </c>
      <c r="BZ444">
        <v>-1.7999999999999999E-2</v>
      </c>
      <c r="CA444">
        <v>4.101</v>
      </c>
      <c r="CB444">
        <v>92.290999999999997</v>
      </c>
      <c r="CC444">
        <v>2055.4169999999999</v>
      </c>
      <c r="CD444">
        <v>810.73599999999999</v>
      </c>
      <c r="CE444">
        <v>1326.742</v>
      </c>
      <c r="CF444">
        <v>3.4729999999999999</v>
      </c>
      <c r="CG444">
        <v>98.424999999999997</v>
      </c>
      <c r="CI444">
        <f>COUNTA(filtered_labeled_data_seghesio__2[#This Row])</f>
        <v>79</v>
      </c>
    </row>
    <row r="445" spans="1:87" x14ac:dyDescent="0.35">
      <c r="A445">
        <v>800.67499999999995</v>
      </c>
      <c r="B445">
        <v>119.90900000000001</v>
      </c>
      <c r="C445">
        <v>215</v>
      </c>
      <c r="D445">
        <v>215.1</v>
      </c>
      <c r="E445">
        <v>220.3</v>
      </c>
      <c r="F445">
        <v>225</v>
      </c>
      <c r="G445">
        <v>2201.27</v>
      </c>
      <c r="H445">
        <v>1839.3140000000001</v>
      </c>
      <c r="I445">
        <v>3.0979999999999999</v>
      </c>
      <c r="J445">
        <v>0.14799999999999999</v>
      </c>
      <c r="K445">
        <v>24.34</v>
      </c>
      <c r="L445">
        <v>2.044</v>
      </c>
      <c r="M445">
        <v>0.45400000000000001</v>
      </c>
      <c r="N445">
        <v>0.65600000000000003</v>
      </c>
      <c r="O445">
        <v>42.4</v>
      </c>
      <c r="P445">
        <v>26.370999999999999</v>
      </c>
      <c r="Q445">
        <v>44.984000000000002</v>
      </c>
      <c r="R445">
        <v>229.8</v>
      </c>
      <c r="S445">
        <v>59.9</v>
      </c>
      <c r="T445">
        <v>59.9</v>
      </c>
      <c r="U445">
        <v>61</v>
      </c>
      <c r="V445">
        <v>91.864000000000004</v>
      </c>
      <c r="W445">
        <v>52.5</v>
      </c>
      <c r="X445">
        <v>67.427999999999997</v>
      </c>
      <c r="Y445">
        <v>83.438000000000002</v>
      </c>
      <c r="Z445">
        <v>1.4670000000000001</v>
      </c>
      <c r="AA445">
        <v>537.88400000000001</v>
      </c>
      <c r="AB445">
        <v>488.721</v>
      </c>
      <c r="AC445">
        <v>4.9660000000000002</v>
      </c>
      <c r="AD445">
        <v>3.9510000000000001</v>
      </c>
      <c r="AE445">
        <v>7705.0739999999996</v>
      </c>
      <c r="AF445">
        <v>5807.0969999999998</v>
      </c>
      <c r="AG445">
        <v>1793.798</v>
      </c>
      <c r="AH445">
        <v>1108.98</v>
      </c>
      <c r="AI445">
        <v>5911.2759999999998</v>
      </c>
      <c r="AJ445">
        <v>4698.1170000000002</v>
      </c>
      <c r="AK445">
        <v>24.042999999999999</v>
      </c>
      <c r="AL445">
        <v>1.004</v>
      </c>
      <c r="AM445">
        <v>424.68099999999998</v>
      </c>
      <c r="AN445">
        <v>2055.1950000000002</v>
      </c>
      <c r="AO445">
        <v>9.8849999999999998</v>
      </c>
      <c r="AP445">
        <v>25.422999999999998</v>
      </c>
      <c r="AQ445">
        <v>1</v>
      </c>
      <c r="AR445">
        <v>1</v>
      </c>
      <c r="AS445">
        <v>1</v>
      </c>
      <c r="AT445" s="1">
        <v>0</v>
      </c>
      <c r="AU445" s="1" t="s">
        <v>83</v>
      </c>
      <c r="AV445" s="1" t="s">
        <v>83</v>
      </c>
      <c r="AW445" s="1" t="s">
        <v>84</v>
      </c>
      <c r="AX445" s="1"/>
      <c r="AY445" s="1"/>
      <c r="AZ445" s="1" t="s">
        <v>1148</v>
      </c>
      <c r="BA445">
        <v>241</v>
      </c>
      <c r="BB445" s="1" t="s">
        <v>91</v>
      </c>
      <c r="BC445">
        <v>45566.776080000003</v>
      </c>
      <c r="BD445" s="1"/>
      <c r="BE445" s="1" t="s">
        <v>87</v>
      </c>
      <c r="BF445">
        <v>241</v>
      </c>
      <c r="BG445">
        <v>241</v>
      </c>
      <c r="BH445">
        <v>0</v>
      </c>
      <c r="BI445" s="1" t="s">
        <v>1146</v>
      </c>
      <c r="BJ445" s="1"/>
      <c r="BK445">
        <v>16.359998699999998</v>
      </c>
      <c r="BL445">
        <v>110</v>
      </c>
      <c r="BM445" s="1"/>
      <c r="BN445" s="1"/>
      <c r="BO445">
        <v>0</v>
      </c>
      <c r="BP445">
        <v>60</v>
      </c>
      <c r="BS445" s="1" t="s">
        <v>1149</v>
      </c>
      <c r="BT445" s="1" t="s">
        <v>1148</v>
      </c>
      <c r="BU445">
        <v>40</v>
      </c>
      <c r="BV445">
        <v>20</v>
      </c>
      <c r="BW445">
        <v>45</v>
      </c>
      <c r="BX445">
        <v>1182.2929999999999</v>
      </c>
      <c r="BY445">
        <v>1024.4190000000001</v>
      </c>
      <c r="BZ445">
        <v>-4.1420000000000003</v>
      </c>
      <c r="CA445">
        <v>4.0659999999999998</v>
      </c>
      <c r="CB445">
        <v>88.167000000000002</v>
      </c>
      <c r="CC445">
        <v>2055.1950000000002</v>
      </c>
      <c r="CD445">
        <v>1189.181</v>
      </c>
      <c r="CE445">
        <v>1332.299</v>
      </c>
      <c r="CF445">
        <v>179.34100000000001</v>
      </c>
      <c r="CG445">
        <v>99.998999999999995</v>
      </c>
      <c r="CI445">
        <f>COUNTA(filtered_labeled_data_seghesio__2[#This Row])</f>
        <v>77</v>
      </c>
    </row>
    <row r="446" spans="1:87" x14ac:dyDescent="0.35">
      <c r="A446">
        <v>800.30700000000002</v>
      </c>
      <c r="B446">
        <v>119.90900000000001</v>
      </c>
      <c r="C446">
        <v>214.8</v>
      </c>
      <c r="D446">
        <v>215.1</v>
      </c>
      <c r="E446">
        <v>220.3</v>
      </c>
      <c r="F446">
        <v>225</v>
      </c>
      <c r="G446">
        <v>2180.19</v>
      </c>
      <c r="H446">
        <v>1788.896</v>
      </c>
      <c r="I446">
        <v>2.9260000000000002</v>
      </c>
      <c r="J446">
        <v>0.14599999999999999</v>
      </c>
      <c r="K446">
        <v>24.338000000000001</v>
      </c>
      <c r="L446">
        <v>2.0299999999999998</v>
      </c>
      <c r="M446">
        <v>0.45200000000000001</v>
      </c>
      <c r="N446">
        <v>0.65400000000000003</v>
      </c>
      <c r="O446">
        <v>42.7</v>
      </c>
      <c r="P446">
        <v>26.106000000000002</v>
      </c>
      <c r="Q446">
        <v>44.994</v>
      </c>
      <c r="R446">
        <v>229.8</v>
      </c>
      <c r="S446">
        <v>60.1</v>
      </c>
      <c r="T446">
        <v>60.1</v>
      </c>
      <c r="U446">
        <v>61</v>
      </c>
      <c r="V446">
        <v>141.87899999999999</v>
      </c>
      <c r="W446">
        <v>52.5</v>
      </c>
      <c r="X446">
        <v>66.864000000000004</v>
      </c>
      <c r="Y446">
        <v>80.552999999999997</v>
      </c>
      <c r="Z446">
        <v>3.1230000000000002</v>
      </c>
      <c r="AA446">
        <v>534.68700000000001</v>
      </c>
      <c r="AB446">
        <v>485.17099999999999</v>
      </c>
      <c r="AC446">
        <v>4.6280000000000001</v>
      </c>
      <c r="AD446">
        <v>3.7250000000000001</v>
      </c>
      <c r="AE446">
        <v>7540.8019999999997</v>
      </c>
      <c r="AF446">
        <v>5089.3130000000001</v>
      </c>
      <c r="AG446">
        <v>1578.8989999999999</v>
      </c>
      <c r="AH446">
        <v>952.01099999999997</v>
      </c>
      <c r="AI446">
        <v>5961.902</v>
      </c>
      <c r="AJ446">
        <v>4137.3019999999997</v>
      </c>
      <c r="AK446">
        <v>23.977</v>
      </c>
      <c r="AL446">
        <v>1.0029999999999999</v>
      </c>
      <c r="AM446">
        <v>423.36200000000002</v>
      </c>
      <c r="AN446">
        <v>2055.7269999999999</v>
      </c>
      <c r="AO446">
        <v>15.868</v>
      </c>
      <c r="AP446">
        <v>19.704000000000001</v>
      </c>
      <c r="AQ446">
        <v>1</v>
      </c>
      <c r="AR446">
        <v>1</v>
      </c>
      <c r="AS446">
        <v>1</v>
      </c>
      <c r="AT446" s="1">
        <v>0</v>
      </c>
      <c r="AU446" s="1" t="s">
        <v>83</v>
      </c>
      <c r="AV446" s="1" t="s">
        <v>83</v>
      </c>
      <c r="AW446" s="1" t="s">
        <v>84</v>
      </c>
      <c r="AX446" s="1"/>
      <c r="AY446" s="1"/>
      <c r="AZ446" s="1" t="s">
        <v>1150</v>
      </c>
      <c r="BA446">
        <v>242</v>
      </c>
      <c r="BB446" s="1" t="s">
        <v>86</v>
      </c>
      <c r="BC446">
        <v>45566.77635</v>
      </c>
      <c r="BD446" s="1"/>
      <c r="BE446" s="1" t="s">
        <v>87</v>
      </c>
      <c r="BF446">
        <v>242</v>
      </c>
      <c r="BG446">
        <v>242</v>
      </c>
      <c r="BH446">
        <v>0</v>
      </c>
      <c r="BI446" s="1" t="s">
        <v>1151</v>
      </c>
      <c r="BJ446" s="1"/>
      <c r="BK446">
        <v>16.369998930000001</v>
      </c>
      <c r="BL446">
        <v>110</v>
      </c>
      <c r="BM446" s="1"/>
      <c r="BN446" s="1"/>
      <c r="BO446">
        <v>0</v>
      </c>
      <c r="BP446">
        <v>60</v>
      </c>
      <c r="BQ446">
        <v>7.8307389999999998E-3</v>
      </c>
      <c r="BR446">
        <v>0.150738597</v>
      </c>
      <c r="BS446" s="1" t="s">
        <v>1152</v>
      </c>
      <c r="BT446" s="1" t="s">
        <v>1150</v>
      </c>
      <c r="BU446">
        <v>40</v>
      </c>
      <c r="BV446">
        <v>20</v>
      </c>
      <c r="BW446">
        <v>45</v>
      </c>
      <c r="BX446">
        <v>825.35699999999997</v>
      </c>
      <c r="BY446">
        <v>1225.509</v>
      </c>
      <c r="BZ446">
        <v>-0.94499999999999995</v>
      </c>
      <c r="CA446">
        <v>4.0739999999999998</v>
      </c>
      <c r="CB446">
        <v>91.364000000000004</v>
      </c>
      <c r="CC446">
        <v>2055.7269999999999</v>
      </c>
      <c r="CD446">
        <v>809.31299999999999</v>
      </c>
      <c r="CE446">
        <v>1333.1079999999999</v>
      </c>
      <c r="CF446">
        <v>3.31</v>
      </c>
      <c r="CG446">
        <v>96.063000000000002</v>
      </c>
      <c r="CI446">
        <f>COUNTA(filtered_labeled_data_seghesio__2[#This Row])</f>
        <v>79</v>
      </c>
    </row>
    <row r="447" spans="1:87" x14ac:dyDescent="0.35">
      <c r="A447">
        <v>800.30700000000002</v>
      </c>
      <c r="B447">
        <v>119.90900000000001</v>
      </c>
      <c r="C447">
        <v>214.8</v>
      </c>
      <c r="D447">
        <v>215.1</v>
      </c>
      <c r="E447">
        <v>220.3</v>
      </c>
      <c r="F447">
        <v>225</v>
      </c>
      <c r="G447">
        <v>2180.19</v>
      </c>
      <c r="H447">
        <v>1788.896</v>
      </c>
      <c r="I447">
        <v>2.9260000000000002</v>
      </c>
      <c r="J447">
        <v>0.14599999999999999</v>
      </c>
      <c r="K447">
        <v>24.338000000000001</v>
      </c>
      <c r="L447">
        <v>2.0299999999999998</v>
      </c>
      <c r="M447">
        <v>0.45200000000000001</v>
      </c>
      <c r="N447">
        <v>0.65400000000000003</v>
      </c>
      <c r="O447">
        <v>42.7</v>
      </c>
      <c r="P447">
        <v>26.106000000000002</v>
      </c>
      <c r="Q447">
        <v>44.994</v>
      </c>
      <c r="R447">
        <v>229.8</v>
      </c>
      <c r="S447">
        <v>60.1</v>
      </c>
      <c r="T447">
        <v>60.1</v>
      </c>
      <c r="U447">
        <v>61</v>
      </c>
      <c r="V447">
        <v>91.864000000000004</v>
      </c>
      <c r="W447">
        <v>52.5</v>
      </c>
      <c r="X447">
        <v>67.421999999999997</v>
      </c>
      <c r="Y447">
        <v>82.879000000000005</v>
      </c>
      <c r="Z447">
        <v>2.7839999999999998</v>
      </c>
      <c r="AA447">
        <v>536.10199999999998</v>
      </c>
      <c r="AB447">
        <v>485.23500000000001</v>
      </c>
      <c r="AC447">
        <v>5.0039999999999996</v>
      </c>
      <c r="AD447">
        <v>3.9510000000000001</v>
      </c>
      <c r="AE447">
        <v>7696.12</v>
      </c>
      <c r="AF447">
        <v>5718.8180000000002</v>
      </c>
      <c r="AG447">
        <v>1797.4590000000001</v>
      </c>
      <c r="AH447">
        <v>1090.9860000000001</v>
      </c>
      <c r="AI447">
        <v>5898.6610000000001</v>
      </c>
      <c r="AJ447">
        <v>4627.8320000000003</v>
      </c>
      <c r="AK447">
        <v>23.977</v>
      </c>
      <c r="AL447">
        <v>1.0049999999999999</v>
      </c>
      <c r="AM447">
        <v>424.53800000000001</v>
      </c>
      <c r="AN447">
        <v>2055.6439999999998</v>
      </c>
      <c r="AO447">
        <v>7.8179999999999996</v>
      </c>
      <c r="AP447">
        <v>26.335999999999999</v>
      </c>
      <c r="AQ447">
        <v>1</v>
      </c>
      <c r="AR447">
        <v>1</v>
      </c>
      <c r="AS447">
        <v>1</v>
      </c>
      <c r="AT447" s="1">
        <v>0</v>
      </c>
      <c r="AU447" s="1" t="s">
        <v>83</v>
      </c>
      <c r="AV447" s="1" t="s">
        <v>83</v>
      </c>
      <c r="AW447" s="1" t="s">
        <v>84</v>
      </c>
      <c r="AX447" s="1"/>
      <c r="AY447" s="1"/>
      <c r="AZ447" s="1" t="s">
        <v>1153</v>
      </c>
      <c r="BA447">
        <v>242</v>
      </c>
      <c r="BB447" s="1" t="s">
        <v>91</v>
      </c>
      <c r="BC447">
        <v>45566.77635</v>
      </c>
      <c r="BD447" s="1"/>
      <c r="BE447" s="1" t="s">
        <v>87</v>
      </c>
      <c r="BF447">
        <v>242</v>
      </c>
      <c r="BG447">
        <v>242</v>
      </c>
      <c r="BH447">
        <v>0</v>
      </c>
      <c r="BI447" s="1" t="s">
        <v>1151</v>
      </c>
      <c r="BJ447" s="1"/>
      <c r="BK447">
        <v>16.369998930000001</v>
      </c>
      <c r="BL447">
        <v>110</v>
      </c>
      <c r="BM447" s="1"/>
      <c r="BN447" s="1"/>
      <c r="BO447">
        <v>0</v>
      </c>
      <c r="BP447">
        <v>60</v>
      </c>
      <c r="BS447" s="1" t="s">
        <v>1154</v>
      </c>
      <c r="BT447" s="1" t="s">
        <v>1153</v>
      </c>
      <c r="BU447">
        <v>40</v>
      </c>
      <c r="BV447">
        <v>20</v>
      </c>
      <c r="BW447">
        <v>45</v>
      </c>
      <c r="BX447">
        <v>1235.7940000000001</v>
      </c>
      <c r="BY447">
        <v>989.52700000000004</v>
      </c>
      <c r="BZ447">
        <v>-1.627</v>
      </c>
      <c r="CA447">
        <v>4.077</v>
      </c>
      <c r="CB447">
        <v>90.682000000000002</v>
      </c>
      <c r="CC447">
        <v>2055.6439999999998</v>
      </c>
      <c r="CD447">
        <v>1229.4090000000001</v>
      </c>
      <c r="CE447">
        <v>1297.7470000000001</v>
      </c>
      <c r="CF447">
        <v>-178.233</v>
      </c>
      <c r="CG447">
        <v>98.424999999999997</v>
      </c>
      <c r="CI447">
        <f>COUNTA(filtered_labeled_data_seghesio__2[#This Row])</f>
        <v>77</v>
      </c>
    </row>
    <row r="448" spans="1:87" x14ac:dyDescent="0.35">
      <c r="A448">
        <v>800.67499999999995</v>
      </c>
      <c r="B448">
        <v>119.90900000000001</v>
      </c>
      <c r="C448">
        <v>214.6</v>
      </c>
      <c r="D448">
        <v>215.3</v>
      </c>
      <c r="E448">
        <v>220.3</v>
      </c>
      <c r="F448">
        <v>224.8</v>
      </c>
      <c r="G448">
        <v>2183.0070000000001</v>
      </c>
      <c r="H448">
        <v>1834.36</v>
      </c>
      <c r="I448">
        <v>3.21</v>
      </c>
      <c r="J448">
        <v>0.14599999999999999</v>
      </c>
      <c r="K448">
        <v>24.338000000000001</v>
      </c>
      <c r="L448">
        <v>2.052</v>
      </c>
      <c r="M448">
        <v>0.45200000000000001</v>
      </c>
      <c r="N448">
        <v>0.65400000000000003</v>
      </c>
      <c r="O448">
        <v>42.7</v>
      </c>
      <c r="P448">
        <v>26.207999999999998</v>
      </c>
      <c r="Q448">
        <v>44.978999999999999</v>
      </c>
      <c r="R448">
        <v>230</v>
      </c>
      <c r="S448">
        <v>60</v>
      </c>
      <c r="T448">
        <v>60</v>
      </c>
      <c r="U448">
        <v>61</v>
      </c>
      <c r="V448">
        <v>141.87899999999999</v>
      </c>
      <c r="W448">
        <v>52.5</v>
      </c>
      <c r="X448">
        <v>66.819999999999993</v>
      </c>
      <c r="Y448">
        <v>80.59</v>
      </c>
      <c r="Z448">
        <v>3.3860000000000001</v>
      </c>
      <c r="AA448">
        <v>536.697</v>
      </c>
      <c r="AB448">
        <v>488.71</v>
      </c>
      <c r="AC448">
        <v>4.6280000000000001</v>
      </c>
      <c r="AD448">
        <v>3.762</v>
      </c>
      <c r="AE448">
        <v>7557.3639999999996</v>
      </c>
      <c r="AF448">
        <v>5166.3580000000002</v>
      </c>
      <c r="AG448">
        <v>1588.8489999999999</v>
      </c>
      <c r="AH448">
        <v>982.25400000000002</v>
      </c>
      <c r="AI448">
        <v>5968.5159999999996</v>
      </c>
      <c r="AJ448">
        <v>4184.1040000000003</v>
      </c>
      <c r="AK448">
        <v>24.981000000000002</v>
      </c>
      <c r="AT448" s="1" t="s">
        <v>83</v>
      </c>
      <c r="AU448" s="1" t="s">
        <v>83</v>
      </c>
      <c r="AV448" s="1" t="s">
        <v>83</v>
      </c>
      <c r="AW448" s="1"/>
      <c r="AX448" s="1"/>
      <c r="AY448" s="1"/>
      <c r="AZ448" s="1" t="s">
        <v>1155</v>
      </c>
      <c r="BA448">
        <v>243</v>
      </c>
      <c r="BB448" s="1" t="s">
        <v>86</v>
      </c>
      <c r="BC448">
        <v>45566.776639999996</v>
      </c>
      <c r="BD448" s="1"/>
      <c r="BE448" s="1" t="s">
        <v>87</v>
      </c>
      <c r="BF448">
        <v>243</v>
      </c>
      <c r="BG448">
        <v>243</v>
      </c>
      <c r="BH448">
        <v>0</v>
      </c>
      <c r="BI448" s="1" t="s">
        <v>1156</v>
      </c>
      <c r="BJ448" s="1"/>
      <c r="BK448">
        <v>16.369998930000001</v>
      </c>
      <c r="BL448">
        <v>110</v>
      </c>
      <c r="BM448" s="1"/>
      <c r="BN448" s="1"/>
      <c r="BO448">
        <v>0</v>
      </c>
      <c r="BP448">
        <v>60</v>
      </c>
      <c r="BQ448">
        <v>6.9856599999999997E-4</v>
      </c>
      <c r="BR448">
        <v>0.15400946099999999</v>
      </c>
      <c r="BS448" s="1" t="s">
        <v>83</v>
      </c>
      <c r="BT448" s="1" t="s">
        <v>83</v>
      </c>
      <c r="CI448">
        <f>COUNTA(filtered_labeled_data_seghesio__2[#This Row])</f>
        <v>57</v>
      </c>
    </row>
    <row r="449" spans="1:87" x14ac:dyDescent="0.35">
      <c r="A449">
        <v>800.67499999999995</v>
      </c>
      <c r="B449">
        <v>119.90900000000001</v>
      </c>
      <c r="C449">
        <v>214.6</v>
      </c>
      <c r="D449">
        <v>215.3</v>
      </c>
      <c r="E449">
        <v>220.3</v>
      </c>
      <c r="F449">
        <v>224.8</v>
      </c>
      <c r="G449">
        <v>2183.0070000000001</v>
      </c>
      <c r="H449">
        <v>1834.36</v>
      </c>
      <c r="I449">
        <v>3.21</v>
      </c>
      <c r="J449">
        <v>0.14599999999999999</v>
      </c>
      <c r="K449">
        <v>24.338000000000001</v>
      </c>
      <c r="L449">
        <v>2.052</v>
      </c>
      <c r="M449">
        <v>0.45200000000000001</v>
      </c>
      <c r="N449">
        <v>0.65400000000000003</v>
      </c>
      <c r="O449">
        <v>42.7</v>
      </c>
      <c r="P449">
        <v>26.207999999999998</v>
      </c>
      <c r="Q449">
        <v>44.978999999999999</v>
      </c>
      <c r="R449">
        <v>230</v>
      </c>
      <c r="S449">
        <v>60</v>
      </c>
      <c r="T449">
        <v>60</v>
      </c>
      <c r="U449">
        <v>61</v>
      </c>
      <c r="V449">
        <v>91.864000000000004</v>
      </c>
      <c r="W449">
        <v>52.5</v>
      </c>
      <c r="X449">
        <v>67.543999999999997</v>
      </c>
      <c r="Y449">
        <v>83.277000000000001</v>
      </c>
      <c r="Z449">
        <v>1.5049999999999999</v>
      </c>
      <c r="AA449">
        <v>538.23400000000004</v>
      </c>
      <c r="AB449">
        <v>488.14699999999999</v>
      </c>
      <c r="AC449">
        <v>4.9290000000000003</v>
      </c>
      <c r="AD449">
        <v>3.9510000000000001</v>
      </c>
      <c r="AE449">
        <v>7725.5630000000001</v>
      </c>
      <c r="AF449">
        <v>5802.6090000000004</v>
      </c>
      <c r="AG449">
        <v>1768.626</v>
      </c>
      <c r="AH449">
        <v>1102.316</v>
      </c>
      <c r="AI449">
        <v>5956.9369999999999</v>
      </c>
      <c r="AJ449">
        <v>4700.2929999999997</v>
      </c>
      <c r="AK449">
        <v>24.981000000000002</v>
      </c>
      <c r="AL449">
        <v>1.004</v>
      </c>
      <c r="AM449">
        <v>424.51299999999998</v>
      </c>
      <c r="AN449">
        <v>2055.5790000000002</v>
      </c>
      <c r="AO449">
        <v>8.2070000000000007</v>
      </c>
      <c r="AP449">
        <v>38.21</v>
      </c>
      <c r="AQ449">
        <v>1</v>
      </c>
      <c r="AR449">
        <v>1</v>
      </c>
      <c r="AS449">
        <v>1</v>
      </c>
      <c r="AT449" s="1">
        <v>0</v>
      </c>
      <c r="AU449" s="1" t="s">
        <v>83</v>
      </c>
      <c r="AV449" s="1" t="s">
        <v>83</v>
      </c>
      <c r="AW449" s="1" t="s">
        <v>84</v>
      </c>
      <c r="AX449" s="1"/>
      <c r="AY449" s="1"/>
      <c r="AZ449" s="1" t="s">
        <v>1157</v>
      </c>
      <c r="BA449">
        <v>243</v>
      </c>
      <c r="BB449" s="1" t="s">
        <v>91</v>
      </c>
      <c r="BC449">
        <v>45566.776639999996</v>
      </c>
      <c r="BD449" s="1"/>
      <c r="BE449" s="1" t="s">
        <v>87</v>
      </c>
      <c r="BF449">
        <v>243</v>
      </c>
      <c r="BG449">
        <v>243</v>
      </c>
      <c r="BH449">
        <v>0</v>
      </c>
      <c r="BI449" s="1" t="s">
        <v>1156</v>
      </c>
      <c r="BJ449" s="1"/>
      <c r="BK449">
        <v>16.369998930000001</v>
      </c>
      <c r="BL449">
        <v>110</v>
      </c>
      <c r="BM449" s="1"/>
      <c r="BN449" s="1"/>
      <c r="BO449">
        <v>0</v>
      </c>
      <c r="BP449">
        <v>60</v>
      </c>
      <c r="BS449" s="1" t="s">
        <v>1158</v>
      </c>
      <c r="BT449" s="1" t="s">
        <v>1157</v>
      </c>
      <c r="BU449">
        <v>40</v>
      </c>
      <c r="BV449">
        <v>20</v>
      </c>
      <c r="BW449">
        <v>45</v>
      </c>
      <c r="BX449">
        <v>1196.972</v>
      </c>
      <c r="BY449">
        <v>771.09900000000005</v>
      </c>
      <c r="BZ449">
        <v>-3.706</v>
      </c>
      <c r="CA449">
        <v>4.0149999999999997</v>
      </c>
      <c r="CB449">
        <v>88.602999999999994</v>
      </c>
      <c r="CC449">
        <v>2055.5790000000002</v>
      </c>
      <c r="CD449">
        <v>1201.5840000000001</v>
      </c>
      <c r="CE449">
        <v>1082.5150000000001</v>
      </c>
      <c r="CF449">
        <v>179.596</v>
      </c>
      <c r="CG449">
        <v>99.998999999999995</v>
      </c>
      <c r="CI449">
        <f>COUNTA(filtered_labeled_data_seghesio__2[#This Row])</f>
        <v>77</v>
      </c>
    </row>
    <row r="450" spans="1:87" x14ac:dyDescent="0.35">
      <c r="A450">
        <v>800.67499999999995</v>
      </c>
      <c r="B450">
        <v>119.90900000000001</v>
      </c>
      <c r="C450">
        <v>215.1</v>
      </c>
      <c r="D450">
        <v>215.3</v>
      </c>
      <c r="E450">
        <v>220.3</v>
      </c>
      <c r="F450">
        <v>224.8</v>
      </c>
      <c r="G450">
        <v>2196.8989999999999</v>
      </c>
      <c r="H450">
        <v>1832.222</v>
      </c>
      <c r="I450">
        <v>3.4580000000000002</v>
      </c>
      <c r="J450">
        <v>0.14599999999999999</v>
      </c>
      <c r="K450">
        <v>24.34</v>
      </c>
      <c r="L450">
        <v>2.024</v>
      </c>
      <c r="M450">
        <v>0.45400000000000001</v>
      </c>
      <c r="N450">
        <v>0.65600000000000003</v>
      </c>
      <c r="O450">
        <v>43</v>
      </c>
      <c r="P450">
        <v>26.09</v>
      </c>
      <c r="Q450">
        <v>44.942999999999998</v>
      </c>
      <c r="R450">
        <v>230</v>
      </c>
      <c r="S450">
        <v>60</v>
      </c>
      <c r="T450">
        <v>60</v>
      </c>
      <c r="U450">
        <v>61</v>
      </c>
      <c r="V450">
        <v>141.87899999999999</v>
      </c>
      <c r="W450">
        <v>52.5</v>
      </c>
      <c r="X450">
        <v>66.741</v>
      </c>
      <c r="Y450">
        <v>80.497</v>
      </c>
      <c r="Z450">
        <v>3.16</v>
      </c>
      <c r="AA450">
        <v>536.68299999999999</v>
      </c>
      <c r="AB450">
        <v>489.27600000000001</v>
      </c>
      <c r="AC450">
        <v>4.7409999999999997</v>
      </c>
      <c r="AD450">
        <v>3.8</v>
      </c>
      <c r="AE450">
        <v>7561.0050000000001</v>
      </c>
      <c r="AF450">
        <v>5195.857</v>
      </c>
      <c r="AG450">
        <v>1651.7570000000001</v>
      </c>
      <c r="AH450">
        <v>1003.4930000000001</v>
      </c>
      <c r="AI450">
        <v>5909.2479999999996</v>
      </c>
      <c r="AJ450">
        <v>4192.3639999999996</v>
      </c>
      <c r="AK450">
        <v>24.003</v>
      </c>
      <c r="AL450">
        <v>1.0029999999999999</v>
      </c>
      <c r="AM450">
        <v>423.21</v>
      </c>
      <c r="AN450">
        <v>2055.1309999999999</v>
      </c>
      <c r="AO450">
        <v>7.383</v>
      </c>
      <c r="AP450">
        <v>27.702000000000002</v>
      </c>
      <c r="AQ450">
        <v>1</v>
      </c>
      <c r="AR450">
        <v>1</v>
      </c>
      <c r="AS450">
        <v>1</v>
      </c>
      <c r="AT450" s="1">
        <v>0</v>
      </c>
      <c r="AU450" s="1" t="s">
        <v>83</v>
      </c>
      <c r="AV450" s="1" t="s">
        <v>83</v>
      </c>
      <c r="AW450" s="1" t="s">
        <v>84</v>
      </c>
      <c r="AX450" s="1"/>
      <c r="AY450" s="1"/>
      <c r="AZ450" s="1" t="s">
        <v>1159</v>
      </c>
      <c r="BA450">
        <v>244</v>
      </c>
      <c r="BB450" s="1" t="s">
        <v>86</v>
      </c>
      <c r="BC450">
        <v>45566.776919999997</v>
      </c>
      <c r="BD450" s="1"/>
      <c r="BE450" s="1" t="s">
        <v>87</v>
      </c>
      <c r="BF450">
        <v>244</v>
      </c>
      <c r="BG450">
        <v>244</v>
      </c>
      <c r="BH450">
        <v>0</v>
      </c>
      <c r="BI450" s="1" t="s">
        <v>1160</v>
      </c>
      <c r="BJ450" s="1"/>
      <c r="BK450">
        <v>16.369998930000001</v>
      </c>
      <c r="BL450">
        <v>110</v>
      </c>
      <c r="BM450" s="1"/>
      <c r="BN450" s="1"/>
      <c r="BO450">
        <v>0</v>
      </c>
      <c r="BP450">
        <v>60</v>
      </c>
      <c r="BQ450">
        <v>2.4874568E-2</v>
      </c>
      <c r="BR450">
        <v>0.12167871</v>
      </c>
      <c r="BS450" s="1" t="s">
        <v>1161</v>
      </c>
      <c r="BT450" s="1" t="s">
        <v>1159</v>
      </c>
      <c r="BU450">
        <v>40</v>
      </c>
      <c r="BV450">
        <v>20</v>
      </c>
      <c r="BW450">
        <v>45</v>
      </c>
      <c r="BX450">
        <v>828.38</v>
      </c>
      <c r="BY450">
        <v>1148.915</v>
      </c>
      <c r="BZ450">
        <v>-0.26400000000000001</v>
      </c>
      <c r="CA450">
        <v>4.16</v>
      </c>
      <c r="CB450">
        <v>92.045000000000002</v>
      </c>
      <c r="CC450">
        <v>2055.1309999999999</v>
      </c>
      <c r="CD450">
        <v>811.84799999999996</v>
      </c>
      <c r="CE450">
        <v>1257.933</v>
      </c>
      <c r="CF450">
        <v>2.7709999999999999</v>
      </c>
      <c r="CG450">
        <v>99.998999999999995</v>
      </c>
      <c r="CI450">
        <f>COUNTA(filtered_labeled_data_seghesio__2[#This Row])</f>
        <v>79</v>
      </c>
    </row>
    <row r="451" spans="1:87" x14ac:dyDescent="0.35">
      <c r="A451">
        <v>800.67499999999995</v>
      </c>
      <c r="B451">
        <v>119.90900000000001</v>
      </c>
      <c r="C451">
        <v>215.1</v>
      </c>
      <c r="D451">
        <v>215.3</v>
      </c>
      <c r="E451">
        <v>220.3</v>
      </c>
      <c r="F451">
        <v>224.8</v>
      </c>
      <c r="G451">
        <v>2196.8989999999999</v>
      </c>
      <c r="H451">
        <v>1832.222</v>
      </c>
      <c r="I451">
        <v>3.4580000000000002</v>
      </c>
      <c r="J451">
        <v>0.14599999999999999</v>
      </c>
      <c r="K451">
        <v>24.34</v>
      </c>
      <c r="L451">
        <v>2.024</v>
      </c>
      <c r="M451">
        <v>0.45400000000000001</v>
      </c>
      <c r="N451">
        <v>0.65600000000000003</v>
      </c>
      <c r="O451">
        <v>43</v>
      </c>
      <c r="P451">
        <v>26.09</v>
      </c>
      <c r="Q451">
        <v>44.942999999999998</v>
      </c>
      <c r="R451">
        <v>230</v>
      </c>
      <c r="S451">
        <v>60</v>
      </c>
      <c r="T451">
        <v>60</v>
      </c>
      <c r="U451">
        <v>61</v>
      </c>
      <c r="V451">
        <v>91.864000000000004</v>
      </c>
      <c r="W451">
        <v>52.5</v>
      </c>
      <c r="X451">
        <v>67.405000000000001</v>
      </c>
      <c r="Y451">
        <v>83.277000000000001</v>
      </c>
      <c r="Z451">
        <v>1.5049999999999999</v>
      </c>
      <c r="AA451">
        <v>536.34699999999998</v>
      </c>
      <c r="AB451">
        <v>487.03300000000002</v>
      </c>
      <c r="AC451">
        <v>4.9660000000000002</v>
      </c>
      <c r="AD451">
        <v>3.9129999999999998</v>
      </c>
      <c r="AE451">
        <v>7672.6450000000004</v>
      </c>
      <c r="AF451">
        <v>5749.5990000000002</v>
      </c>
      <c r="AG451">
        <v>1778.182</v>
      </c>
      <c r="AH451">
        <v>1075.7249999999999</v>
      </c>
      <c r="AI451">
        <v>5894.4629999999997</v>
      </c>
      <c r="AJ451">
        <v>4673.8739999999998</v>
      </c>
      <c r="AK451">
        <v>24.003</v>
      </c>
      <c r="AL451">
        <v>1.0049999999999999</v>
      </c>
      <c r="AM451">
        <v>424.6</v>
      </c>
      <c r="AN451">
        <v>2056.1779999999999</v>
      </c>
      <c r="AO451">
        <v>9.7240000000000002</v>
      </c>
      <c r="AP451">
        <v>26.722999999999999</v>
      </c>
      <c r="AQ451">
        <v>1</v>
      </c>
      <c r="AR451">
        <v>1</v>
      </c>
      <c r="AS451">
        <v>1</v>
      </c>
      <c r="AT451" s="1">
        <v>0</v>
      </c>
      <c r="AU451" s="1" t="s">
        <v>83</v>
      </c>
      <c r="AV451" s="1" t="s">
        <v>83</v>
      </c>
      <c r="AW451" s="1" t="s">
        <v>84</v>
      </c>
      <c r="AX451" s="1"/>
      <c r="AY451" s="1"/>
      <c r="AZ451" s="1" t="s">
        <v>1162</v>
      </c>
      <c r="BA451">
        <v>244</v>
      </c>
      <c r="BB451" s="1" t="s">
        <v>91</v>
      </c>
      <c r="BC451">
        <v>45566.776919999997</v>
      </c>
      <c r="BD451" s="1"/>
      <c r="BE451" s="1" t="s">
        <v>87</v>
      </c>
      <c r="BF451">
        <v>244</v>
      </c>
      <c r="BG451">
        <v>244</v>
      </c>
      <c r="BH451">
        <v>0</v>
      </c>
      <c r="BI451" s="1" t="s">
        <v>1160</v>
      </c>
      <c r="BJ451" s="1"/>
      <c r="BK451">
        <v>16.369998930000001</v>
      </c>
      <c r="BL451">
        <v>110</v>
      </c>
      <c r="BM451" s="1"/>
      <c r="BN451" s="1"/>
      <c r="BO451">
        <v>0</v>
      </c>
      <c r="BP451">
        <v>60</v>
      </c>
      <c r="BS451" s="1" t="s">
        <v>1163</v>
      </c>
      <c r="BT451" s="1" t="s">
        <v>1162</v>
      </c>
      <c r="BU451">
        <v>40</v>
      </c>
      <c r="BV451">
        <v>20</v>
      </c>
      <c r="BW451">
        <v>45</v>
      </c>
      <c r="BX451">
        <v>1216.8989999999999</v>
      </c>
      <c r="BY451">
        <v>888.34100000000001</v>
      </c>
      <c r="BZ451">
        <v>-2.9910000000000001</v>
      </c>
      <c r="CA451">
        <v>4.1040000000000001</v>
      </c>
      <c r="CB451">
        <v>89.317999999999998</v>
      </c>
      <c r="CC451">
        <v>2056.1779999999999</v>
      </c>
      <c r="CD451">
        <v>1215.723</v>
      </c>
      <c r="CE451">
        <v>1197.3320000000001</v>
      </c>
      <c r="CF451">
        <v>-179.24700000000001</v>
      </c>
      <c r="CG451">
        <v>99.998999999999995</v>
      </c>
      <c r="CI451">
        <f>COUNTA(filtered_labeled_data_seghesio__2[#This Row])</f>
        <v>77</v>
      </c>
    </row>
    <row r="452" spans="1:87" x14ac:dyDescent="0.35">
      <c r="A452">
        <v>800.86</v>
      </c>
      <c r="B452">
        <v>119.90900000000001</v>
      </c>
      <c r="C452">
        <v>215.1</v>
      </c>
      <c r="D452">
        <v>215.1</v>
      </c>
      <c r="E452">
        <v>220.3</v>
      </c>
      <c r="F452">
        <v>225</v>
      </c>
      <c r="G452">
        <v>2190.1959999999999</v>
      </c>
      <c r="H452">
        <v>1850.777</v>
      </c>
      <c r="I452">
        <v>3.2839999999999998</v>
      </c>
      <c r="J452">
        <v>0.14399999999999999</v>
      </c>
      <c r="K452">
        <v>24.338000000000001</v>
      </c>
      <c r="L452">
        <v>2.0539999999999998</v>
      </c>
      <c r="M452">
        <v>0.45200000000000001</v>
      </c>
      <c r="N452">
        <v>0.65600000000000003</v>
      </c>
      <c r="O452">
        <v>43.2</v>
      </c>
      <c r="P452">
        <v>26.34</v>
      </c>
      <c r="Q452">
        <v>44.948</v>
      </c>
      <c r="R452">
        <v>229.8</v>
      </c>
      <c r="S452">
        <v>60.1</v>
      </c>
      <c r="T452">
        <v>60.1</v>
      </c>
      <c r="U452">
        <v>61</v>
      </c>
      <c r="V452">
        <v>141.87899999999999</v>
      </c>
      <c r="W452">
        <v>52.5</v>
      </c>
      <c r="X452">
        <v>66.759</v>
      </c>
      <c r="Y452">
        <v>80.573999999999998</v>
      </c>
      <c r="Z452">
        <v>2.859</v>
      </c>
      <c r="AA452">
        <v>539.40700000000004</v>
      </c>
      <c r="AB452">
        <v>492.65899999999999</v>
      </c>
      <c r="AC452">
        <v>4.7030000000000003</v>
      </c>
      <c r="AD452">
        <v>3.7250000000000001</v>
      </c>
      <c r="AE452">
        <v>7611.4570000000003</v>
      </c>
      <c r="AF452">
        <v>5275.9359999999997</v>
      </c>
      <c r="AG452">
        <v>1651.566</v>
      </c>
      <c r="AH452">
        <v>986.70500000000004</v>
      </c>
      <c r="AI452">
        <v>5959.89</v>
      </c>
      <c r="AJ452">
        <v>4289.2309999999998</v>
      </c>
      <c r="AK452">
        <v>24.991</v>
      </c>
      <c r="AL452">
        <v>1.0029999999999999</v>
      </c>
      <c r="AM452">
        <v>423.529</v>
      </c>
      <c r="AN452">
        <v>2055.194</v>
      </c>
      <c r="AO452">
        <v>6.1319999999999997</v>
      </c>
      <c r="AP452">
        <v>26.140999999999998</v>
      </c>
      <c r="AQ452">
        <v>1</v>
      </c>
      <c r="AR452">
        <v>1</v>
      </c>
      <c r="AS452">
        <v>1</v>
      </c>
      <c r="AT452" s="1">
        <v>0</v>
      </c>
      <c r="AU452" s="1" t="s">
        <v>83</v>
      </c>
      <c r="AV452" s="1" t="s">
        <v>83</v>
      </c>
      <c r="AW452" s="1" t="s">
        <v>84</v>
      </c>
      <c r="AX452" s="1"/>
      <c r="AY452" s="1"/>
      <c r="AZ452" s="1" t="s">
        <v>1164</v>
      </c>
      <c r="BA452">
        <v>245</v>
      </c>
      <c r="BB452" s="1" t="s">
        <v>86</v>
      </c>
      <c r="BC452">
        <v>45566.77721</v>
      </c>
      <c r="BD452" s="1"/>
      <c r="BE452" s="1" t="s">
        <v>87</v>
      </c>
      <c r="BF452">
        <v>245</v>
      </c>
      <c r="BG452">
        <v>245</v>
      </c>
      <c r="BH452">
        <v>0</v>
      </c>
      <c r="BI452" s="1" t="s">
        <v>1165</v>
      </c>
      <c r="BJ452" s="1"/>
      <c r="BK452">
        <v>16.379999160000001</v>
      </c>
      <c r="BL452">
        <v>110</v>
      </c>
      <c r="BM452" s="1"/>
      <c r="BN452" s="1"/>
      <c r="BO452">
        <v>0</v>
      </c>
      <c r="BP452">
        <v>60</v>
      </c>
      <c r="BQ452">
        <v>2.0129442000000001E-2</v>
      </c>
      <c r="BR452">
        <v>0.12723147900000001</v>
      </c>
      <c r="BS452" s="1" t="s">
        <v>1166</v>
      </c>
      <c r="BT452" s="1" t="s">
        <v>1164</v>
      </c>
      <c r="BU452">
        <v>40</v>
      </c>
      <c r="BV452">
        <v>20</v>
      </c>
      <c r="BW452">
        <v>45</v>
      </c>
      <c r="BX452">
        <v>851.39499999999998</v>
      </c>
      <c r="BY452">
        <v>1171.6389999999999</v>
      </c>
      <c r="BZ452">
        <v>1.18</v>
      </c>
      <c r="CA452">
        <v>4.0609999999999999</v>
      </c>
      <c r="CB452">
        <v>93.489000000000004</v>
      </c>
      <c r="CC452">
        <v>2055.194</v>
      </c>
      <c r="CD452">
        <v>831.85699999999997</v>
      </c>
      <c r="CE452">
        <v>1279.1120000000001</v>
      </c>
      <c r="CF452">
        <v>4.6760000000000002</v>
      </c>
      <c r="CG452">
        <v>98.424999999999997</v>
      </c>
      <c r="CI452">
        <f>COUNTA(filtered_labeled_data_seghesio__2[#This Row])</f>
        <v>79</v>
      </c>
    </row>
    <row r="453" spans="1:87" x14ac:dyDescent="0.35">
      <c r="A453">
        <v>800.86</v>
      </c>
      <c r="B453">
        <v>119.90900000000001</v>
      </c>
      <c r="C453">
        <v>215.1</v>
      </c>
      <c r="D453">
        <v>215.1</v>
      </c>
      <c r="E453">
        <v>220.3</v>
      </c>
      <c r="F453">
        <v>225</v>
      </c>
      <c r="G453">
        <v>2190.1959999999999</v>
      </c>
      <c r="H453">
        <v>1850.777</v>
      </c>
      <c r="I453">
        <v>3.2839999999999998</v>
      </c>
      <c r="J453">
        <v>0.14399999999999999</v>
      </c>
      <c r="K453">
        <v>24.338000000000001</v>
      </c>
      <c r="L453">
        <v>2.0539999999999998</v>
      </c>
      <c r="M453">
        <v>0.45200000000000001</v>
      </c>
      <c r="N453">
        <v>0.65600000000000003</v>
      </c>
      <c r="O453">
        <v>43.2</v>
      </c>
      <c r="P453">
        <v>26.34</v>
      </c>
      <c r="Q453">
        <v>44.948</v>
      </c>
      <c r="R453">
        <v>229.8</v>
      </c>
      <c r="S453">
        <v>60.1</v>
      </c>
      <c r="T453">
        <v>60.1</v>
      </c>
      <c r="U453">
        <v>61</v>
      </c>
      <c r="V453">
        <v>91.864000000000004</v>
      </c>
      <c r="W453">
        <v>52.5</v>
      </c>
      <c r="X453">
        <v>67.599999999999994</v>
      </c>
      <c r="Y453">
        <v>83.006</v>
      </c>
      <c r="Z453">
        <v>2.6339999999999999</v>
      </c>
      <c r="AA453">
        <v>539.16800000000001</v>
      </c>
      <c r="AB453">
        <v>489.971</v>
      </c>
      <c r="AC453">
        <v>4.9290000000000003</v>
      </c>
      <c r="AD453">
        <v>3.875</v>
      </c>
      <c r="AE453">
        <v>7736.982</v>
      </c>
      <c r="AF453">
        <v>5835.3990000000003</v>
      </c>
      <c r="AG453">
        <v>1779.4169999999999</v>
      </c>
      <c r="AH453">
        <v>1076.7280000000001</v>
      </c>
      <c r="AI453">
        <v>5957.5649999999996</v>
      </c>
      <c r="AJ453">
        <v>4758.6719999999996</v>
      </c>
      <c r="AK453">
        <v>24.991</v>
      </c>
      <c r="AL453">
        <v>1.0049999999999999</v>
      </c>
      <c r="AM453">
        <v>424.57900000000001</v>
      </c>
      <c r="AN453">
        <v>2056.4780000000001</v>
      </c>
      <c r="AO453">
        <v>8.5470000000000006</v>
      </c>
      <c r="AP453">
        <v>37.966000000000001</v>
      </c>
      <c r="AQ453">
        <v>1</v>
      </c>
      <c r="AR453">
        <v>1</v>
      </c>
      <c r="AS453">
        <v>1</v>
      </c>
      <c r="AT453" s="1">
        <v>0</v>
      </c>
      <c r="AU453" s="1" t="s">
        <v>83</v>
      </c>
      <c r="AV453" s="1" t="s">
        <v>83</v>
      </c>
      <c r="AW453" s="1" t="s">
        <v>84</v>
      </c>
      <c r="AX453" s="1"/>
      <c r="AY453" s="1"/>
      <c r="AZ453" s="1" t="s">
        <v>1167</v>
      </c>
      <c r="BA453">
        <v>245</v>
      </c>
      <c r="BB453" s="1" t="s">
        <v>91</v>
      </c>
      <c r="BC453">
        <v>45566.77721</v>
      </c>
      <c r="BD453" s="1"/>
      <c r="BE453" s="1" t="s">
        <v>87</v>
      </c>
      <c r="BF453">
        <v>245</v>
      </c>
      <c r="BG453">
        <v>245</v>
      </c>
      <c r="BH453">
        <v>0</v>
      </c>
      <c r="BI453" s="1" t="s">
        <v>1165</v>
      </c>
      <c r="BJ453" s="1"/>
      <c r="BK453">
        <v>16.379999160000001</v>
      </c>
      <c r="BL453">
        <v>110</v>
      </c>
      <c r="BM453" s="1"/>
      <c r="BN453" s="1"/>
      <c r="BO453">
        <v>0</v>
      </c>
      <c r="BP453">
        <v>60</v>
      </c>
      <c r="BS453" s="1" t="s">
        <v>1168</v>
      </c>
      <c r="BT453" s="1" t="s">
        <v>1167</v>
      </c>
      <c r="BU453">
        <v>40</v>
      </c>
      <c r="BV453">
        <v>20</v>
      </c>
      <c r="BW453">
        <v>45</v>
      </c>
      <c r="BX453">
        <v>1199.924</v>
      </c>
      <c r="BY453">
        <v>799.36500000000001</v>
      </c>
      <c r="BZ453">
        <v>-4.1269999999999998</v>
      </c>
      <c r="CA453">
        <v>4.0449999999999999</v>
      </c>
      <c r="CB453">
        <v>88.182000000000002</v>
      </c>
      <c r="CC453">
        <v>2056.4780000000001</v>
      </c>
      <c r="CD453">
        <v>1204.037</v>
      </c>
      <c r="CE453">
        <v>1110.5</v>
      </c>
      <c r="CF453">
        <v>179.78200000000001</v>
      </c>
      <c r="CG453">
        <v>99.998999999999995</v>
      </c>
      <c r="CI453">
        <f>COUNTA(filtered_labeled_data_seghesio__2[#This Row])</f>
        <v>77</v>
      </c>
    </row>
    <row r="454" spans="1:87" x14ac:dyDescent="0.35">
      <c r="A454">
        <v>800.86</v>
      </c>
      <c r="B454">
        <v>119.90900000000001</v>
      </c>
      <c r="C454">
        <v>214.8</v>
      </c>
      <c r="D454">
        <v>215.3</v>
      </c>
      <c r="E454">
        <v>220.3</v>
      </c>
      <c r="F454">
        <v>225</v>
      </c>
      <c r="G454">
        <v>2181.8420000000001</v>
      </c>
      <c r="H454">
        <v>1832.028</v>
      </c>
      <c r="I454">
        <v>3.238</v>
      </c>
      <c r="J454">
        <v>0.14599999999999999</v>
      </c>
      <c r="K454">
        <v>24.338000000000001</v>
      </c>
      <c r="L454">
        <v>2.06</v>
      </c>
      <c r="M454">
        <v>0.45200000000000001</v>
      </c>
      <c r="N454">
        <v>0.65400000000000003</v>
      </c>
      <c r="O454">
        <v>43.4</v>
      </c>
      <c r="P454">
        <v>26.58</v>
      </c>
      <c r="Q454">
        <v>44.969000000000001</v>
      </c>
      <c r="R454">
        <v>229.8</v>
      </c>
      <c r="S454">
        <v>59.9</v>
      </c>
      <c r="T454">
        <v>59.9</v>
      </c>
      <c r="U454">
        <v>61</v>
      </c>
      <c r="V454">
        <v>141.87899999999999</v>
      </c>
      <c r="W454">
        <v>52.5</v>
      </c>
      <c r="X454">
        <v>66.841999999999999</v>
      </c>
      <c r="Y454">
        <v>80.566999999999993</v>
      </c>
      <c r="Z454">
        <v>3.3109999999999999</v>
      </c>
      <c r="AA454">
        <v>539.17100000000005</v>
      </c>
      <c r="AB454">
        <v>492.983</v>
      </c>
      <c r="AC454">
        <v>4.6280000000000001</v>
      </c>
      <c r="AD454">
        <v>3.7250000000000001</v>
      </c>
      <c r="AE454">
        <v>7607.8990000000003</v>
      </c>
      <c r="AF454">
        <v>5268.1980000000003</v>
      </c>
      <c r="AG454">
        <v>1616.319</v>
      </c>
      <c r="AH454">
        <v>992.42</v>
      </c>
      <c r="AI454">
        <v>5991.58</v>
      </c>
      <c r="AJ454">
        <v>4275.7780000000002</v>
      </c>
      <c r="AK454">
        <v>24.082000000000001</v>
      </c>
      <c r="AT454" s="1" t="s">
        <v>83</v>
      </c>
      <c r="AU454" s="1" t="s">
        <v>83</v>
      </c>
      <c r="AV454" s="1" t="s">
        <v>83</v>
      </c>
      <c r="AW454" s="1"/>
      <c r="AX454" s="1"/>
      <c r="AY454" s="1"/>
      <c r="AZ454" s="1" t="s">
        <v>1169</v>
      </c>
      <c r="BA454">
        <v>246</v>
      </c>
      <c r="BB454" s="1" t="s">
        <v>86</v>
      </c>
      <c r="BC454">
        <v>45566.77749</v>
      </c>
      <c r="BD454" s="1"/>
      <c r="BE454" s="1" t="s">
        <v>87</v>
      </c>
      <c r="BF454">
        <v>246</v>
      </c>
      <c r="BG454">
        <v>246</v>
      </c>
      <c r="BH454">
        <v>0</v>
      </c>
      <c r="BI454" s="1" t="s">
        <v>1170</v>
      </c>
      <c r="BJ454" s="1"/>
      <c r="BK454">
        <v>16.379999160000001</v>
      </c>
      <c r="BL454">
        <v>110</v>
      </c>
      <c r="BM454" s="1"/>
      <c r="BN454" s="1"/>
      <c r="BO454">
        <v>0</v>
      </c>
      <c r="BP454">
        <v>60</v>
      </c>
      <c r="BQ454">
        <v>7.3915719999999999E-3</v>
      </c>
      <c r="BR454">
        <v>0.14138328999999999</v>
      </c>
      <c r="BS454" s="1" t="s">
        <v>83</v>
      </c>
      <c r="BT454" s="1" t="s">
        <v>83</v>
      </c>
      <c r="CI454">
        <f>COUNTA(filtered_labeled_data_seghesio__2[#This Row])</f>
        <v>57</v>
      </c>
    </row>
    <row r="455" spans="1:87" x14ac:dyDescent="0.35">
      <c r="A455">
        <v>800.86</v>
      </c>
      <c r="B455">
        <v>119.90900000000001</v>
      </c>
      <c r="C455">
        <v>214.8</v>
      </c>
      <c r="D455">
        <v>215.3</v>
      </c>
      <c r="E455">
        <v>220.3</v>
      </c>
      <c r="F455">
        <v>225</v>
      </c>
      <c r="G455">
        <v>2181.8420000000001</v>
      </c>
      <c r="H455">
        <v>1832.028</v>
      </c>
      <c r="I455">
        <v>3.238</v>
      </c>
      <c r="J455">
        <v>0.14599999999999999</v>
      </c>
      <c r="K455">
        <v>24.338000000000001</v>
      </c>
      <c r="L455">
        <v>2.06</v>
      </c>
      <c r="M455">
        <v>0.45200000000000001</v>
      </c>
      <c r="N455">
        <v>0.65400000000000003</v>
      </c>
      <c r="O455">
        <v>43.4</v>
      </c>
      <c r="P455">
        <v>26.58</v>
      </c>
      <c r="Q455">
        <v>44.969000000000001</v>
      </c>
      <c r="R455">
        <v>229.8</v>
      </c>
      <c r="S455">
        <v>59.9</v>
      </c>
      <c r="T455">
        <v>59.9</v>
      </c>
      <c r="U455">
        <v>61</v>
      </c>
      <c r="V455">
        <v>91.864000000000004</v>
      </c>
      <c r="W455">
        <v>52.5</v>
      </c>
      <c r="X455">
        <v>67.513999999999996</v>
      </c>
      <c r="Y455">
        <v>83.054000000000002</v>
      </c>
      <c r="Z455">
        <v>2.4830000000000001</v>
      </c>
      <c r="AA455">
        <v>540.22199999999998</v>
      </c>
      <c r="AB455">
        <v>492.68400000000003</v>
      </c>
      <c r="AC455">
        <v>4.891</v>
      </c>
      <c r="AD455">
        <v>3.9129999999999998</v>
      </c>
      <c r="AE455">
        <v>7754.5529999999999</v>
      </c>
      <c r="AF455">
        <v>5901.6260000000002</v>
      </c>
      <c r="AG455">
        <v>1774.1980000000001</v>
      </c>
      <c r="AH455">
        <v>1112.25</v>
      </c>
      <c r="AI455">
        <v>5980.3549999999996</v>
      </c>
      <c r="AJ455">
        <v>4789.3760000000002</v>
      </c>
      <c r="AK455">
        <v>24.082000000000001</v>
      </c>
      <c r="AL455">
        <v>1.004</v>
      </c>
      <c r="AM455">
        <v>424.63099999999997</v>
      </c>
      <c r="AN455">
        <v>2054.4119999999998</v>
      </c>
      <c r="AO455">
        <v>6.6420000000000003</v>
      </c>
      <c r="AP455">
        <v>28.433</v>
      </c>
      <c r="AQ455">
        <v>1</v>
      </c>
      <c r="AR455">
        <v>1</v>
      </c>
      <c r="AS455">
        <v>1</v>
      </c>
      <c r="AT455" s="1">
        <v>0</v>
      </c>
      <c r="AU455" s="1" t="s">
        <v>83</v>
      </c>
      <c r="AV455" s="1" t="s">
        <v>83</v>
      </c>
      <c r="AW455" s="1" t="s">
        <v>84</v>
      </c>
      <c r="AX455" s="1"/>
      <c r="AY455" s="1"/>
      <c r="AZ455" s="1" t="s">
        <v>1171</v>
      </c>
      <c r="BA455">
        <v>246</v>
      </c>
      <c r="BB455" s="1" t="s">
        <v>91</v>
      </c>
      <c r="BC455">
        <v>45566.77749</v>
      </c>
      <c r="BD455" s="1"/>
      <c r="BE455" s="1" t="s">
        <v>87</v>
      </c>
      <c r="BF455">
        <v>246</v>
      </c>
      <c r="BG455">
        <v>246</v>
      </c>
      <c r="BH455">
        <v>0</v>
      </c>
      <c r="BI455" s="1" t="s">
        <v>1170</v>
      </c>
      <c r="BJ455" s="1"/>
      <c r="BK455">
        <v>16.379999160000001</v>
      </c>
      <c r="BL455">
        <v>110</v>
      </c>
      <c r="BM455" s="1"/>
      <c r="BN455" s="1"/>
      <c r="BO455">
        <v>0</v>
      </c>
      <c r="BP455">
        <v>60</v>
      </c>
      <c r="BS455" s="1" t="s">
        <v>1172</v>
      </c>
      <c r="BT455" s="1" t="s">
        <v>1171</v>
      </c>
      <c r="BU455">
        <v>40</v>
      </c>
      <c r="BV455">
        <v>20</v>
      </c>
      <c r="BW455">
        <v>45</v>
      </c>
      <c r="BX455">
        <v>1212.7929999999999</v>
      </c>
      <c r="BY455">
        <v>1075.3109999999999</v>
      </c>
      <c r="BZ455">
        <v>-2.3090000000000002</v>
      </c>
      <c r="CA455">
        <v>4.0279999999999996</v>
      </c>
      <c r="CB455">
        <v>90</v>
      </c>
      <c r="CC455">
        <v>2054.4119999999998</v>
      </c>
      <c r="CD455">
        <v>1211.5419999999999</v>
      </c>
      <c r="CE455">
        <v>1382.4870000000001</v>
      </c>
      <c r="CF455">
        <v>-179.11199999999999</v>
      </c>
      <c r="CG455">
        <v>98.424999999999997</v>
      </c>
      <c r="CI455">
        <f>COUNTA(filtered_labeled_data_seghesio__2[#This Row])</f>
        <v>77</v>
      </c>
    </row>
    <row r="456" spans="1:87" x14ac:dyDescent="0.35">
      <c r="A456">
        <v>800.49099999999999</v>
      </c>
      <c r="B456">
        <v>119.90900000000001</v>
      </c>
      <c r="C456">
        <v>215.1</v>
      </c>
      <c r="D456">
        <v>215.5</v>
      </c>
      <c r="E456">
        <v>220.3</v>
      </c>
      <c r="F456">
        <v>225</v>
      </c>
      <c r="G456">
        <v>2183.299</v>
      </c>
      <c r="H456">
        <v>1791.616</v>
      </c>
      <c r="I456">
        <v>3.0419999999999998</v>
      </c>
      <c r="J456">
        <v>0.14399999999999999</v>
      </c>
      <c r="K456">
        <v>24.338000000000001</v>
      </c>
      <c r="L456">
        <v>2.0539999999999998</v>
      </c>
      <c r="M456">
        <v>0.45200000000000001</v>
      </c>
      <c r="N456">
        <v>0.65600000000000003</v>
      </c>
      <c r="O456">
        <v>43.4</v>
      </c>
      <c r="P456">
        <v>26.901</v>
      </c>
      <c r="Q456">
        <v>44.984000000000002</v>
      </c>
      <c r="R456">
        <v>229.8</v>
      </c>
      <c r="S456">
        <v>60</v>
      </c>
      <c r="T456">
        <v>60</v>
      </c>
      <c r="U456">
        <v>61</v>
      </c>
      <c r="V456">
        <v>141.87899999999999</v>
      </c>
      <c r="W456">
        <v>52.5</v>
      </c>
      <c r="X456">
        <v>66.768000000000001</v>
      </c>
      <c r="Y456">
        <v>80.56</v>
      </c>
      <c r="Z456">
        <v>3.988</v>
      </c>
      <c r="AA456">
        <v>538.33600000000001</v>
      </c>
      <c r="AB456">
        <v>490.428</v>
      </c>
      <c r="AC456">
        <v>4.665</v>
      </c>
      <c r="AD456">
        <v>3.7250000000000001</v>
      </c>
      <c r="AE456">
        <v>7615.0609999999997</v>
      </c>
      <c r="AF456">
        <v>5239.2849999999999</v>
      </c>
      <c r="AG456">
        <v>1634.9349999999999</v>
      </c>
      <c r="AH456">
        <v>990.173</v>
      </c>
      <c r="AI456">
        <v>5980.1260000000002</v>
      </c>
      <c r="AJ456">
        <v>4249.1120000000001</v>
      </c>
      <c r="AK456">
        <v>23.945</v>
      </c>
      <c r="AL456">
        <v>1.0029999999999999</v>
      </c>
      <c r="AM456">
        <v>423.14699999999999</v>
      </c>
      <c r="AN456">
        <v>2055.433</v>
      </c>
      <c r="AO456">
        <v>6.7789999999999999</v>
      </c>
      <c r="AP456">
        <v>30.562000000000001</v>
      </c>
      <c r="AQ456">
        <v>1</v>
      </c>
      <c r="AR456">
        <v>1</v>
      </c>
      <c r="AS456">
        <v>1</v>
      </c>
      <c r="AT456" s="1">
        <v>0</v>
      </c>
      <c r="AU456" s="1" t="s">
        <v>83</v>
      </c>
      <c r="AV456" s="1" t="s">
        <v>83</v>
      </c>
      <c r="AW456" s="1" t="s">
        <v>84</v>
      </c>
      <c r="AX456" s="1"/>
      <c r="AY456" s="1"/>
      <c r="AZ456" s="1" t="s">
        <v>1173</v>
      </c>
      <c r="BA456">
        <v>247</v>
      </c>
      <c r="BB456" s="1" t="s">
        <v>86</v>
      </c>
      <c r="BC456">
        <v>45566.777770000001</v>
      </c>
      <c r="BD456" s="1"/>
      <c r="BE456" s="1" t="s">
        <v>87</v>
      </c>
      <c r="BF456">
        <v>247</v>
      </c>
      <c r="BG456">
        <v>247</v>
      </c>
      <c r="BH456">
        <v>0</v>
      </c>
      <c r="BI456" s="1" t="s">
        <v>1174</v>
      </c>
      <c r="BJ456" s="1"/>
      <c r="BK456">
        <v>16.38999939</v>
      </c>
      <c r="BL456">
        <v>110</v>
      </c>
      <c r="BM456" s="1"/>
      <c r="BN456" s="1"/>
      <c r="BO456">
        <v>0</v>
      </c>
      <c r="BP456">
        <v>60</v>
      </c>
      <c r="BQ456">
        <v>2.6348830000000002E-3</v>
      </c>
      <c r="BR456">
        <v>0.15771555900000001</v>
      </c>
      <c r="BS456" s="1" t="s">
        <v>1175</v>
      </c>
      <c r="BT456" s="1" t="s">
        <v>1173</v>
      </c>
      <c r="BU456">
        <v>40</v>
      </c>
      <c r="BV456">
        <v>20</v>
      </c>
      <c r="BW456">
        <v>45</v>
      </c>
      <c r="BX456">
        <v>830.85500000000002</v>
      </c>
      <c r="BY456">
        <v>1226.528</v>
      </c>
      <c r="BZ456">
        <v>-0.92900000000000005</v>
      </c>
      <c r="CA456">
        <v>4.1070000000000002</v>
      </c>
      <c r="CB456">
        <v>91.38</v>
      </c>
      <c r="CC456">
        <v>2055.433</v>
      </c>
      <c r="CD456">
        <v>816.04100000000005</v>
      </c>
      <c r="CE456">
        <v>1334.9290000000001</v>
      </c>
      <c r="CF456">
        <v>2.3439999999999999</v>
      </c>
      <c r="CG456">
        <v>98.424999999999997</v>
      </c>
      <c r="CI456">
        <f>COUNTA(filtered_labeled_data_seghesio__2[#This Row])</f>
        <v>79</v>
      </c>
    </row>
    <row r="457" spans="1:87" x14ac:dyDescent="0.35">
      <c r="A457">
        <v>800.49099999999999</v>
      </c>
      <c r="B457">
        <v>119.90900000000001</v>
      </c>
      <c r="C457">
        <v>215.1</v>
      </c>
      <c r="D457">
        <v>215.5</v>
      </c>
      <c r="E457">
        <v>220.3</v>
      </c>
      <c r="F457">
        <v>225</v>
      </c>
      <c r="G457">
        <v>2183.299</v>
      </c>
      <c r="H457">
        <v>1791.616</v>
      </c>
      <c r="I457">
        <v>3.0419999999999998</v>
      </c>
      <c r="J457">
        <v>0.14399999999999999</v>
      </c>
      <c r="K457">
        <v>24.338000000000001</v>
      </c>
      <c r="L457">
        <v>2.0539999999999998</v>
      </c>
      <c r="M457">
        <v>0.45200000000000001</v>
      </c>
      <c r="N457">
        <v>0.65600000000000003</v>
      </c>
      <c r="O457">
        <v>43.4</v>
      </c>
      <c r="P457">
        <v>26.901</v>
      </c>
      <c r="Q457">
        <v>44.984000000000002</v>
      </c>
      <c r="R457">
        <v>229.8</v>
      </c>
      <c r="S457">
        <v>60</v>
      </c>
      <c r="T457">
        <v>60</v>
      </c>
      <c r="U457">
        <v>61</v>
      </c>
      <c r="V457">
        <v>91.864000000000004</v>
      </c>
      <c r="W457">
        <v>52.5</v>
      </c>
      <c r="X457">
        <v>67.44</v>
      </c>
      <c r="Y457">
        <v>83.438999999999993</v>
      </c>
      <c r="Z457">
        <v>1.5049999999999999</v>
      </c>
      <c r="AA457">
        <v>541.40499999999997</v>
      </c>
      <c r="AB457">
        <v>492.00200000000001</v>
      </c>
      <c r="AC457">
        <v>4.891</v>
      </c>
      <c r="AD457">
        <v>3.9510000000000001</v>
      </c>
      <c r="AE457">
        <v>7805.66</v>
      </c>
      <c r="AF457">
        <v>5914.8040000000001</v>
      </c>
      <c r="AG457">
        <v>1782.1220000000001</v>
      </c>
      <c r="AH457">
        <v>1136.865</v>
      </c>
      <c r="AI457">
        <v>6023.5379999999996</v>
      </c>
      <c r="AJ457">
        <v>4777.9390000000003</v>
      </c>
      <c r="AK457">
        <v>23.945</v>
      </c>
      <c r="AL457">
        <v>1.0049999999999999</v>
      </c>
      <c r="AM457">
        <v>424.92399999999998</v>
      </c>
      <c r="AN457">
        <v>2056.6060000000002</v>
      </c>
      <c r="AO457">
        <v>7.2539999999999996</v>
      </c>
      <c r="AP457">
        <v>23.52</v>
      </c>
      <c r="AQ457">
        <v>1</v>
      </c>
      <c r="AR457">
        <v>1</v>
      </c>
      <c r="AS457">
        <v>1</v>
      </c>
      <c r="AT457" s="1">
        <v>0</v>
      </c>
      <c r="AU457" s="1" t="s">
        <v>83</v>
      </c>
      <c r="AV457" s="1" t="s">
        <v>83</v>
      </c>
      <c r="AW457" s="1" t="s">
        <v>84</v>
      </c>
      <c r="AX457" s="1"/>
      <c r="AY457" s="1"/>
      <c r="AZ457" s="1" t="s">
        <v>1176</v>
      </c>
      <c r="BA457">
        <v>247</v>
      </c>
      <c r="BB457" s="1" t="s">
        <v>91</v>
      </c>
      <c r="BC457">
        <v>45566.777770000001</v>
      </c>
      <c r="BD457" s="1"/>
      <c r="BE457" s="1" t="s">
        <v>87</v>
      </c>
      <c r="BF457">
        <v>247</v>
      </c>
      <c r="BG457">
        <v>247</v>
      </c>
      <c r="BH457">
        <v>0</v>
      </c>
      <c r="BI457" s="1" t="s">
        <v>1174</v>
      </c>
      <c r="BJ457" s="1"/>
      <c r="BK457">
        <v>16.38999939</v>
      </c>
      <c r="BL457">
        <v>110</v>
      </c>
      <c r="BM457" s="1"/>
      <c r="BN457" s="1"/>
      <c r="BO457">
        <v>0</v>
      </c>
      <c r="BP457">
        <v>60</v>
      </c>
      <c r="BS457" s="1" t="s">
        <v>1177</v>
      </c>
      <c r="BT457" s="1" t="s">
        <v>1176</v>
      </c>
      <c r="BU457">
        <v>40</v>
      </c>
      <c r="BV457">
        <v>20</v>
      </c>
      <c r="BW457">
        <v>45</v>
      </c>
      <c r="BX457">
        <v>1205.3389999999999</v>
      </c>
      <c r="BY457">
        <v>844.85599999999999</v>
      </c>
      <c r="BZ457">
        <v>-2.7709999999999999</v>
      </c>
      <c r="CA457">
        <v>4.03</v>
      </c>
      <c r="CB457">
        <v>89.537999999999997</v>
      </c>
      <c r="CC457">
        <v>2056.6060000000002</v>
      </c>
      <c r="CD457">
        <v>1207.5519999999999</v>
      </c>
      <c r="CE457">
        <v>1154.981</v>
      </c>
      <c r="CF457">
        <v>-179.88200000000001</v>
      </c>
      <c r="CG457">
        <v>99.998999999999995</v>
      </c>
      <c r="CI457">
        <f>COUNTA(filtered_labeled_data_seghesio__2[#This Row])</f>
        <v>77</v>
      </c>
    </row>
    <row r="458" spans="1:87" x14ac:dyDescent="0.35">
      <c r="A458">
        <v>801.22900000000004</v>
      </c>
      <c r="B458">
        <v>119.90900000000001</v>
      </c>
      <c r="C458">
        <v>215.5</v>
      </c>
      <c r="D458">
        <v>215.5</v>
      </c>
      <c r="E458">
        <v>220.3</v>
      </c>
      <c r="F458">
        <v>225</v>
      </c>
      <c r="G458">
        <v>2190.8760000000002</v>
      </c>
      <c r="H458">
        <v>1804.731</v>
      </c>
      <c r="I458">
        <v>3.258</v>
      </c>
      <c r="J458">
        <v>0.14599999999999999</v>
      </c>
      <c r="K458">
        <v>24.338000000000001</v>
      </c>
      <c r="L458">
        <v>2.0699999999999998</v>
      </c>
      <c r="M458">
        <v>0.45200000000000001</v>
      </c>
      <c r="N458">
        <v>0.65600000000000003</v>
      </c>
      <c r="O458">
        <v>43.5</v>
      </c>
      <c r="P458">
        <v>27.425999999999998</v>
      </c>
      <c r="Q458">
        <v>44.963999999999999</v>
      </c>
      <c r="R458">
        <v>229.8</v>
      </c>
      <c r="S458">
        <v>60</v>
      </c>
      <c r="T458">
        <v>60</v>
      </c>
      <c r="U458">
        <v>61</v>
      </c>
      <c r="V458">
        <v>141.87899999999999</v>
      </c>
      <c r="W458">
        <v>52.5</v>
      </c>
      <c r="X458">
        <v>66.784999999999997</v>
      </c>
      <c r="Y458">
        <v>80.650999999999996</v>
      </c>
      <c r="Z458">
        <v>2.6709999999999998</v>
      </c>
      <c r="AA458">
        <v>540.78</v>
      </c>
      <c r="AB458">
        <v>495.97800000000001</v>
      </c>
      <c r="AC458">
        <v>4.59</v>
      </c>
      <c r="AD458">
        <v>3.6869999999999998</v>
      </c>
      <c r="AE458">
        <v>7655.5860000000002</v>
      </c>
      <c r="AF458">
        <v>5377.625</v>
      </c>
      <c r="AG458">
        <v>1625.0429999999999</v>
      </c>
      <c r="AH458">
        <v>1006.126</v>
      </c>
      <c r="AI458">
        <v>6030.5429999999997</v>
      </c>
      <c r="AJ458">
        <v>4371.4989999999998</v>
      </c>
      <c r="AK458">
        <v>23.983000000000001</v>
      </c>
      <c r="AL458">
        <v>1.0029999999999999</v>
      </c>
      <c r="AM458">
        <v>423.34699999999998</v>
      </c>
      <c r="AN458">
        <v>2055.3470000000002</v>
      </c>
      <c r="AO458">
        <v>5.1180000000000003</v>
      </c>
      <c r="AP458">
        <v>26.736999999999998</v>
      </c>
      <c r="AQ458">
        <v>1</v>
      </c>
      <c r="AR458">
        <v>1</v>
      </c>
      <c r="AS458">
        <v>1</v>
      </c>
      <c r="AT458" s="1">
        <v>0</v>
      </c>
      <c r="AU458" s="1" t="s">
        <v>83</v>
      </c>
      <c r="AV458" s="1" t="s">
        <v>83</v>
      </c>
      <c r="AW458" s="1" t="s">
        <v>84</v>
      </c>
      <c r="AX458" s="1"/>
      <c r="AY458" s="1"/>
      <c r="AZ458" s="1" t="s">
        <v>1178</v>
      </c>
      <c r="BA458">
        <v>248</v>
      </c>
      <c r="BB458" s="1" t="s">
        <v>86</v>
      </c>
      <c r="BC458">
        <v>45566.778039999997</v>
      </c>
      <c r="BD458" s="1"/>
      <c r="BE458" s="1" t="s">
        <v>87</v>
      </c>
      <c r="BF458">
        <v>248</v>
      </c>
      <c r="BG458">
        <v>248</v>
      </c>
      <c r="BH458">
        <v>0</v>
      </c>
      <c r="BI458" s="1" t="s">
        <v>1179</v>
      </c>
      <c r="BJ458" s="1"/>
      <c r="BK458">
        <v>16.38999939</v>
      </c>
      <c r="BL458">
        <v>110</v>
      </c>
      <c r="BM458" s="1"/>
      <c r="BN458" s="1"/>
      <c r="BO458">
        <v>0</v>
      </c>
      <c r="BP458">
        <v>60</v>
      </c>
      <c r="BQ458">
        <v>1.1196494E-2</v>
      </c>
      <c r="BR458">
        <v>0.138899684</v>
      </c>
      <c r="BS458" s="1" t="s">
        <v>1180</v>
      </c>
      <c r="BT458" s="1" t="s">
        <v>1178</v>
      </c>
      <c r="BU458">
        <v>40</v>
      </c>
      <c r="BV458">
        <v>20</v>
      </c>
      <c r="BW458">
        <v>45</v>
      </c>
      <c r="BX458">
        <v>835.44799999999998</v>
      </c>
      <c r="BY458">
        <v>1207.492</v>
      </c>
      <c r="BZ458">
        <v>-0.94499999999999995</v>
      </c>
      <c r="CA458">
        <v>4.1310000000000002</v>
      </c>
      <c r="CB458">
        <v>91.364000000000004</v>
      </c>
      <c r="CC458">
        <v>2055.3470000000002</v>
      </c>
      <c r="CD458">
        <v>820.33900000000006</v>
      </c>
      <c r="CE458">
        <v>1316.9659999999999</v>
      </c>
      <c r="CF458">
        <v>2.1179999999999999</v>
      </c>
      <c r="CG458">
        <v>98.424999999999997</v>
      </c>
      <c r="CI458">
        <f>COUNTA(filtered_labeled_data_seghesio__2[#This Row])</f>
        <v>79</v>
      </c>
    </row>
    <row r="459" spans="1:87" x14ac:dyDescent="0.35">
      <c r="A459">
        <v>801.22900000000004</v>
      </c>
      <c r="B459">
        <v>119.90900000000001</v>
      </c>
      <c r="C459">
        <v>215.5</v>
      </c>
      <c r="D459">
        <v>215.5</v>
      </c>
      <c r="E459">
        <v>220.3</v>
      </c>
      <c r="F459">
        <v>225</v>
      </c>
      <c r="G459">
        <v>2190.8760000000002</v>
      </c>
      <c r="H459">
        <v>1804.731</v>
      </c>
      <c r="I459">
        <v>3.258</v>
      </c>
      <c r="J459">
        <v>0.14599999999999999</v>
      </c>
      <c r="K459">
        <v>24.338000000000001</v>
      </c>
      <c r="L459">
        <v>2.0699999999999998</v>
      </c>
      <c r="M459">
        <v>0.45200000000000001</v>
      </c>
      <c r="N459">
        <v>0.65600000000000003</v>
      </c>
      <c r="O459">
        <v>43.5</v>
      </c>
      <c r="P459">
        <v>27.425999999999998</v>
      </c>
      <c r="Q459">
        <v>44.963999999999999</v>
      </c>
      <c r="R459">
        <v>229.8</v>
      </c>
      <c r="S459">
        <v>60</v>
      </c>
      <c r="T459">
        <v>60</v>
      </c>
      <c r="U459">
        <v>61</v>
      </c>
      <c r="V459">
        <v>91.864000000000004</v>
      </c>
      <c r="W459">
        <v>52.5</v>
      </c>
      <c r="X459">
        <v>67.497</v>
      </c>
      <c r="Y459">
        <v>83.057000000000002</v>
      </c>
      <c r="Z459">
        <v>2.2570000000000001</v>
      </c>
      <c r="AA459">
        <v>543.75699999999995</v>
      </c>
      <c r="AB459">
        <v>495.59800000000001</v>
      </c>
      <c r="AC459">
        <v>4.891</v>
      </c>
      <c r="AD459">
        <v>3.8380000000000001</v>
      </c>
      <c r="AE459">
        <v>7842.2340000000004</v>
      </c>
      <c r="AF459">
        <v>5993.7790000000005</v>
      </c>
      <c r="AG459">
        <v>1807.0840000000001</v>
      </c>
      <c r="AH459">
        <v>1105.1959999999999</v>
      </c>
      <c r="AI459">
        <v>6035.15</v>
      </c>
      <c r="AJ459">
        <v>4888.5829999999996</v>
      </c>
      <c r="AK459">
        <v>23.983000000000001</v>
      </c>
      <c r="AL459">
        <v>1.0049999999999999</v>
      </c>
      <c r="AM459">
        <v>424.77100000000002</v>
      </c>
      <c r="AN459">
        <v>2054.0929999999998</v>
      </c>
      <c r="AO459">
        <v>6.4249999999999998</v>
      </c>
      <c r="AP459">
        <v>23.012</v>
      </c>
      <c r="AQ459">
        <v>1</v>
      </c>
      <c r="AR459">
        <v>1</v>
      </c>
      <c r="AS459">
        <v>1</v>
      </c>
      <c r="AT459" s="1">
        <v>0</v>
      </c>
      <c r="AU459" s="1" t="s">
        <v>83</v>
      </c>
      <c r="AV459" s="1" t="s">
        <v>83</v>
      </c>
      <c r="AW459" s="1" t="s">
        <v>84</v>
      </c>
      <c r="AX459" s="1"/>
      <c r="AY459" s="1"/>
      <c r="AZ459" s="1" t="s">
        <v>1181</v>
      </c>
      <c r="BA459">
        <v>248</v>
      </c>
      <c r="BB459" s="1" t="s">
        <v>91</v>
      </c>
      <c r="BC459">
        <v>45566.778039999997</v>
      </c>
      <c r="BD459" s="1"/>
      <c r="BE459" s="1" t="s">
        <v>87</v>
      </c>
      <c r="BF459">
        <v>248</v>
      </c>
      <c r="BG459">
        <v>248</v>
      </c>
      <c r="BH459">
        <v>0</v>
      </c>
      <c r="BI459" s="1" t="s">
        <v>1179</v>
      </c>
      <c r="BJ459" s="1"/>
      <c r="BK459">
        <v>16.38999939</v>
      </c>
      <c r="BL459">
        <v>110</v>
      </c>
      <c r="BM459" s="1"/>
      <c r="BN459" s="1"/>
      <c r="BO459">
        <v>0</v>
      </c>
      <c r="BP459">
        <v>60</v>
      </c>
      <c r="BS459" s="1" t="s">
        <v>1182</v>
      </c>
      <c r="BT459" s="1" t="s">
        <v>1181</v>
      </c>
      <c r="BU459">
        <v>40</v>
      </c>
      <c r="BV459">
        <v>20</v>
      </c>
      <c r="BW459">
        <v>45</v>
      </c>
      <c r="BX459">
        <v>1204.018</v>
      </c>
      <c r="BY459">
        <v>1097.1279999999999</v>
      </c>
      <c r="BZ459">
        <v>-2.9990000000000001</v>
      </c>
      <c r="CA459">
        <v>4.0549999999999997</v>
      </c>
      <c r="CB459">
        <v>89.31</v>
      </c>
      <c r="CC459">
        <v>2054.0929999999998</v>
      </c>
      <c r="CD459">
        <v>1204.6110000000001</v>
      </c>
      <c r="CE459">
        <v>1402.347</v>
      </c>
      <c r="CF459">
        <v>-179.5</v>
      </c>
      <c r="CG459">
        <v>98.424999999999997</v>
      </c>
      <c r="CI459">
        <f>COUNTA(filtered_labeled_data_seghesio__2[#This Row])</f>
        <v>77</v>
      </c>
    </row>
    <row r="460" spans="1:87" x14ac:dyDescent="0.35">
      <c r="A460">
        <v>801.04399999999998</v>
      </c>
      <c r="B460">
        <v>119.90900000000001</v>
      </c>
      <c r="C460">
        <v>215.3</v>
      </c>
      <c r="D460">
        <v>215.6</v>
      </c>
      <c r="E460">
        <v>220.3</v>
      </c>
      <c r="F460">
        <v>225</v>
      </c>
      <c r="G460">
        <v>2182.5219999999999</v>
      </c>
      <c r="H460">
        <v>1774.519</v>
      </c>
      <c r="I460">
        <v>3.25</v>
      </c>
      <c r="J460">
        <v>0.14599999999999999</v>
      </c>
      <c r="K460">
        <v>24.338000000000001</v>
      </c>
      <c r="L460">
        <v>2.048</v>
      </c>
      <c r="M460">
        <v>0.45200000000000001</v>
      </c>
      <c r="N460">
        <v>0.65400000000000003</v>
      </c>
      <c r="O460">
        <v>43.7</v>
      </c>
      <c r="P460">
        <v>27.405000000000001</v>
      </c>
      <c r="Q460">
        <v>44.942999999999998</v>
      </c>
      <c r="R460">
        <v>229.8</v>
      </c>
      <c r="S460">
        <v>60</v>
      </c>
      <c r="T460">
        <v>60</v>
      </c>
      <c r="U460">
        <v>61</v>
      </c>
      <c r="V460">
        <v>141.87899999999999</v>
      </c>
      <c r="W460">
        <v>52.5</v>
      </c>
      <c r="X460">
        <v>66.89</v>
      </c>
      <c r="Y460">
        <v>80.548000000000002</v>
      </c>
      <c r="Z460">
        <v>3.4239999999999999</v>
      </c>
      <c r="AA460">
        <v>540.56500000000005</v>
      </c>
      <c r="AB460">
        <v>495.05900000000003</v>
      </c>
      <c r="AC460">
        <v>4.5529999999999999</v>
      </c>
      <c r="AD460">
        <v>3.6869999999999998</v>
      </c>
      <c r="AE460">
        <v>7653.3389999999999</v>
      </c>
      <c r="AF460">
        <v>5359.0720000000001</v>
      </c>
      <c r="AG460">
        <v>1605.357</v>
      </c>
      <c r="AH460">
        <v>1005.864</v>
      </c>
      <c r="AI460">
        <v>6047.9809999999998</v>
      </c>
      <c r="AJ460">
        <v>4353.2079999999996</v>
      </c>
      <c r="AK460">
        <v>25.032</v>
      </c>
      <c r="AT460" s="1"/>
      <c r="AU460" s="1" t="s">
        <v>83</v>
      </c>
      <c r="AV460" s="1" t="s">
        <v>83</v>
      </c>
      <c r="AW460" s="1"/>
      <c r="AX460" s="1"/>
      <c r="AY460" s="1"/>
      <c r="AZ460" s="1" t="s">
        <v>1183</v>
      </c>
      <c r="BA460">
        <v>249</v>
      </c>
      <c r="BB460" s="1" t="s">
        <v>86</v>
      </c>
      <c r="BC460">
        <v>45566.778330000001</v>
      </c>
      <c r="BD460" s="1"/>
      <c r="BE460" s="1" t="s">
        <v>87</v>
      </c>
      <c r="BF460">
        <v>249</v>
      </c>
      <c r="BG460">
        <v>249</v>
      </c>
      <c r="BH460">
        <v>0</v>
      </c>
      <c r="BI460" s="1" t="s">
        <v>1184</v>
      </c>
      <c r="BJ460" s="1"/>
      <c r="BK460">
        <v>16.38999939</v>
      </c>
      <c r="BL460">
        <v>110</v>
      </c>
      <c r="BM460" s="1"/>
      <c r="BN460" s="1"/>
      <c r="BO460">
        <v>0</v>
      </c>
      <c r="BP460">
        <v>60</v>
      </c>
      <c r="BQ460">
        <v>1.292336E-2</v>
      </c>
      <c r="BR460">
        <v>0.13566672799999999</v>
      </c>
      <c r="BS460" s="1"/>
      <c r="BT460" s="1"/>
      <c r="CI460">
        <f>COUNTA(filtered_labeled_data_seghesio__2[#This Row])</f>
        <v>54</v>
      </c>
    </row>
    <row r="461" spans="1:87" x14ac:dyDescent="0.35">
      <c r="A461">
        <v>801.04399999999998</v>
      </c>
      <c r="B461">
        <v>119.90900000000001</v>
      </c>
      <c r="C461">
        <v>215.3</v>
      </c>
      <c r="D461">
        <v>215.6</v>
      </c>
      <c r="E461">
        <v>220.3</v>
      </c>
      <c r="F461">
        <v>225</v>
      </c>
      <c r="G461">
        <v>2182.5219999999999</v>
      </c>
      <c r="H461">
        <v>1774.519</v>
      </c>
      <c r="I461">
        <v>3.25</v>
      </c>
      <c r="J461">
        <v>0.14599999999999999</v>
      </c>
      <c r="K461">
        <v>24.338000000000001</v>
      </c>
      <c r="L461">
        <v>2.048</v>
      </c>
      <c r="M461">
        <v>0.45200000000000001</v>
      </c>
      <c r="N461">
        <v>0.65400000000000003</v>
      </c>
      <c r="O461">
        <v>43.7</v>
      </c>
      <c r="P461">
        <v>27.405000000000001</v>
      </c>
      <c r="Q461">
        <v>44.942999999999998</v>
      </c>
      <c r="R461">
        <v>229.8</v>
      </c>
      <c r="S461">
        <v>60</v>
      </c>
      <c r="T461">
        <v>60</v>
      </c>
      <c r="U461">
        <v>61</v>
      </c>
      <c r="V461">
        <v>91.864000000000004</v>
      </c>
      <c r="W461">
        <v>52.5</v>
      </c>
      <c r="X461">
        <v>67.421000000000006</v>
      </c>
      <c r="Y461">
        <v>83.366</v>
      </c>
      <c r="Z461">
        <v>1.43</v>
      </c>
      <c r="AA461">
        <v>541.37199999999996</v>
      </c>
      <c r="AB461">
        <v>492.94900000000001</v>
      </c>
      <c r="AC461">
        <v>4.891</v>
      </c>
      <c r="AD461">
        <v>3.875</v>
      </c>
      <c r="AE461">
        <v>7815.7979999999998</v>
      </c>
      <c r="AF461">
        <v>5943.7929999999997</v>
      </c>
      <c r="AG461">
        <v>1800.4639999999999</v>
      </c>
      <c r="AH461">
        <v>1118.6179999999999</v>
      </c>
      <c r="AI461">
        <v>6015.3339999999998</v>
      </c>
      <c r="AJ461">
        <v>4825.1750000000002</v>
      </c>
      <c r="AK461">
        <v>25.032</v>
      </c>
      <c r="AL461">
        <v>1.0049999999999999</v>
      </c>
      <c r="AM461">
        <v>424.74799999999999</v>
      </c>
      <c r="AN461">
        <v>2055.1370000000002</v>
      </c>
      <c r="AO461">
        <v>11.222</v>
      </c>
      <c r="AP461">
        <v>24.228000000000002</v>
      </c>
      <c r="AQ461">
        <v>1</v>
      </c>
      <c r="AR461">
        <v>1</v>
      </c>
      <c r="AS461">
        <v>1</v>
      </c>
      <c r="AT461" s="1">
        <v>0</v>
      </c>
      <c r="AU461" s="1" t="s">
        <v>83</v>
      </c>
      <c r="AV461" s="1" t="s">
        <v>83</v>
      </c>
      <c r="AW461" s="1" t="s">
        <v>84</v>
      </c>
      <c r="AX461" s="1"/>
      <c r="AY461" s="1"/>
      <c r="AZ461" s="1" t="s">
        <v>1185</v>
      </c>
      <c r="BA461">
        <v>249</v>
      </c>
      <c r="BB461" s="1" t="s">
        <v>91</v>
      </c>
      <c r="BC461">
        <v>45566.778330000001</v>
      </c>
      <c r="BD461" s="1"/>
      <c r="BE461" s="1" t="s">
        <v>87</v>
      </c>
      <c r="BF461">
        <v>249</v>
      </c>
      <c r="BG461">
        <v>249</v>
      </c>
      <c r="BH461">
        <v>0</v>
      </c>
      <c r="BI461" s="1" t="s">
        <v>1184</v>
      </c>
      <c r="BJ461" s="1"/>
      <c r="BK461">
        <v>16.38999939</v>
      </c>
      <c r="BL461">
        <v>110</v>
      </c>
      <c r="BM461" s="1"/>
      <c r="BN461" s="1"/>
      <c r="BO461">
        <v>0</v>
      </c>
      <c r="BP461">
        <v>60</v>
      </c>
      <c r="BS461" s="1" t="s">
        <v>1186</v>
      </c>
      <c r="BT461" s="1" t="s">
        <v>1185</v>
      </c>
      <c r="BU461">
        <v>40</v>
      </c>
      <c r="BV461">
        <v>20</v>
      </c>
      <c r="BW461">
        <v>45</v>
      </c>
      <c r="BX461">
        <v>1216.5340000000001</v>
      </c>
      <c r="BY461">
        <v>1020.617</v>
      </c>
      <c r="BZ461">
        <v>-2.7639999999999998</v>
      </c>
      <c r="CA461">
        <v>4.0960000000000001</v>
      </c>
      <c r="CB461">
        <v>89.545000000000002</v>
      </c>
      <c r="CC461">
        <v>2055.1370000000002</v>
      </c>
      <c r="CD461">
        <v>1214.3420000000001</v>
      </c>
      <c r="CE461">
        <v>1328.9380000000001</v>
      </c>
      <c r="CF461">
        <v>-179.08500000000001</v>
      </c>
      <c r="CG461">
        <v>98.424999999999997</v>
      </c>
      <c r="CI461">
        <f>COUNTA(filtered_labeled_data_seghesio__2[#This Row])</f>
        <v>77</v>
      </c>
    </row>
    <row r="462" spans="1:87" x14ac:dyDescent="0.35">
      <c r="A462">
        <v>801.04399999999998</v>
      </c>
      <c r="B462">
        <v>119.90900000000001</v>
      </c>
      <c r="C462">
        <v>215.1</v>
      </c>
      <c r="D462">
        <v>215.6</v>
      </c>
      <c r="E462">
        <v>220.3</v>
      </c>
      <c r="F462">
        <v>225</v>
      </c>
      <c r="G462">
        <v>2191.6529999999998</v>
      </c>
      <c r="H462">
        <v>1790.645</v>
      </c>
      <c r="I462">
        <v>3.0819999999999999</v>
      </c>
      <c r="J462">
        <v>0.14599999999999999</v>
      </c>
      <c r="K462">
        <v>24.338000000000001</v>
      </c>
      <c r="L462">
        <v>2.0499999999999998</v>
      </c>
      <c r="M462">
        <v>0.45200000000000001</v>
      </c>
      <c r="N462">
        <v>0.65800000000000003</v>
      </c>
      <c r="O462">
        <v>44</v>
      </c>
      <c r="P462">
        <v>27.405000000000001</v>
      </c>
      <c r="Q462">
        <v>44.969000000000001</v>
      </c>
      <c r="R462">
        <v>229.8</v>
      </c>
      <c r="S462">
        <v>60.1</v>
      </c>
      <c r="T462">
        <v>60.1</v>
      </c>
      <c r="U462">
        <v>61</v>
      </c>
      <c r="V462">
        <v>141.87899999999999</v>
      </c>
      <c r="W462">
        <v>52.5</v>
      </c>
      <c r="X462">
        <v>66.930999999999997</v>
      </c>
      <c r="Y462">
        <v>80.581000000000003</v>
      </c>
      <c r="Z462">
        <v>3.4239999999999999</v>
      </c>
      <c r="AA462">
        <v>538.98099999999999</v>
      </c>
      <c r="AB462">
        <v>493.32400000000001</v>
      </c>
      <c r="AC462">
        <v>4.59</v>
      </c>
      <c r="AD462">
        <v>3.6869999999999998</v>
      </c>
      <c r="AE462">
        <v>7622.1239999999998</v>
      </c>
      <c r="AF462">
        <v>5322.0870000000004</v>
      </c>
      <c r="AG462">
        <v>1620.123</v>
      </c>
      <c r="AH462">
        <v>1001.144</v>
      </c>
      <c r="AI462">
        <v>6002.0010000000002</v>
      </c>
      <c r="AJ462">
        <v>4320.9430000000002</v>
      </c>
      <c r="AK462">
        <v>24.088000000000001</v>
      </c>
      <c r="AL462">
        <v>1.004</v>
      </c>
      <c r="AM462">
        <v>423.53199999999998</v>
      </c>
      <c r="AN462">
        <v>2052.701</v>
      </c>
      <c r="AO462">
        <v>10.052</v>
      </c>
      <c r="AP462">
        <v>237.90100000000001</v>
      </c>
      <c r="AQ462">
        <v>1</v>
      </c>
      <c r="AR462">
        <v>0</v>
      </c>
      <c r="AS462">
        <v>1</v>
      </c>
      <c r="AT462" s="1">
        <v>0</v>
      </c>
      <c r="AU462" s="1" t="s">
        <v>83</v>
      </c>
      <c r="AV462" s="1" t="s">
        <v>83</v>
      </c>
      <c r="AW462" s="1" t="s">
        <v>119</v>
      </c>
      <c r="AX462" s="1"/>
      <c r="AY462" s="1"/>
      <c r="AZ462" s="1" t="s">
        <v>1187</v>
      </c>
      <c r="BA462">
        <v>250</v>
      </c>
      <c r="BB462" s="1" t="s">
        <v>86</v>
      </c>
      <c r="BC462">
        <v>45566.778610000001</v>
      </c>
      <c r="BD462" s="1"/>
      <c r="BE462" s="1" t="s">
        <v>87</v>
      </c>
      <c r="BF462">
        <v>250</v>
      </c>
      <c r="BG462">
        <v>250</v>
      </c>
      <c r="BH462">
        <v>0</v>
      </c>
      <c r="BI462" s="1" t="s">
        <v>1188</v>
      </c>
      <c r="BJ462" s="1"/>
      <c r="BK462">
        <v>16.399999619999999</v>
      </c>
      <c r="BL462">
        <v>110</v>
      </c>
      <c r="BM462" s="1"/>
      <c r="BN462" s="1"/>
      <c r="BO462">
        <v>0</v>
      </c>
      <c r="BP462">
        <v>60</v>
      </c>
      <c r="BQ462">
        <v>1.0760069000000001E-2</v>
      </c>
      <c r="BR462">
        <v>0.13972616199999999</v>
      </c>
      <c r="BS462" s="1" t="s">
        <v>1189</v>
      </c>
      <c r="BT462" s="1" t="s">
        <v>1187</v>
      </c>
      <c r="BU462">
        <v>40</v>
      </c>
      <c r="BV462">
        <v>20</v>
      </c>
      <c r="BW462">
        <v>45</v>
      </c>
      <c r="BX462">
        <v>880.04200000000003</v>
      </c>
      <c r="BY462">
        <v>927.25400000000002</v>
      </c>
      <c r="BZ462">
        <v>2.512</v>
      </c>
      <c r="CA462">
        <v>4.117</v>
      </c>
      <c r="CB462">
        <v>94.820999999999998</v>
      </c>
      <c r="CC462">
        <v>2052.701</v>
      </c>
      <c r="CD462">
        <v>857.87800000000004</v>
      </c>
      <c r="CE462">
        <v>1036.9839999999999</v>
      </c>
      <c r="CF462">
        <v>5.8540000000000001</v>
      </c>
      <c r="CG462">
        <v>94.882000000000005</v>
      </c>
      <c r="CI462">
        <f>COUNTA(filtered_labeled_data_seghesio__2[#This Row])</f>
        <v>79</v>
      </c>
    </row>
    <row r="463" spans="1:87" x14ac:dyDescent="0.35">
      <c r="A463">
        <v>801.04399999999998</v>
      </c>
      <c r="B463">
        <v>119.90900000000001</v>
      </c>
      <c r="C463">
        <v>215.1</v>
      </c>
      <c r="D463">
        <v>215.6</v>
      </c>
      <c r="E463">
        <v>220.3</v>
      </c>
      <c r="F463">
        <v>225</v>
      </c>
      <c r="G463">
        <v>2191.6529999999998</v>
      </c>
      <c r="H463">
        <v>1790.645</v>
      </c>
      <c r="I463">
        <v>3.0819999999999999</v>
      </c>
      <c r="J463">
        <v>0.14599999999999999</v>
      </c>
      <c r="K463">
        <v>24.338000000000001</v>
      </c>
      <c r="L463">
        <v>2.0499999999999998</v>
      </c>
      <c r="M463">
        <v>0.45200000000000001</v>
      </c>
      <c r="N463">
        <v>0.65800000000000003</v>
      </c>
      <c r="O463">
        <v>44</v>
      </c>
      <c r="P463">
        <v>27.405000000000001</v>
      </c>
      <c r="Q463">
        <v>44.969000000000001</v>
      </c>
      <c r="R463">
        <v>229.8</v>
      </c>
      <c r="S463">
        <v>60.1</v>
      </c>
      <c r="T463">
        <v>60.1</v>
      </c>
      <c r="U463">
        <v>61</v>
      </c>
      <c r="V463">
        <v>91.864000000000004</v>
      </c>
      <c r="W463">
        <v>52.5</v>
      </c>
      <c r="X463">
        <v>67.451999999999998</v>
      </c>
      <c r="Y463">
        <v>83.484999999999999</v>
      </c>
      <c r="Z463">
        <v>1.3919999999999999</v>
      </c>
      <c r="AA463">
        <v>541.61500000000001</v>
      </c>
      <c r="AB463">
        <v>493.48200000000003</v>
      </c>
      <c r="AC463">
        <v>4.891</v>
      </c>
      <c r="AD463">
        <v>3.875</v>
      </c>
      <c r="AE463">
        <v>7802.7359999999999</v>
      </c>
      <c r="AF463">
        <v>5944.1660000000002</v>
      </c>
      <c r="AG463">
        <v>1801.4169999999999</v>
      </c>
      <c r="AH463">
        <v>1120.2439999999999</v>
      </c>
      <c r="AI463">
        <v>6001.3190000000004</v>
      </c>
      <c r="AJ463">
        <v>4823.9219999999996</v>
      </c>
      <c r="AK463">
        <v>24.088000000000001</v>
      </c>
      <c r="AL463">
        <v>1.0049999999999999</v>
      </c>
      <c r="AM463">
        <v>424.733</v>
      </c>
      <c r="AN463">
        <v>2054.8580000000002</v>
      </c>
      <c r="AO463">
        <v>7.8209999999999997</v>
      </c>
      <c r="AP463">
        <v>26.806999999999999</v>
      </c>
      <c r="AQ463">
        <v>1</v>
      </c>
      <c r="AR463">
        <v>1</v>
      </c>
      <c r="AS463">
        <v>1</v>
      </c>
      <c r="AT463" s="1">
        <v>0</v>
      </c>
      <c r="AU463" s="1" t="s">
        <v>83</v>
      </c>
      <c r="AV463" s="1" t="s">
        <v>83</v>
      </c>
      <c r="AW463" s="1" t="s">
        <v>84</v>
      </c>
      <c r="AX463" s="1"/>
      <c r="AY463" s="1"/>
      <c r="AZ463" s="1" t="s">
        <v>1190</v>
      </c>
      <c r="BA463">
        <v>250</v>
      </c>
      <c r="BB463" s="1" t="s">
        <v>91</v>
      </c>
      <c r="BC463">
        <v>45566.778610000001</v>
      </c>
      <c r="BD463" s="1"/>
      <c r="BE463" s="1" t="s">
        <v>87</v>
      </c>
      <c r="BF463">
        <v>250</v>
      </c>
      <c r="BG463">
        <v>250</v>
      </c>
      <c r="BH463">
        <v>0</v>
      </c>
      <c r="BI463" s="1" t="s">
        <v>1188</v>
      </c>
      <c r="BJ463" s="1"/>
      <c r="BK463">
        <v>16.399999619999999</v>
      </c>
      <c r="BL463">
        <v>110</v>
      </c>
      <c r="BM463" s="1"/>
      <c r="BN463" s="1"/>
      <c r="BO463">
        <v>0</v>
      </c>
      <c r="BP463">
        <v>60</v>
      </c>
      <c r="BS463" s="1" t="s">
        <v>1191</v>
      </c>
      <c r="BT463" s="1" t="s">
        <v>1190</v>
      </c>
      <c r="BU463">
        <v>40</v>
      </c>
      <c r="BV463">
        <v>20</v>
      </c>
      <c r="BW463">
        <v>45</v>
      </c>
      <c r="BX463">
        <v>1186.287</v>
      </c>
      <c r="BY463">
        <v>1039.394</v>
      </c>
      <c r="BZ463">
        <v>-3.673</v>
      </c>
      <c r="CA463">
        <v>4.117</v>
      </c>
      <c r="CB463">
        <v>88.635999999999996</v>
      </c>
      <c r="CC463">
        <v>2054.8580000000002</v>
      </c>
      <c r="CD463">
        <v>1191.614</v>
      </c>
      <c r="CE463">
        <v>1343.078</v>
      </c>
      <c r="CF463">
        <v>179.583</v>
      </c>
      <c r="CG463">
        <v>99.998999999999995</v>
      </c>
      <c r="CI463">
        <f>COUNTA(filtered_labeled_data_seghesio__2[#This Row])</f>
        <v>77</v>
      </c>
    </row>
    <row r="465" spans="1:85" x14ac:dyDescent="0.35">
      <c r="A465">
        <f>COUNTA(filtered_labeled_data_seghesio__2[Peak value tool. Actual value])</f>
        <v>462</v>
      </c>
      <c r="B465">
        <f>COUNTA(filtered_labeled_data_seghesio__2[Peak value screw. Actual value])</f>
        <v>462</v>
      </c>
      <c r="C465">
        <f>COUNTA(filtered_labeled_data_seghesio__2[Cylinder heating zone 1. actual value])</f>
        <v>462</v>
      </c>
      <c r="D465">
        <f>COUNTA(filtered_labeled_data_seghesio__2[Cylinder heating zone 2. actual value])</f>
        <v>462</v>
      </c>
      <c r="E465">
        <f>COUNTA(filtered_labeled_data_seghesio__2[Cylinder heating zone 3. actual value])</f>
        <v>462</v>
      </c>
      <c r="F465">
        <f>COUNTA(filtered_labeled_data_seghesio__2[Cylinder heating zone 4. actual value])</f>
        <v>462</v>
      </c>
      <c r="G465">
        <f>COUNTA(filtered_labeled_data_seghesio__2[Maximum injection pressure . actual value])</f>
        <v>462</v>
      </c>
      <c r="H465">
        <f>COUNTA(filtered_labeled_data_seghesio__2[Switch-over pressure . actual value])</f>
        <v>462</v>
      </c>
      <c r="I465">
        <f>COUNTA(filtered_labeled_data_seghesio__2[Peak value of mould. actual value])</f>
        <v>462</v>
      </c>
      <c r="J465">
        <f>COUNTA(filtered_labeled_data_seghesio__2[Peak value of ejector. actual value])</f>
        <v>462</v>
      </c>
      <c r="K465">
        <f>COUNTA(filtered_labeled_data_seghesio__2[Cycle time. actual value])</f>
        <v>462</v>
      </c>
      <c r="L465">
        <f>COUNTA(filtered_labeled_data_seghesio__2[Dosing time . actual value])</f>
        <v>462</v>
      </c>
      <c r="M465">
        <f>COUNTA(filtered_labeled_data_seghesio__2[Injection time . actual value])</f>
        <v>462</v>
      </c>
      <c r="N465">
        <f>COUNTA(filtered_labeled_data_seghesio__2[Mould protection time. actual value])</f>
        <v>462</v>
      </c>
      <c r="O465">
        <f>COUNTA(filtered_labeled_data_seghesio__2[Temperature of feed yoke. actual value])</f>
        <v>462</v>
      </c>
      <c r="P465">
        <f>COUNTA(filtered_labeled_data_seghesio__2[Material cushion . actual value])</f>
        <v>462</v>
      </c>
      <c r="Q465">
        <f>COUNTA(filtered_labeled_data_seghesio__2[Switch-over volume. actual value])</f>
        <v>462</v>
      </c>
      <c r="R465">
        <f>COUNTA(filtered_labeled_data_seghesio__2[Cylinder heating zone 5. actual value])</f>
        <v>462</v>
      </c>
      <c r="S465">
        <f>COUNTA(filtered_labeled_data_seghesio__2[tempActualValue])</f>
        <v>462</v>
      </c>
      <c r="T465">
        <f>COUNTA(filtered_labeled_data_seghesio__2[tempMainLine])</f>
        <v>462</v>
      </c>
      <c r="U465">
        <f>COUNTA(filtered_labeled_data_seghesio__2[tempReturnLine])</f>
        <v>462</v>
      </c>
      <c r="V465">
        <f>COUNTA(filtered_labeled_data_seghesio__2[SLPThresholdPostGate])</f>
        <v>462</v>
      </c>
      <c r="W465">
        <f>COUNTA(filtered_labeled_data_seghesio__2[SLPThresholdEndOfFill])</f>
        <v>462</v>
      </c>
      <c r="X465">
        <f>COUNTA(filtered_labeled_data_seghesio__2[Temperature_MeasureStartEndOfFill])</f>
        <v>462</v>
      </c>
      <c r="Y465">
        <f>COUNTA(filtered_labeled_data_seghesio__2[Temperature_OverallMaximumEndOfFill])</f>
        <v>462</v>
      </c>
      <c r="Z465">
        <f>COUNTA(filtered_labeled_data_seghesio__2[Temperature_OverallMaximumTimeEndOfFill])</f>
        <v>462</v>
      </c>
      <c r="AA465">
        <f>COUNTA(filtered_labeled_data_seghesio__2[MaximumPressurePostGate])</f>
        <v>462</v>
      </c>
      <c r="AB465">
        <f>COUNTA(filtered_labeled_data_seghesio__2[MaximumPressureEndOfFill])</f>
        <v>462</v>
      </c>
      <c r="AC465">
        <f>COUNTA(filtered_labeled_data_seghesio__2[MaximumPressureTimePostGate])</f>
        <v>462</v>
      </c>
      <c r="AD465">
        <f>COUNTA(filtered_labeled_data_seghesio__2[MaximumPressureTimeEndOfFill])</f>
        <v>462</v>
      </c>
      <c r="AE465">
        <f>COUNTA(filtered_labeled_data_seghesio__2[Integral_CycleStartCycleEndPostGate])</f>
        <v>462</v>
      </c>
      <c r="AF465">
        <f>COUNTA(filtered_labeled_data_seghesio__2[Integral_CycleStartCycleEndEndOfFill])</f>
        <v>462</v>
      </c>
      <c r="AG465">
        <f>COUNTA(filtered_labeled_data_seghesio__2[Integral_CycleStartMaxValuePostGate])</f>
        <v>462</v>
      </c>
      <c r="AH465">
        <f>COUNTA(filtered_labeled_data_seghesio__2[Integral_CycleStartMaxValueEndOfFill])</f>
        <v>462</v>
      </c>
      <c r="AI465">
        <f>COUNTA(filtered_labeled_data_seghesio__2[Integral_MaxValueCycleEndPostGate])</f>
        <v>462</v>
      </c>
      <c r="AJ465">
        <f>COUNTA(filtered_labeled_data_seghesio__2[Integral_MaxValueCycleEndEndOfFill])</f>
        <v>462</v>
      </c>
      <c r="AK465">
        <f>COUNTA(filtered_labeled_data_seghesio__2[CALC_Delta_time (s)])</f>
        <v>460</v>
      </c>
      <c r="AL465">
        <f>COUNTA(filtered_labeled_data_seghesio__2[Pattern_Scale])</f>
        <v>393</v>
      </c>
      <c r="AM465">
        <f>COUNTA(filtered_labeled_data_seghesio__2[Width])</f>
        <v>393</v>
      </c>
      <c r="AN465">
        <f>COUNTA(filtered_labeled_data_seghesio__2[Length])</f>
        <v>393</v>
      </c>
      <c r="AO465">
        <f>COUNTA(filtered_labeled_data_seghesio__2[Anomaly_Score_Texture])</f>
        <v>393</v>
      </c>
      <c r="AP465">
        <f>COUNTA(filtered_labeled_data_seghesio__2[Anomaly_Score_Shape])</f>
        <v>393</v>
      </c>
      <c r="AQ465">
        <f>COUNTA(filtered_labeled_data_seghesio__2[Anomaly_Texture_Judgment])</f>
        <v>393</v>
      </c>
      <c r="AR465">
        <f>COUNTA(filtered_labeled_data_seghesio__2[Anomaly_Shape_Judgment])</f>
        <v>393</v>
      </c>
      <c r="AS465">
        <f>COUNTA(filtered_labeled_data_seghesio__2[ground_truth])</f>
        <v>393</v>
      </c>
      <c r="AT465">
        <f>COUNTA(filtered_labeled_data_seghesio__2[Comments.1_ground_truth])</f>
        <v>459</v>
      </c>
      <c r="AU465">
        <v>0</v>
      </c>
      <c r="AV465">
        <v>0</v>
      </c>
      <c r="AW465">
        <f>COUNTA(filtered_labeled_data_seghesio__2[Comments])</f>
        <v>394</v>
      </c>
      <c r="AX465">
        <f>COUNTA(filtered_labeled_data_seghesio__2[Column2])</f>
        <v>0</v>
      </c>
      <c r="AY465">
        <v>0</v>
      </c>
      <c r="AZ465">
        <f>COUNTA(filtered_labeled_data_seghesio__2[product_id])</f>
        <v>462</v>
      </c>
      <c r="BA465">
        <f>COUNTA(filtered_labeled_data_seghesio__2[Protocol cycle counter])</f>
        <v>462</v>
      </c>
      <c r="BB465">
        <f>COUNTA(filtered_labeled_data_seghesio__2[shot_position])</f>
        <v>462</v>
      </c>
      <c r="BC465">
        <f>COUNTA(filtered_labeled_data_seghesio__2[timestamp])</f>
        <v>462</v>
      </c>
      <c r="BD465">
        <v>0</v>
      </c>
      <c r="BE465">
        <f>COUNTA(filtered_labeled_data_seghesio__2[batch])</f>
        <v>462</v>
      </c>
      <c r="BF465">
        <f>COUNTA(filtered_labeled_data_seghesio__2[Machine cycle counter])</f>
        <v>462</v>
      </c>
      <c r="BG465">
        <f>COUNTA(filtered_labeled_data_seghesio__2[Good parts])</f>
        <v>462</v>
      </c>
      <c r="BH465">
        <f>COUNTA(filtered_labeled_data_seghesio__2[Bad parts])</f>
        <v>462</v>
      </c>
      <c r="BI465">
        <f>COUNTA(filtered_labeled_data_seghesio__2[Part identification. finished part])</f>
        <v>462</v>
      </c>
      <c r="BJ465">
        <f>COUNTA(filtered_labeled_data_seghesio__2[Integral. Actual Value])</f>
        <v>0</v>
      </c>
      <c r="BK465">
        <f>COUNTA(filtered_labeled_data_seghesio__2[Time])</f>
        <v>462</v>
      </c>
      <c r="BL465">
        <f>COUNTA(filtered_labeled_data_seghesio__2[Day.month])</f>
        <v>462</v>
      </c>
      <c r="BM465">
        <f>COUNTA(filtered_labeled_data_seghesio__2[Threshold value of screw. actual value])</f>
        <v>0</v>
      </c>
      <c r="BN465">
        <f>COUNTA(filtered_labeled_data_seghesio__2[Peak value of screw. actual value])</f>
        <v>0</v>
      </c>
      <c r="BO465">
        <f>COUNTA(filtered_labeled_data_seghesio__2[Variable injection time. actual value])</f>
        <v>462</v>
      </c>
      <c r="BP465">
        <f>COUNTA(filtered_labeled_data_seghesio__2[tempSetValue])</f>
        <v>462</v>
      </c>
      <c r="BQ465">
        <f>COUNTA(filtered_labeled_data_seghesio__2[DeltaTimePostGate])</f>
        <v>231</v>
      </c>
      <c r="BR465">
        <f>COUNTA(filtered_labeled_data_seghesio__2[DeltaTimeEndOfFill])</f>
        <v>231</v>
      </c>
      <c r="BS465">
        <f>COUNTA(filtered_labeled_data_seghesio__2[QR_data])</f>
        <v>461</v>
      </c>
      <c r="BT465">
        <f>COUNTA(filtered_labeled_data_seghesio__2[QR_Product_ID])</f>
        <v>461</v>
      </c>
      <c r="BU465">
        <f>COUNTA(filtered_labeled_data_seghesio__2[Anomaly_Shape_Threshold])</f>
        <v>393</v>
      </c>
      <c r="BV465">
        <f>COUNTA(filtered_labeled_data_seghesio__2[Anomaly_Texture_Threshold])</f>
        <v>393</v>
      </c>
      <c r="BW465">
        <f>COUNTA(filtered_labeled_data_seghesio__2[QR_Read_Data_Length])</f>
        <v>393</v>
      </c>
      <c r="BX465">
        <f>COUNTA(filtered_labeled_data_seghesio__2[QR_Position_X])</f>
        <v>393</v>
      </c>
      <c r="BY465">
        <f>COUNTA(filtered_labeled_data_seghesio__2[QR_Position_Y])</f>
        <v>393</v>
      </c>
      <c r="BZ465">
        <f>COUNTA(filtered_labeled_data_seghesio__2[QR_Detected_Angle])</f>
        <v>393</v>
      </c>
      <c r="CA465">
        <f>COUNTA(filtered_labeled_data_seghesio__2[QR_Detected_Code_Resolution])</f>
        <v>393</v>
      </c>
      <c r="CB465">
        <f>COUNTA(filtered_labeled_data_seghesio__2[Code_Angle])</f>
        <v>393</v>
      </c>
      <c r="CC465">
        <f>COUNTA(filtered_labeled_data_seghesio__2[Edge_Width])</f>
        <v>393</v>
      </c>
      <c r="CD465">
        <f>COUNTA(filtered_labeled_data_seghesio__2[Position_X])</f>
        <v>393</v>
      </c>
      <c r="CE465">
        <f>COUNTA(filtered_labeled_data_seghesio__2[Position_Y])</f>
        <v>393</v>
      </c>
      <c r="CF465">
        <f>COUNTA(filtered_labeled_data_seghesio__2[Angle])</f>
        <v>393</v>
      </c>
      <c r="CG465">
        <f>COUNTA(filtered_labeled_data_seghesio__2[Match_%])</f>
        <v>393</v>
      </c>
    </row>
    <row r="466" spans="1:85" x14ac:dyDescent="0.35">
      <c r="A466" t="str">
        <f>filtered_labeled_data_seghesio__2[[#Headers],[Peak value tool. Actual value]]</f>
        <v>Peak value tool. Actual value</v>
      </c>
      <c r="B466" t="str">
        <f>filtered_labeled_data_seghesio__2[[#Headers],[Peak value screw. Actual value]]</f>
        <v>Peak value screw. Actual value</v>
      </c>
      <c r="C466" t="str">
        <f>filtered_labeled_data_seghesio__2[[#Headers],[Cylinder heating zone 1. actual value]]</f>
        <v>Cylinder heating zone 1. actual value</v>
      </c>
      <c r="D466" t="str">
        <f>filtered_labeled_data_seghesio__2[[#Headers],[Cylinder heating zone 2. actual value]]</f>
        <v>Cylinder heating zone 2. actual value</v>
      </c>
      <c r="E466" t="str">
        <f>filtered_labeled_data_seghesio__2[[#Headers],[Cylinder heating zone 3. actual value]]</f>
        <v>Cylinder heating zone 3. actual value</v>
      </c>
      <c r="F466" t="str">
        <f>filtered_labeled_data_seghesio__2[[#Headers],[Cylinder heating zone 4. actual value]]</f>
        <v>Cylinder heating zone 4. actual value</v>
      </c>
      <c r="G466" t="str">
        <f>filtered_labeled_data_seghesio__2[[#Headers],[Maximum injection pressure . actual value]]</f>
        <v>Maximum injection pressure . actual value</v>
      </c>
      <c r="H466" t="str">
        <f>filtered_labeled_data_seghesio__2[[#Headers],[Switch-over pressure . actual value]]</f>
        <v>Switch-over pressure . actual value</v>
      </c>
      <c r="I466" t="str">
        <f>filtered_labeled_data_seghesio__2[[#Headers],[Peak value of mould. actual value]]</f>
        <v>Peak value of mould. actual value</v>
      </c>
      <c r="J466" t="str">
        <f>filtered_labeled_data_seghesio__2[[#Headers],[Peak value of ejector. actual value]]</f>
        <v>Peak value of ejector. actual value</v>
      </c>
      <c r="K466" t="str">
        <f>filtered_labeled_data_seghesio__2[[#Headers],[Cycle time. actual value]]</f>
        <v>Cycle time. actual value</v>
      </c>
      <c r="L466" t="str">
        <f>filtered_labeled_data_seghesio__2[[#Headers],[Dosing time . actual value]]</f>
        <v>Dosing time . actual value</v>
      </c>
      <c r="M466" t="str">
        <f>filtered_labeled_data_seghesio__2[[#Headers],[Injection time . actual value]]</f>
        <v>Injection time . actual value</v>
      </c>
      <c r="N466" t="str">
        <f>filtered_labeled_data_seghesio__2[[#Headers],[Mould protection time. actual value]]</f>
        <v>Mould protection time. actual value</v>
      </c>
      <c r="O466" t="str">
        <f>filtered_labeled_data_seghesio__2[[#Headers],[Temperature of feed yoke. actual value]]</f>
        <v>Temperature of feed yoke. actual value</v>
      </c>
      <c r="P466" t="str">
        <f>filtered_labeled_data_seghesio__2[[#Headers],[Material cushion . actual value]]</f>
        <v>Material cushion . actual value</v>
      </c>
      <c r="Q466" t="str">
        <f>filtered_labeled_data_seghesio__2[[#Headers],[Switch-over volume. actual value]]</f>
        <v>Switch-over volume. actual value</v>
      </c>
      <c r="R466" t="str">
        <f>filtered_labeled_data_seghesio__2[[#Headers],[Cylinder heating zone 5. actual value]]</f>
        <v>Cylinder heating zone 5. actual value</v>
      </c>
      <c r="S466" t="str">
        <f>filtered_labeled_data_seghesio__2[[#Headers],[tempActualValue]]</f>
        <v>tempActualValue</v>
      </c>
      <c r="T466" t="str">
        <f>filtered_labeled_data_seghesio__2[[#Headers],[tempMainLine]]</f>
        <v>tempMainLine</v>
      </c>
      <c r="U466" t="str">
        <f>filtered_labeled_data_seghesio__2[[#Headers],[tempReturnLine]]</f>
        <v>tempReturnLine</v>
      </c>
      <c r="V466" t="str">
        <f>filtered_labeled_data_seghesio__2[[#Headers],[SLPThresholdPostGate]]</f>
        <v>SLPThresholdPostGate</v>
      </c>
      <c r="W466" t="str">
        <f>filtered_labeled_data_seghesio__2[[#Headers],[SLPThresholdEndOfFill]]</f>
        <v>SLPThresholdEndOfFill</v>
      </c>
      <c r="X466" t="str">
        <f>filtered_labeled_data_seghesio__2[[#Headers],[Temperature_MeasureStartEndOfFill]]</f>
        <v>Temperature_MeasureStartEndOfFill</v>
      </c>
      <c r="Y466" t="str">
        <f>filtered_labeled_data_seghesio__2[[#Headers],[Temperature_OverallMaximumEndOfFill]]</f>
        <v>Temperature_OverallMaximumEndOfFill</v>
      </c>
      <c r="Z466" t="str">
        <f>filtered_labeled_data_seghesio__2[[#Headers],[Temperature_OverallMaximumTimeEndOfFill]]</f>
        <v>Temperature_OverallMaximumTimeEndOfFill</v>
      </c>
      <c r="AA466" t="str">
        <f>filtered_labeled_data_seghesio__2[[#Headers],[MaximumPressurePostGate]]</f>
        <v>MaximumPressurePostGate</v>
      </c>
      <c r="AB466" t="str">
        <f>filtered_labeled_data_seghesio__2[[#Headers],[MaximumPressureEndOfFill]]</f>
        <v>MaximumPressureEndOfFill</v>
      </c>
      <c r="AC466" t="str">
        <f>filtered_labeled_data_seghesio__2[[#Headers],[MaximumPressureTimePostGate]]</f>
        <v>MaximumPressureTimePostGate</v>
      </c>
      <c r="AD466" t="str">
        <f>filtered_labeled_data_seghesio__2[[#Headers],[MaximumPressureTimeEndOfFill]]</f>
        <v>MaximumPressureTimeEndOfFill</v>
      </c>
      <c r="AE466" t="str">
        <f>filtered_labeled_data_seghesio__2[[#Headers],[Integral_CycleStartCycleEndPostGate]]</f>
        <v>Integral_CycleStartCycleEndPostGate</v>
      </c>
      <c r="AF466" t="str">
        <f>filtered_labeled_data_seghesio__2[[#Headers],[Integral_CycleStartCycleEndEndOfFill]]</f>
        <v>Integral_CycleStartCycleEndEndOfFill</v>
      </c>
      <c r="AG466" t="str">
        <f>filtered_labeled_data_seghesio__2[[#Headers],[Integral_CycleStartMaxValuePostGate]]</f>
        <v>Integral_CycleStartMaxValuePostGate</v>
      </c>
      <c r="AH466" t="str">
        <f>filtered_labeled_data_seghesio__2[[#Headers],[Integral_CycleStartMaxValueEndOfFill]]</f>
        <v>Integral_CycleStartMaxValueEndOfFill</v>
      </c>
      <c r="AI466" t="str">
        <f>filtered_labeled_data_seghesio__2[[#Headers],[Integral_MaxValueCycleEndPostGate]]</f>
        <v>Integral_MaxValueCycleEndPostGate</v>
      </c>
      <c r="AJ466" t="str">
        <f>filtered_labeled_data_seghesio__2[[#Headers],[Integral_MaxValueCycleEndEndOfFill]]</f>
        <v>Integral_MaxValueCycleEndEndOfFill</v>
      </c>
      <c r="AK466" t="str">
        <f>filtered_labeled_data_seghesio__2[[#Headers],[CALC_Delta_time (s)]]</f>
        <v>CALC_Delta_time (s)</v>
      </c>
      <c r="AL466" t="str">
        <f>filtered_labeled_data_seghesio__2[[#Headers],[Pattern_Scale]]</f>
        <v>Pattern_Scale</v>
      </c>
      <c r="AM466" t="str">
        <f>filtered_labeled_data_seghesio__2[[#Headers],[Width]]</f>
        <v>Width</v>
      </c>
      <c r="AN466" t="str">
        <f>filtered_labeled_data_seghesio__2[[#Headers],[Length]]</f>
        <v>Length</v>
      </c>
      <c r="AO466" t="str">
        <f>filtered_labeled_data_seghesio__2[[#Headers],[Anomaly_Score_Texture]]</f>
        <v>Anomaly_Score_Texture</v>
      </c>
      <c r="AP466" t="str">
        <f>filtered_labeled_data_seghesio__2[[#Headers],[Anomaly_Score_Shape]]</f>
        <v>Anomaly_Score_Shape</v>
      </c>
      <c r="AQ466" t="str">
        <f>filtered_labeled_data_seghesio__2[[#Headers],[Anomaly_Texture_Judgment]]</f>
        <v>Anomaly_Texture_Judgment</v>
      </c>
      <c r="AR466" t="str">
        <f>filtered_labeled_data_seghesio__2[[#Headers],[Anomaly_Shape_Judgment]]</f>
        <v>Anomaly_Shape_Judgment</v>
      </c>
      <c r="AS466" t="str">
        <f>filtered_labeled_data_seghesio__2[[#Headers],[ground_truth]]</f>
        <v>ground_truth</v>
      </c>
      <c r="AT466" t="str">
        <f>filtered_labeled_data_seghesio__2[[#Headers],[Comments.1_ground_truth]]</f>
        <v>Comments.1_ground_truth</v>
      </c>
      <c r="AU466" t="str">
        <f>filtered_labeled_data_seghesio__2[[#Headers],[leave blank]]</f>
        <v>leave blank</v>
      </c>
      <c r="AV466" t="str">
        <f>filtered_labeled_data_seghesio__2[[#Headers],[Column3]]</f>
        <v>Column3</v>
      </c>
      <c r="AW466" t="str">
        <f>filtered_labeled_data_seghesio__2[[#Headers],[Comments]]</f>
        <v>Comments</v>
      </c>
      <c r="AX466" t="str">
        <f>filtered_labeled_data_seghesio__2[[#Headers],[Column2]]</f>
        <v>Column2</v>
      </c>
      <c r="AY466" t="str">
        <f>filtered_labeled_data_seghesio__2[[#Headers],[Column1]]</f>
        <v>Column1</v>
      </c>
      <c r="AZ466" t="str">
        <f>filtered_labeled_data_seghesio__2[[#Headers],[product_id]]</f>
        <v>product_id</v>
      </c>
      <c r="BA466" t="str">
        <f>filtered_labeled_data_seghesio__2[[#Headers],[Protocol cycle counter]]</f>
        <v>Protocol cycle counter</v>
      </c>
      <c r="BB466" t="str">
        <f>filtered_labeled_data_seghesio__2[[#Headers],[shot_position]]</f>
        <v>shot_position</v>
      </c>
      <c r="BC466" t="str">
        <f>filtered_labeled_data_seghesio__2[[#Headers],[timestamp]]</f>
        <v>timestamp</v>
      </c>
      <c r="BD466" t="str">
        <f>filtered_labeled_data_seghesio__2[[#Headers],[weight]]</f>
        <v>weight</v>
      </c>
      <c r="BE466" t="str">
        <f>filtered_labeled_data_seghesio__2[[#Headers],[batch]]</f>
        <v>batch</v>
      </c>
      <c r="BF466" t="str">
        <f>filtered_labeled_data_seghesio__2[[#Headers],[Machine cycle counter]]</f>
        <v>Machine cycle counter</v>
      </c>
      <c r="BG466" t="str">
        <f>filtered_labeled_data_seghesio__2[[#Headers],[Good parts]]</f>
        <v>Good parts</v>
      </c>
      <c r="BH466" t="str">
        <f>filtered_labeled_data_seghesio__2[[#Headers],[Bad parts]]</f>
        <v>Bad parts</v>
      </c>
      <c r="BI466" t="str">
        <f>filtered_labeled_data_seghesio__2[[#Headers],[Part identification. finished part]]</f>
        <v>Part identification. finished part</v>
      </c>
      <c r="BJ466" t="str">
        <f>filtered_labeled_data_seghesio__2[[#Headers],[Integral. Actual Value]]</f>
        <v>Integral. Actual Value</v>
      </c>
      <c r="BK466" t="str">
        <f>filtered_labeled_data_seghesio__2[[#Headers],[Time]]</f>
        <v>Time</v>
      </c>
      <c r="BL466" t="str">
        <f>filtered_labeled_data_seghesio__2[[#Headers],[Day.month]]</f>
        <v>Day.month</v>
      </c>
      <c r="BM466" t="str">
        <f>filtered_labeled_data_seghesio__2[[#Headers],[Threshold value of screw. actual value]]</f>
        <v>Threshold value of screw. actual value</v>
      </c>
      <c r="BN466" t="str">
        <f>filtered_labeled_data_seghesio__2[[#Headers],[Peak value of screw. actual value]]</f>
        <v>Peak value of screw. actual value</v>
      </c>
      <c r="BO466" t="str">
        <f>filtered_labeled_data_seghesio__2[[#Headers],[Variable injection time. actual value]]</f>
        <v>Variable injection time. actual value</v>
      </c>
      <c r="BP466" t="str">
        <f>filtered_labeled_data_seghesio__2[[#Headers],[tempSetValue]]</f>
        <v>tempSetValue</v>
      </c>
      <c r="BQ466" t="str">
        <f>filtered_labeled_data_seghesio__2[[#Headers],[DeltaTimePostGate]]</f>
        <v>DeltaTimePostGate</v>
      </c>
      <c r="BR466" t="str">
        <f>filtered_labeled_data_seghesio__2[[#Headers],[DeltaTimeEndOfFill]]</f>
        <v>DeltaTimeEndOfFill</v>
      </c>
      <c r="BS466" t="str">
        <f>filtered_labeled_data_seghesio__2[[#Headers],[QR_data]]</f>
        <v>QR_data</v>
      </c>
      <c r="BT466" t="str">
        <f>filtered_labeled_data_seghesio__2[[#Headers],[QR_Product_ID]]</f>
        <v>QR_Product_ID</v>
      </c>
      <c r="BU466" t="str">
        <f>filtered_labeled_data_seghesio__2[[#Headers],[Anomaly_Shape_Threshold]]</f>
        <v>Anomaly_Shape_Threshold</v>
      </c>
      <c r="BV466" t="str">
        <f>filtered_labeled_data_seghesio__2[[#Headers],[Anomaly_Texture_Threshold]]</f>
        <v>Anomaly_Texture_Threshold</v>
      </c>
      <c r="BW466" t="str">
        <f>filtered_labeled_data_seghesio__2[[#Headers],[QR_Read_Data_Length]]</f>
        <v>QR_Read_Data_Length</v>
      </c>
      <c r="BX466" t="str">
        <f>filtered_labeled_data_seghesio__2[[#Headers],[QR_Position_X]]</f>
        <v>QR_Position_X</v>
      </c>
      <c r="BY466" t="str">
        <f>filtered_labeled_data_seghesio__2[[#Headers],[QR_Position_Y]]</f>
        <v>QR_Position_Y</v>
      </c>
      <c r="BZ466" t="str">
        <f>filtered_labeled_data_seghesio__2[[#Headers],[QR_Detected_Angle]]</f>
        <v>QR_Detected_Angle</v>
      </c>
      <c r="CA466" t="str">
        <f>filtered_labeled_data_seghesio__2[[#Headers],[QR_Detected_Code_Resolution]]</f>
        <v>QR_Detected_Code_Resolution</v>
      </c>
      <c r="CB466" t="str">
        <f>filtered_labeled_data_seghesio__2[[#Headers],[Code_Angle]]</f>
        <v>Code_Angle</v>
      </c>
      <c r="CC466" t="str">
        <f>filtered_labeled_data_seghesio__2[[#Headers],[Edge_Width]]</f>
        <v>Edge_Width</v>
      </c>
      <c r="CD466" t="str">
        <f>filtered_labeled_data_seghesio__2[[#Headers],[Position_X]]</f>
        <v>Position_X</v>
      </c>
      <c r="CE466" t="str">
        <f>filtered_labeled_data_seghesio__2[[#Headers],[Position_Y]]</f>
        <v>Position_Y</v>
      </c>
      <c r="CF466" t="str">
        <f>filtered_labeled_data_seghesio__2[[#Headers],[Angle]]</f>
        <v>Angle</v>
      </c>
      <c r="CG466" t="str">
        <f>filtered_labeled_data_seghesio__2[[#Headers],[Match_%]]</f>
        <v>Match_%</v>
      </c>
    </row>
  </sheetData>
  <conditionalFormatting sqref="A465:CG465">
    <cfRule type="cellIs" dxfId="47" priority="1" operator="lessThan">
      <formula>462</formula>
    </cfRule>
  </conditionalFormatting>
  <conditionalFormatting sqref="CI2:CI463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A8A2-BAE1-47CF-ABFB-749314265CBD}">
  <dimension ref="A1:AW464"/>
  <sheetViews>
    <sheetView topLeftCell="A432" workbookViewId="0">
      <selection activeCell="AP1" sqref="A1:AP463"/>
    </sheetView>
  </sheetViews>
  <sheetFormatPr defaultRowHeight="14.5" x14ac:dyDescent="0.35"/>
  <cols>
    <col min="1" max="1" width="28.453125" bestFit="1" customWidth="1"/>
    <col min="2" max="2" width="28.6328125" bestFit="1" customWidth="1"/>
    <col min="3" max="6" width="34" bestFit="1" customWidth="1"/>
    <col min="7" max="7" width="38.81640625" bestFit="1" customWidth="1"/>
    <col min="8" max="8" width="32.54296875" bestFit="1" customWidth="1"/>
    <col min="9" max="9" width="31.26953125" bestFit="1" customWidth="1"/>
    <col min="10" max="10" width="31.81640625" bestFit="1" customWidth="1"/>
    <col min="11" max="11" width="23.36328125" bestFit="1" customWidth="1"/>
    <col min="12" max="12" width="24.7265625" bestFit="1" customWidth="1"/>
    <col min="13" max="13" width="26.453125" bestFit="1" customWidth="1"/>
    <col min="14" max="14" width="33" bestFit="1" customWidth="1"/>
    <col min="15" max="15" width="35.7265625" bestFit="1" customWidth="1"/>
    <col min="16" max="16" width="28.81640625" bestFit="1" customWidth="1"/>
    <col min="17" max="17" width="31" bestFit="1" customWidth="1"/>
    <col min="18" max="18" width="34" bestFit="1" customWidth="1"/>
    <col min="19" max="19" width="17.6328125" bestFit="1" customWidth="1"/>
    <col min="20" max="20" width="15.1796875" bestFit="1" customWidth="1"/>
    <col min="21" max="21" width="16.7265625" bestFit="1" customWidth="1"/>
    <col min="22" max="22" width="22.1796875" bestFit="1" customWidth="1"/>
    <col min="23" max="23" width="22.36328125" bestFit="1" customWidth="1"/>
    <col min="24" max="24" width="33.81640625" bestFit="1" customWidth="1"/>
    <col min="25" max="25" width="37" bestFit="1" customWidth="1"/>
    <col min="26" max="26" width="41.1796875" bestFit="1" customWidth="1"/>
    <col min="27" max="27" width="26.453125" bestFit="1" customWidth="1"/>
    <col min="28" max="28" width="26.6328125" bestFit="1" customWidth="1"/>
    <col min="29" max="29" width="30.6328125" bestFit="1" customWidth="1"/>
    <col min="30" max="30" width="30.81640625" bestFit="1" customWidth="1"/>
    <col min="31" max="31" width="34.90625" bestFit="1" customWidth="1"/>
    <col min="32" max="33" width="35.08984375" bestFit="1" customWidth="1"/>
    <col min="34" max="34" width="35.26953125" bestFit="1" customWidth="1"/>
    <col min="35" max="35" width="34.26953125" bestFit="1" customWidth="1"/>
    <col min="36" max="36" width="34.453125" bestFit="1" customWidth="1"/>
    <col min="37" max="37" width="8.08984375" bestFit="1" customWidth="1"/>
    <col min="38" max="38" width="8.81640625" bestFit="1" customWidth="1"/>
    <col min="39" max="39" width="12.1796875" bestFit="1" customWidth="1"/>
    <col min="40" max="40" width="19.36328125" bestFit="1" customWidth="1"/>
    <col min="41" max="41" width="19.54296875" bestFit="1" customWidth="1"/>
    <col min="42" max="42" width="13.81640625" bestFit="1" customWidth="1"/>
    <col min="44" max="45" width="13.453125" bestFit="1" customWidth="1"/>
    <col min="47" max="47" width="17.08984375" bestFit="1" customWidth="1"/>
    <col min="48" max="48" width="17.453125" customWidth="1"/>
    <col min="49" max="49" width="12.26953125" customWidth="1"/>
  </cols>
  <sheetData>
    <row r="1" spans="1:49" x14ac:dyDescent="0.35">
      <c r="A1" t="s">
        <v>1211</v>
      </c>
      <c r="B1" t="s">
        <v>1212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36</v>
      </c>
      <c r="AL1" t="s">
        <v>37</v>
      </c>
      <c r="AM1" t="s">
        <v>52</v>
      </c>
      <c r="AN1" t="s">
        <v>65</v>
      </c>
      <c r="AO1" t="s">
        <v>66</v>
      </c>
      <c r="AP1" t="s">
        <v>42</v>
      </c>
      <c r="AU1" s="30" t="s">
        <v>66</v>
      </c>
    </row>
    <row r="2" spans="1:49" x14ac:dyDescent="0.35">
      <c r="A2">
        <v>799.01499999999999</v>
      </c>
      <c r="B2">
        <v>119.90900000000001</v>
      </c>
      <c r="C2">
        <v>214.3</v>
      </c>
      <c r="D2">
        <v>215.5</v>
      </c>
      <c r="E2">
        <v>220</v>
      </c>
      <c r="F2">
        <v>224.5</v>
      </c>
      <c r="G2">
        <v>2250.4250000000002</v>
      </c>
      <c r="H2">
        <v>1752.953</v>
      </c>
      <c r="I2">
        <v>3.0019999999999998</v>
      </c>
      <c r="J2">
        <v>0.14399999999999999</v>
      </c>
      <c r="K2">
        <v>24.327999999999999</v>
      </c>
      <c r="L2">
        <v>2.0779999999999998</v>
      </c>
      <c r="M2">
        <v>0.45800000000000002</v>
      </c>
      <c r="N2">
        <v>0.65600000000000003</v>
      </c>
      <c r="O2">
        <v>45.2</v>
      </c>
      <c r="P2">
        <v>29.515000000000001</v>
      </c>
      <c r="Q2">
        <v>44.973999999999997</v>
      </c>
      <c r="R2">
        <v>230.1</v>
      </c>
      <c r="S2">
        <v>60</v>
      </c>
      <c r="T2">
        <v>60</v>
      </c>
      <c r="U2">
        <v>58</v>
      </c>
      <c r="V2">
        <v>94.585999999999999</v>
      </c>
      <c r="W2">
        <v>52.5</v>
      </c>
      <c r="X2">
        <v>57.62</v>
      </c>
      <c r="Y2">
        <v>72.981999999999999</v>
      </c>
      <c r="Z2">
        <v>4.0259999999999998</v>
      </c>
      <c r="AA2">
        <v>525.54100000000005</v>
      </c>
      <c r="AB2">
        <v>477.70600000000002</v>
      </c>
      <c r="AC2">
        <v>4.5149999999999997</v>
      </c>
      <c r="AD2">
        <v>3.6120000000000001</v>
      </c>
      <c r="AE2">
        <v>7533.5950000000003</v>
      </c>
      <c r="AF2">
        <v>4852.3630000000003</v>
      </c>
      <c r="AG2">
        <v>1551.3579999999999</v>
      </c>
      <c r="AH2">
        <v>947.52599999999995</v>
      </c>
      <c r="AI2">
        <v>5982.2370000000001</v>
      </c>
      <c r="AJ2">
        <v>3904.837</v>
      </c>
      <c r="AK2">
        <v>423.37900000000002</v>
      </c>
      <c r="AL2">
        <v>2054.931</v>
      </c>
      <c r="AM2">
        <v>45566.687380000003</v>
      </c>
      <c r="AN2">
        <f>MAX(AL2:AM2)</f>
        <v>45566.687380000003</v>
      </c>
      <c r="AO2">
        <f>MAX(AM2:AN2)</f>
        <v>45566.687380000003</v>
      </c>
      <c r="AP2">
        <v>0</v>
      </c>
      <c r="AR2" s="33">
        <f>AM3-filtered_labeled_data_seghesio__3[[#This Row],[timestamp]]</f>
        <v>0</v>
      </c>
      <c r="AS2" s="33" t="e">
        <f>#REF!-#REF!</f>
        <v>#REF!</v>
      </c>
      <c r="AU2" s="31">
        <v>0.30756509300000001</v>
      </c>
      <c r="AV2" s="30"/>
      <c r="AW2">
        <f>MAX(AU2:AV2)</f>
        <v>0.30756509300000001</v>
      </c>
    </row>
    <row r="3" spans="1:49" hidden="1" x14ac:dyDescent="0.35">
      <c r="A3">
        <v>799.01499999999999</v>
      </c>
      <c r="B3">
        <v>119.90900000000001</v>
      </c>
      <c r="C3">
        <v>214.3</v>
      </c>
      <c r="D3">
        <v>215.5</v>
      </c>
      <c r="E3">
        <v>220</v>
      </c>
      <c r="F3">
        <v>224.5</v>
      </c>
      <c r="G3">
        <v>2250.4250000000002</v>
      </c>
      <c r="H3">
        <v>1752.953</v>
      </c>
      <c r="I3">
        <v>3.0019999999999998</v>
      </c>
      <c r="J3">
        <v>0.14399999999999999</v>
      </c>
      <c r="K3">
        <v>24.327999999999999</v>
      </c>
      <c r="L3">
        <v>2.0779999999999998</v>
      </c>
      <c r="M3">
        <v>0.45800000000000002</v>
      </c>
      <c r="N3">
        <v>0.65600000000000003</v>
      </c>
      <c r="O3">
        <v>45.2</v>
      </c>
      <c r="P3">
        <v>29.515000000000001</v>
      </c>
      <c r="Q3">
        <v>44.973999999999997</v>
      </c>
      <c r="R3">
        <v>230.1</v>
      </c>
      <c r="S3">
        <v>60</v>
      </c>
      <c r="T3">
        <v>60</v>
      </c>
      <c r="U3">
        <v>58</v>
      </c>
      <c r="V3">
        <v>137.79599999999999</v>
      </c>
      <c r="W3">
        <v>52.5</v>
      </c>
      <c r="X3">
        <v>56.444000000000003</v>
      </c>
      <c r="Y3">
        <v>73.519000000000005</v>
      </c>
      <c r="Z3">
        <v>2.1070000000000002</v>
      </c>
      <c r="AA3">
        <v>536.67700000000002</v>
      </c>
      <c r="AB3">
        <v>487.70800000000003</v>
      </c>
      <c r="AC3">
        <v>4.8159999999999998</v>
      </c>
      <c r="AD3">
        <v>3.875</v>
      </c>
      <c r="AE3">
        <v>8041.4470000000001</v>
      </c>
      <c r="AF3">
        <v>5940.41</v>
      </c>
      <c r="AG3">
        <v>1793.135</v>
      </c>
      <c r="AH3">
        <v>1166.6990000000001</v>
      </c>
      <c r="AI3">
        <v>6248.3130000000001</v>
      </c>
      <c r="AJ3">
        <v>4773.7110000000002</v>
      </c>
      <c r="AM3">
        <v>45566.687380000003</v>
      </c>
      <c r="AN3">
        <f>MAX(AL3:AM3)</f>
        <v>45566.687380000003</v>
      </c>
      <c r="AO3">
        <f t="shared" ref="AO3:AO66" si="0">MAX(AM3:AN3)</f>
        <v>45566.687380000003</v>
      </c>
      <c r="AR3" s="33">
        <f>AM4-filtered_labeled_data_seghesio__3[[#This Row],[timestamp]]</f>
        <v>2.8000000020256266E-4</v>
      </c>
      <c r="AS3" s="33" t="e">
        <f>#REF!-#REF!</f>
        <v>#REF!</v>
      </c>
      <c r="AU3" s="32"/>
      <c r="AV3" s="31">
        <v>0.30756509300000001</v>
      </c>
      <c r="AW3">
        <f t="shared" ref="AW3:AW66" si="1">MAX(AU3:AV3)</f>
        <v>0.30756509300000001</v>
      </c>
    </row>
    <row r="4" spans="1:49" x14ac:dyDescent="0.35">
      <c r="A4">
        <v>798.27800000000002</v>
      </c>
      <c r="B4">
        <v>119.952</v>
      </c>
      <c r="C4">
        <v>213.3</v>
      </c>
      <c r="D4">
        <v>215.6</v>
      </c>
      <c r="E4">
        <v>220.6</v>
      </c>
      <c r="F4">
        <v>224.8</v>
      </c>
      <c r="G4">
        <v>2248.288</v>
      </c>
      <c r="H4">
        <v>1877.88</v>
      </c>
      <c r="I4">
        <v>2.8660000000000001</v>
      </c>
      <c r="J4">
        <v>0.45800000000000002</v>
      </c>
      <c r="K4">
        <v>24.344000000000001</v>
      </c>
      <c r="L4">
        <v>2.2480000000000002</v>
      </c>
      <c r="M4">
        <v>0.45800000000000002</v>
      </c>
      <c r="N4">
        <v>0.65400000000000003</v>
      </c>
      <c r="O4">
        <v>45</v>
      </c>
      <c r="P4">
        <v>29.638000000000002</v>
      </c>
      <c r="Q4">
        <v>44.963999999999999</v>
      </c>
      <c r="R4">
        <v>230.1</v>
      </c>
      <c r="S4">
        <v>60</v>
      </c>
      <c r="T4">
        <v>60</v>
      </c>
      <c r="U4">
        <v>58</v>
      </c>
      <c r="V4">
        <v>94.585999999999999</v>
      </c>
      <c r="W4">
        <v>52.5</v>
      </c>
      <c r="X4">
        <v>62.488999999999997</v>
      </c>
      <c r="Y4">
        <v>76.563999999999993</v>
      </c>
      <c r="Z4">
        <v>3.1230000000000002</v>
      </c>
      <c r="AA4">
        <v>530.36599999999999</v>
      </c>
      <c r="AB4">
        <v>478.78500000000003</v>
      </c>
      <c r="AC4">
        <v>4.7030000000000003</v>
      </c>
      <c r="AD4">
        <v>3.65</v>
      </c>
      <c r="AE4">
        <v>7622.0360000000001</v>
      </c>
      <c r="AF4">
        <v>4933.9189999999999</v>
      </c>
      <c r="AG4">
        <v>1661.097</v>
      </c>
      <c r="AH4">
        <v>964.87199999999996</v>
      </c>
      <c r="AI4">
        <v>5960.9390000000003</v>
      </c>
      <c r="AJ4">
        <v>3969.047</v>
      </c>
      <c r="AK4">
        <v>423.16399999999999</v>
      </c>
      <c r="AL4">
        <v>2052.723</v>
      </c>
      <c r="AM4">
        <v>45566.687660000003</v>
      </c>
      <c r="AN4">
        <f>MAX(AL4:AM4)</f>
        <v>45566.687660000003</v>
      </c>
      <c r="AO4">
        <f t="shared" si="0"/>
        <v>45566.687660000003</v>
      </c>
      <c r="AP4">
        <v>0</v>
      </c>
      <c r="AR4" s="33">
        <f>AM5-filtered_labeled_data_seghesio__3[[#This Row],[timestamp]]</f>
        <v>0</v>
      </c>
      <c r="AS4" s="33" t="e">
        <f>#REF!-#REF!</f>
        <v>#REF!</v>
      </c>
      <c r="AU4" s="31">
        <v>0.226630569</v>
      </c>
      <c r="AV4" s="32"/>
      <c r="AW4">
        <f t="shared" si="1"/>
        <v>0.226630569</v>
      </c>
    </row>
    <row r="5" spans="1:49" x14ac:dyDescent="0.35">
      <c r="A5">
        <v>798.27800000000002</v>
      </c>
      <c r="B5">
        <v>119.952</v>
      </c>
      <c r="C5">
        <v>213.3</v>
      </c>
      <c r="D5">
        <v>215.6</v>
      </c>
      <c r="E5">
        <v>220.6</v>
      </c>
      <c r="F5">
        <v>224.8</v>
      </c>
      <c r="G5">
        <v>2248.288</v>
      </c>
      <c r="H5">
        <v>1877.88</v>
      </c>
      <c r="I5">
        <v>2.8660000000000001</v>
      </c>
      <c r="J5">
        <v>0.45800000000000002</v>
      </c>
      <c r="K5">
        <v>24.344000000000001</v>
      </c>
      <c r="L5">
        <v>2.2480000000000002</v>
      </c>
      <c r="M5">
        <v>0.45800000000000002</v>
      </c>
      <c r="N5">
        <v>0.65400000000000003</v>
      </c>
      <c r="O5">
        <v>45</v>
      </c>
      <c r="P5">
        <v>29.638000000000002</v>
      </c>
      <c r="Q5">
        <v>44.963999999999999</v>
      </c>
      <c r="R5">
        <v>230.1</v>
      </c>
      <c r="S5">
        <v>60</v>
      </c>
      <c r="T5">
        <v>60</v>
      </c>
      <c r="U5">
        <v>58</v>
      </c>
      <c r="V5">
        <v>137.79599999999999</v>
      </c>
      <c r="W5">
        <v>52.5</v>
      </c>
      <c r="X5">
        <v>61.579000000000001</v>
      </c>
      <c r="Y5">
        <v>77.97</v>
      </c>
      <c r="Z5">
        <v>1.242</v>
      </c>
      <c r="AA5">
        <v>533.29399999999998</v>
      </c>
      <c r="AB5">
        <v>482.214</v>
      </c>
      <c r="AC5">
        <v>4.9660000000000002</v>
      </c>
      <c r="AD5">
        <v>3.8380000000000001</v>
      </c>
      <c r="AE5">
        <v>7949.8180000000002</v>
      </c>
      <c r="AF5">
        <v>5784.7380000000003</v>
      </c>
      <c r="AG5">
        <v>1837.1579999999999</v>
      </c>
      <c r="AH5">
        <v>1109.6199999999999</v>
      </c>
      <c r="AI5">
        <v>6112.66</v>
      </c>
      <c r="AJ5">
        <v>4675.1180000000004</v>
      </c>
      <c r="AK5">
        <v>424.55099999999999</v>
      </c>
      <c r="AL5">
        <v>2056.1379999999999</v>
      </c>
      <c r="AM5">
        <v>45566.687660000003</v>
      </c>
      <c r="AN5">
        <f>MAX(AL5:AM5)</f>
        <v>45566.687660000003</v>
      </c>
      <c r="AO5">
        <f t="shared" si="0"/>
        <v>45566.687660000003</v>
      </c>
      <c r="AP5">
        <v>0</v>
      </c>
      <c r="AR5" s="33">
        <f>AM6-filtered_labeled_data_seghesio__3[[#This Row],[timestamp]]</f>
        <v>2.8000000020256266E-4</v>
      </c>
      <c r="AS5" s="33" t="e">
        <f>#REF!-#REF!</f>
        <v>#REF!</v>
      </c>
      <c r="AU5" s="32"/>
      <c r="AV5" s="31">
        <v>0.226630569</v>
      </c>
      <c r="AW5">
        <f t="shared" si="1"/>
        <v>0.226630569</v>
      </c>
    </row>
    <row r="6" spans="1:49" hidden="1" x14ac:dyDescent="0.35">
      <c r="A6">
        <v>798.27800000000002</v>
      </c>
      <c r="B6">
        <v>119.90900000000001</v>
      </c>
      <c r="C6">
        <v>212.3</v>
      </c>
      <c r="D6">
        <v>215.6</v>
      </c>
      <c r="E6">
        <v>221</v>
      </c>
      <c r="F6">
        <v>225.1</v>
      </c>
      <c r="G6">
        <v>2252.2710000000002</v>
      </c>
      <c r="H6">
        <v>1794.239</v>
      </c>
      <c r="I6">
        <v>3.452</v>
      </c>
      <c r="J6">
        <v>0.14399999999999999</v>
      </c>
      <c r="K6">
        <v>24.344000000000001</v>
      </c>
      <c r="L6">
        <v>1.97</v>
      </c>
      <c r="M6">
        <v>0.45800000000000002</v>
      </c>
      <c r="N6">
        <v>0.65600000000000003</v>
      </c>
      <c r="O6">
        <v>44.7</v>
      </c>
      <c r="P6">
        <v>28.068000000000001</v>
      </c>
      <c r="Q6">
        <v>44.999000000000002</v>
      </c>
      <c r="R6">
        <v>230</v>
      </c>
      <c r="S6">
        <v>60</v>
      </c>
      <c r="T6">
        <v>60</v>
      </c>
      <c r="U6">
        <v>58.4</v>
      </c>
      <c r="V6">
        <v>94.585999999999999</v>
      </c>
      <c r="W6">
        <v>52.5</v>
      </c>
      <c r="X6">
        <v>63.755000000000003</v>
      </c>
      <c r="Y6">
        <v>77.954999999999998</v>
      </c>
      <c r="Z6">
        <v>3.2360000000000002</v>
      </c>
      <c r="AA6">
        <v>534.95500000000004</v>
      </c>
      <c r="AB6">
        <v>487.37099999999998</v>
      </c>
      <c r="AC6">
        <v>4.7409999999999997</v>
      </c>
      <c r="AD6">
        <v>3.6869999999999998</v>
      </c>
      <c r="AE6">
        <v>7616.2</v>
      </c>
      <c r="AF6">
        <v>5152.9979999999996</v>
      </c>
      <c r="AG6">
        <v>1678.8219999999999</v>
      </c>
      <c r="AH6">
        <v>981.995</v>
      </c>
      <c r="AI6">
        <v>5937.3779999999997</v>
      </c>
      <c r="AJ6">
        <v>4171.0029999999997</v>
      </c>
      <c r="AM6">
        <v>45566.687940000003</v>
      </c>
      <c r="AN6">
        <f>MAX(AL6:AM6)</f>
        <v>45566.687940000003</v>
      </c>
      <c r="AO6">
        <f t="shared" si="0"/>
        <v>45566.687940000003</v>
      </c>
      <c r="AR6" s="33">
        <f>AM7-filtered_labeled_data_seghesio__3[[#This Row],[timestamp]]</f>
        <v>0</v>
      </c>
      <c r="AS6" s="33" t="e">
        <f>#REF!-#REF!</f>
        <v>#REF!</v>
      </c>
      <c r="AU6" s="31">
        <v>0.22063529500000001</v>
      </c>
      <c r="AV6" s="32"/>
      <c r="AW6">
        <f t="shared" si="1"/>
        <v>0.22063529500000001</v>
      </c>
    </row>
    <row r="7" spans="1:49" hidden="1" x14ac:dyDescent="0.35">
      <c r="A7">
        <v>798.27800000000002</v>
      </c>
      <c r="B7">
        <v>119.90900000000001</v>
      </c>
      <c r="C7">
        <v>212.3</v>
      </c>
      <c r="D7">
        <v>215.6</v>
      </c>
      <c r="E7">
        <v>221</v>
      </c>
      <c r="F7">
        <v>225.1</v>
      </c>
      <c r="G7">
        <v>2252.2710000000002</v>
      </c>
      <c r="H7">
        <v>1794.239</v>
      </c>
      <c r="I7">
        <v>3.452</v>
      </c>
      <c r="J7">
        <v>0.14399999999999999</v>
      </c>
      <c r="K7">
        <v>24.344000000000001</v>
      </c>
      <c r="L7">
        <v>1.97</v>
      </c>
      <c r="M7">
        <v>0.45800000000000002</v>
      </c>
      <c r="N7">
        <v>0.65600000000000003</v>
      </c>
      <c r="O7">
        <v>44.7</v>
      </c>
      <c r="P7">
        <v>28.068000000000001</v>
      </c>
      <c r="Q7">
        <v>44.999000000000002</v>
      </c>
      <c r="R7">
        <v>230</v>
      </c>
      <c r="S7">
        <v>60</v>
      </c>
      <c r="T7">
        <v>60</v>
      </c>
      <c r="U7">
        <v>58.4</v>
      </c>
      <c r="V7">
        <v>137.79599999999999</v>
      </c>
      <c r="W7">
        <v>52.5</v>
      </c>
      <c r="X7">
        <v>63.155999999999999</v>
      </c>
      <c r="Y7">
        <v>79.456999999999994</v>
      </c>
      <c r="Z7">
        <v>1.3169999999999999</v>
      </c>
      <c r="AA7">
        <v>542.62</v>
      </c>
      <c r="AB7">
        <v>493.08699999999999</v>
      </c>
      <c r="AC7">
        <v>4.891</v>
      </c>
      <c r="AD7">
        <v>3.875</v>
      </c>
      <c r="AE7">
        <v>7941.3329999999996</v>
      </c>
      <c r="AF7">
        <v>6041.1809999999996</v>
      </c>
      <c r="AG7">
        <v>1813.395</v>
      </c>
      <c r="AH7">
        <v>1133.9839999999999</v>
      </c>
      <c r="AI7">
        <v>6127.9380000000001</v>
      </c>
      <c r="AJ7">
        <v>4907.1970000000001</v>
      </c>
      <c r="AM7">
        <v>45566.687940000003</v>
      </c>
      <c r="AN7">
        <f>MAX(AL7:AM7)</f>
        <v>45566.687940000003</v>
      </c>
      <c r="AO7">
        <f t="shared" si="0"/>
        <v>45566.687940000003</v>
      </c>
      <c r="AR7" s="33">
        <f>AM8-filtered_labeled_data_seghesio__3[[#This Row],[timestamp]]</f>
        <v>3.2999999530147761E-4</v>
      </c>
      <c r="AS7" s="33" t="e">
        <f>#REF!-#REF!</f>
        <v>#REF!</v>
      </c>
      <c r="AU7" s="32"/>
      <c r="AV7" s="31">
        <v>0.22063529500000001</v>
      </c>
      <c r="AW7">
        <f t="shared" si="1"/>
        <v>0.22063529500000001</v>
      </c>
    </row>
    <row r="8" spans="1:49" x14ac:dyDescent="0.35">
      <c r="A8">
        <v>798.27800000000002</v>
      </c>
      <c r="B8">
        <v>119.90900000000001</v>
      </c>
      <c r="C8">
        <v>211.6</v>
      </c>
      <c r="D8">
        <v>215.3</v>
      </c>
      <c r="E8">
        <v>221.3</v>
      </c>
      <c r="F8">
        <v>225.3</v>
      </c>
      <c r="G8">
        <v>2239.0590000000002</v>
      </c>
      <c r="H8">
        <v>1809.491</v>
      </c>
      <c r="I8">
        <v>3.1680000000000001</v>
      </c>
      <c r="J8">
        <v>0.14599999999999999</v>
      </c>
      <c r="K8">
        <v>24.344000000000001</v>
      </c>
      <c r="L8">
        <v>2.032</v>
      </c>
      <c r="M8">
        <v>0.45800000000000002</v>
      </c>
      <c r="N8">
        <v>0.65600000000000003</v>
      </c>
      <c r="O8">
        <v>44.4</v>
      </c>
      <c r="P8">
        <v>27.946000000000002</v>
      </c>
      <c r="Q8">
        <v>44.988999999999997</v>
      </c>
      <c r="R8">
        <v>230</v>
      </c>
      <c r="S8">
        <v>60.2</v>
      </c>
      <c r="T8">
        <v>60.2</v>
      </c>
      <c r="U8">
        <v>58.9</v>
      </c>
      <c r="V8">
        <v>94.585999999999999</v>
      </c>
      <c r="W8">
        <v>52.5</v>
      </c>
      <c r="X8">
        <v>64.552999999999997</v>
      </c>
      <c r="Y8">
        <v>78.379000000000005</v>
      </c>
      <c r="Z8">
        <v>3.9129999999999998</v>
      </c>
      <c r="AA8">
        <v>536.44600000000003</v>
      </c>
      <c r="AB8">
        <v>489.084</v>
      </c>
      <c r="AC8">
        <v>4.59</v>
      </c>
      <c r="AD8">
        <v>3.6869999999999998</v>
      </c>
      <c r="AE8">
        <v>7626.308</v>
      </c>
      <c r="AF8">
        <v>5192.9809999999998</v>
      </c>
      <c r="AG8">
        <v>1602.4469999999999</v>
      </c>
      <c r="AH8">
        <v>985.00199999999995</v>
      </c>
      <c r="AI8">
        <v>6023.86</v>
      </c>
      <c r="AJ8">
        <v>4207.9790000000003</v>
      </c>
      <c r="AK8">
        <v>423.15300000000002</v>
      </c>
      <c r="AL8">
        <v>2054.9699999999998</v>
      </c>
      <c r="AM8">
        <v>45566.688269999999</v>
      </c>
      <c r="AN8">
        <f>MAX(AL8:AM8)</f>
        <v>45566.688269999999</v>
      </c>
      <c r="AO8">
        <f t="shared" si="0"/>
        <v>45566.688269999999</v>
      </c>
      <c r="AP8">
        <v>1</v>
      </c>
      <c r="AR8" s="33">
        <f>AM9-filtered_labeled_data_seghesio__3[[#This Row],[timestamp]]</f>
        <v>0</v>
      </c>
      <c r="AS8" s="33" t="e">
        <f>#REF!-#REF!</f>
        <v>#REF!</v>
      </c>
      <c r="AU8" s="31">
        <v>0.18624866000000001</v>
      </c>
      <c r="AV8" s="32"/>
      <c r="AW8">
        <f t="shared" si="1"/>
        <v>0.18624866000000001</v>
      </c>
    </row>
    <row r="9" spans="1:49" x14ac:dyDescent="0.35">
      <c r="A9">
        <v>798.27800000000002</v>
      </c>
      <c r="B9">
        <v>119.90900000000001</v>
      </c>
      <c r="C9">
        <v>211.6</v>
      </c>
      <c r="D9">
        <v>215.3</v>
      </c>
      <c r="E9">
        <v>221.3</v>
      </c>
      <c r="F9">
        <v>225.3</v>
      </c>
      <c r="G9">
        <v>2239.0590000000002</v>
      </c>
      <c r="H9">
        <v>1809.491</v>
      </c>
      <c r="I9">
        <v>3.1680000000000001</v>
      </c>
      <c r="J9">
        <v>0.14599999999999999</v>
      </c>
      <c r="K9">
        <v>24.344000000000001</v>
      </c>
      <c r="L9">
        <v>2.032</v>
      </c>
      <c r="M9">
        <v>0.45800000000000002</v>
      </c>
      <c r="N9">
        <v>0.65600000000000003</v>
      </c>
      <c r="O9">
        <v>44.4</v>
      </c>
      <c r="P9">
        <v>27.946000000000002</v>
      </c>
      <c r="Q9">
        <v>44.988999999999997</v>
      </c>
      <c r="R9">
        <v>230</v>
      </c>
      <c r="S9">
        <v>60.2</v>
      </c>
      <c r="T9">
        <v>60.2</v>
      </c>
      <c r="U9">
        <v>58.9</v>
      </c>
      <c r="V9">
        <v>137.79599999999999</v>
      </c>
      <c r="W9">
        <v>52.5</v>
      </c>
      <c r="X9">
        <v>64.03</v>
      </c>
      <c r="Y9">
        <v>80.409000000000006</v>
      </c>
      <c r="Z9">
        <v>1.3540000000000001</v>
      </c>
      <c r="AA9">
        <v>540.01800000000003</v>
      </c>
      <c r="AB9">
        <v>490.78300000000002</v>
      </c>
      <c r="AC9">
        <v>4.9290000000000003</v>
      </c>
      <c r="AD9">
        <v>3.9129999999999998</v>
      </c>
      <c r="AE9">
        <v>7872.1019999999999</v>
      </c>
      <c r="AF9">
        <v>5948.8559999999998</v>
      </c>
      <c r="AG9">
        <v>1816.373</v>
      </c>
      <c r="AH9">
        <v>1137.068</v>
      </c>
      <c r="AI9">
        <v>6055.7290000000003</v>
      </c>
      <c r="AJ9">
        <v>4811.7889999999998</v>
      </c>
      <c r="AK9">
        <v>424.23399999999998</v>
      </c>
      <c r="AL9">
        <v>2052.8339999999998</v>
      </c>
      <c r="AM9">
        <v>45566.688269999999</v>
      </c>
      <c r="AN9">
        <f>MAX(AL9:AM9)</f>
        <v>45566.688269999999</v>
      </c>
      <c r="AO9">
        <f t="shared" si="0"/>
        <v>45566.688269999999</v>
      </c>
      <c r="AP9">
        <v>1</v>
      </c>
      <c r="AR9" s="33">
        <f>AM10-filtered_labeled_data_seghesio__3[[#This Row],[timestamp]]</f>
        <v>2.4000000121304765E-4</v>
      </c>
      <c r="AS9" s="33" t="e">
        <f>#REF!-#REF!</f>
        <v>#REF!</v>
      </c>
      <c r="AU9" s="32"/>
      <c r="AV9" s="31">
        <v>0.18624866000000001</v>
      </c>
      <c r="AW9">
        <f t="shared" si="1"/>
        <v>0.18624866000000001</v>
      </c>
    </row>
    <row r="10" spans="1:49" hidden="1" x14ac:dyDescent="0.35">
      <c r="A10">
        <v>798.64599999999996</v>
      </c>
      <c r="B10">
        <v>119.90900000000001</v>
      </c>
      <c r="C10">
        <v>211.6</v>
      </c>
      <c r="D10">
        <v>215.3</v>
      </c>
      <c r="E10">
        <v>221.3</v>
      </c>
      <c r="F10">
        <v>225.6</v>
      </c>
      <c r="G10">
        <v>2220.0189999999998</v>
      </c>
      <c r="H10">
        <v>1795.211</v>
      </c>
      <c r="I10">
        <v>3.15</v>
      </c>
      <c r="J10">
        <v>0.15</v>
      </c>
      <c r="K10">
        <v>24.341999999999999</v>
      </c>
      <c r="L10">
        <v>2.08</v>
      </c>
      <c r="M10">
        <v>0.45600000000000002</v>
      </c>
      <c r="N10">
        <v>0.65600000000000003</v>
      </c>
      <c r="O10">
        <v>44</v>
      </c>
      <c r="P10">
        <v>28.68</v>
      </c>
      <c r="Q10">
        <v>44.953000000000003</v>
      </c>
      <c r="R10">
        <v>230.1</v>
      </c>
      <c r="S10">
        <v>60.3</v>
      </c>
      <c r="T10">
        <v>60.3</v>
      </c>
      <c r="U10">
        <v>59.2</v>
      </c>
      <c r="V10">
        <v>94.585999999999999</v>
      </c>
      <c r="W10">
        <v>52.5</v>
      </c>
      <c r="X10">
        <v>65.105999999999995</v>
      </c>
      <c r="Y10">
        <v>78.855999999999995</v>
      </c>
      <c r="Z10">
        <v>3.2360000000000002</v>
      </c>
      <c r="AA10">
        <v>538.63099999999997</v>
      </c>
      <c r="AB10">
        <v>493.31700000000001</v>
      </c>
      <c r="AC10">
        <v>4.59</v>
      </c>
      <c r="AD10">
        <v>3.6120000000000001</v>
      </c>
      <c r="AE10">
        <v>7679.3739999999998</v>
      </c>
      <c r="AF10">
        <v>5304.35</v>
      </c>
      <c r="AG10">
        <v>1641.7449999999999</v>
      </c>
      <c r="AH10">
        <v>989.85299999999995</v>
      </c>
      <c r="AI10">
        <v>6037.6289999999999</v>
      </c>
      <c r="AJ10">
        <v>4314.4979999999996</v>
      </c>
      <c r="AM10">
        <v>45566.68851</v>
      </c>
      <c r="AN10">
        <f>MAX(AL10:AM10)</f>
        <v>45566.68851</v>
      </c>
      <c r="AO10">
        <f t="shared" si="0"/>
        <v>45566.68851</v>
      </c>
      <c r="AR10" s="33">
        <f>AM11-filtered_labeled_data_seghesio__3[[#This Row],[timestamp]]</f>
        <v>0</v>
      </c>
      <c r="AS10" s="33" t="e">
        <f>#REF!-#REF!</f>
        <v>#REF!</v>
      </c>
      <c r="AU10" s="31">
        <v>0.17160689800000001</v>
      </c>
      <c r="AV10" s="32"/>
      <c r="AW10">
        <f t="shared" si="1"/>
        <v>0.17160689800000001</v>
      </c>
    </row>
    <row r="11" spans="1:49" x14ac:dyDescent="0.35">
      <c r="A11">
        <v>798.64599999999996</v>
      </c>
      <c r="B11">
        <v>119.90900000000001</v>
      </c>
      <c r="C11">
        <v>211.6</v>
      </c>
      <c r="D11">
        <v>215.3</v>
      </c>
      <c r="E11">
        <v>221.3</v>
      </c>
      <c r="F11">
        <v>225.6</v>
      </c>
      <c r="G11">
        <v>2220.0189999999998</v>
      </c>
      <c r="H11">
        <v>1795.211</v>
      </c>
      <c r="I11">
        <v>3.15</v>
      </c>
      <c r="J11">
        <v>0.15</v>
      </c>
      <c r="K11">
        <v>24.341999999999999</v>
      </c>
      <c r="L11">
        <v>2.08</v>
      </c>
      <c r="M11">
        <v>0.45600000000000002</v>
      </c>
      <c r="N11">
        <v>0.65600000000000003</v>
      </c>
      <c r="O11">
        <v>44</v>
      </c>
      <c r="P11">
        <v>28.68</v>
      </c>
      <c r="Q11">
        <v>44.953000000000003</v>
      </c>
      <c r="R11">
        <v>230.1</v>
      </c>
      <c r="S11">
        <v>60.3</v>
      </c>
      <c r="T11">
        <v>60.3</v>
      </c>
      <c r="U11">
        <v>59.2</v>
      </c>
      <c r="V11">
        <v>137.79599999999999</v>
      </c>
      <c r="W11">
        <v>52.5</v>
      </c>
      <c r="X11">
        <v>64.733000000000004</v>
      </c>
      <c r="Y11">
        <v>80.230999999999995</v>
      </c>
      <c r="Z11">
        <v>2.145</v>
      </c>
      <c r="AA11">
        <v>542.14200000000005</v>
      </c>
      <c r="AB11">
        <v>495.77100000000002</v>
      </c>
      <c r="AC11">
        <v>4.8159999999999998</v>
      </c>
      <c r="AD11">
        <v>3.8380000000000001</v>
      </c>
      <c r="AE11">
        <v>7915.7479999999996</v>
      </c>
      <c r="AF11">
        <v>6076.0389999999998</v>
      </c>
      <c r="AG11">
        <v>1794.1849999999999</v>
      </c>
      <c r="AH11">
        <v>1141.1569999999999</v>
      </c>
      <c r="AI11">
        <v>6121.5630000000001</v>
      </c>
      <c r="AJ11">
        <v>4934.8810000000003</v>
      </c>
      <c r="AK11">
        <v>424.476</v>
      </c>
      <c r="AL11">
        <v>2054.2750000000001</v>
      </c>
      <c r="AM11">
        <v>45566.68851</v>
      </c>
      <c r="AN11">
        <f>MAX(AL11:AM11)</f>
        <v>45566.68851</v>
      </c>
      <c r="AO11">
        <f t="shared" si="0"/>
        <v>45566.68851</v>
      </c>
      <c r="AP11">
        <v>1</v>
      </c>
      <c r="AR11" s="33">
        <f>AM12-filtered_labeled_data_seghesio__3[[#This Row],[timestamp]]</f>
        <v>2.9000000358792022E-4</v>
      </c>
      <c r="AS11" s="33" t="e">
        <f>#REF!-#REF!</f>
        <v>#REF!</v>
      </c>
      <c r="AU11" s="32"/>
      <c r="AV11" s="31">
        <v>0.17160689800000001</v>
      </c>
      <c r="AW11">
        <f t="shared" si="1"/>
        <v>0.17160689800000001</v>
      </c>
    </row>
    <row r="12" spans="1:49" x14ac:dyDescent="0.35">
      <c r="A12">
        <v>798.83100000000002</v>
      </c>
      <c r="B12">
        <v>119.90900000000001</v>
      </c>
      <c r="C12">
        <v>211.8</v>
      </c>
      <c r="D12">
        <v>215.3</v>
      </c>
      <c r="E12">
        <v>221.6</v>
      </c>
      <c r="F12">
        <v>225.6</v>
      </c>
      <c r="G12">
        <v>2208.4589999999998</v>
      </c>
      <c r="H12">
        <v>1753.0509999999999</v>
      </c>
      <c r="I12">
        <v>3.3119999999999998</v>
      </c>
      <c r="J12">
        <v>0.156</v>
      </c>
      <c r="K12">
        <v>24.34</v>
      </c>
      <c r="L12">
        <v>2.0819999999999999</v>
      </c>
      <c r="M12">
        <v>0.45400000000000001</v>
      </c>
      <c r="N12">
        <v>0.65600000000000003</v>
      </c>
      <c r="O12">
        <v>43.7</v>
      </c>
      <c r="P12">
        <v>29.312000000000001</v>
      </c>
      <c r="Q12">
        <v>44.988999999999997</v>
      </c>
      <c r="R12">
        <v>230.1</v>
      </c>
      <c r="S12">
        <v>60.3</v>
      </c>
      <c r="T12">
        <v>60.3</v>
      </c>
      <c r="U12">
        <v>59.5</v>
      </c>
      <c r="V12">
        <v>94.585999999999999</v>
      </c>
      <c r="W12">
        <v>52.5</v>
      </c>
      <c r="X12">
        <v>65.162000000000006</v>
      </c>
      <c r="Y12">
        <v>79.037000000000006</v>
      </c>
      <c r="Z12">
        <v>3.5369999999999999</v>
      </c>
      <c r="AA12">
        <v>542.41</v>
      </c>
      <c r="AB12">
        <v>498.69900000000001</v>
      </c>
      <c r="AC12">
        <v>4.5149999999999997</v>
      </c>
      <c r="AD12">
        <v>3.5739999999999998</v>
      </c>
      <c r="AE12">
        <v>7764.2749999999996</v>
      </c>
      <c r="AF12">
        <v>5458.4250000000002</v>
      </c>
      <c r="AG12">
        <v>1636.63</v>
      </c>
      <c r="AH12">
        <v>1006.727</v>
      </c>
      <c r="AI12">
        <v>6127.6450000000004</v>
      </c>
      <c r="AJ12">
        <v>4451.6980000000003</v>
      </c>
      <c r="AK12">
        <v>423.49599999999998</v>
      </c>
      <c r="AL12">
        <v>2055.2020000000002</v>
      </c>
      <c r="AM12">
        <v>45566.688800000004</v>
      </c>
      <c r="AN12">
        <f>MAX(AL12:AM12)</f>
        <v>45566.688800000004</v>
      </c>
      <c r="AO12">
        <f t="shared" si="0"/>
        <v>45566.688800000004</v>
      </c>
      <c r="AP12">
        <v>1</v>
      </c>
      <c r="AR12" s="33">
        <f>AM13-filtered_labeled_data_seghesio__3[[#This Row],[timestamp]]</f>
        <v>0</v>
      </c>
      <c r="AS12" s="33" t="e">
        <f>#REF!-#REF!</f>
        <v>#REF!</v>
      </c>
      <c r="AU12" s="31">
        <v>0.143379807</v>
      </c>
      <c r="AV12" s="32"/>
      <c r="AW12">
        <f t="shared" si="1"/>
        <v>0.143379807</v>
      </c>
    </row>
    <row r="13" spans="1:49" x14ac:dyDescent="0.35">
      <c r="A13">
        <v>798.83100000000002</v>
      </c>
      <c r="B13">
        <v>119.90900000000001</v>
      </c>
      <c r="C13">
        <v>211.8</v>
      </c>
      <c r="D13">
        <v>215.3</v>
      </c>
      <c r="E13">
        <v>221.6</v>
      </c>
      <c r="F13">
        <v>225.6</v>
      </c>
      <c r="G13">
        <v>2208.4589999999998</v>
      </c>
      <c r="H13">
        <v>1753.0509999999999</v>
      </c>
      <c r="I13">
        <v>3.3119999999999998</v>
      </c>
      <c r="J13">
        <v>0.156</v>
      </c>
      <c r="K13">
        <v>24.34</v>
      </c>
      <c r="L13">
        <v>2.0819999999999999</v>
      </c>
      <c r="M13">
        <v>0.45400000000000001</v>
      </c>
      <c r="N13">
        <v>0.65600000000000003</v>
      </c>
      <c r="O13">
        <v>43.7</v>
      </c>
      <c r="P13">
        <v>29.312000000000001</v>
      </c>
      <c r="Q13">
        <v>44.988999999999997</v>
      </c>
      <c r="R13">
        <v>230.1</v>
      </c>
      <c r="S13">
        <v>60.3</v>
      </c>
      <c r="T13">
        <v>60.3</v>
      </c>
      <c r="U13">
        <v>59.5</v>
      </c>
      <c r="V13">
        <v>137.79599999999999</v>
      </c>
      <c r="W13">
        <v>52.5</v>
      </c>
      <c r="X13">
        <v>65.12</v>
      </c>
      <c r="Y13">
        <v>81.403999999999996</v>
      </c>
      <c r="Z13">
        <v>1.3169999999999999</v>
      </c>
      <c r="AA13">
        <v>543.125</v>
      </c>
      <c r="AB13">
        <v>496.93400000000003</v>
      </c>
      <c r="AC13">
        <v>4.8159999999999998</v>
      </c>
      <c r="AD13">
        <v>3.8380000000000001</v>
      </c>
      <c r="AE13">
        <v>7938.6149999999998</v>
      </c>
      <c r="AF13">
        <v>6075</v>
      </c>
      <c r="AG13">
        <v>1810.829</v>
      </c>
      <c r="AH13">
        <v>1158.9490000000001</v>
      </c>
      <c r="AI13">
        <v>6127.7860000000001</v>
      </c>
      <c r="AJ13">
        <v>4916.0510000000004</v>
      </c>
      <c r="AK13">
        <v>424.55500000000001</v>
      </c>
      <c r="AL13">
        <v>2056.4250000000002</v>
      </c>
      <c r="AM13">
        <v>45566.688800000004</v>
      </c>
      <c r="AN13">
        <f>MAX(AL13:AM13)</f>
        <v>45566.688800000004</v>
      </c>
      <c r="AO13">
        <f t="shared" si="0"/>
        <v>45566.688800000004</v>
      </c>
      <c r="AP13">
        <v>1</v>
      </c>
      <c r="AR13" s="33">
        <f>AM14-filtered_labeled_data_seghesio__3[[#This Row],[timestamp]]</f>
        <v>2.699999968172051E-4</v>
      </c>
      <c r="AS13" s="33" t="e">
        <f>#REF!-#REF!</f>
        <v>#REF!</v>
      </c>
      <c r="AU13" s="32"/>
      <c r="AV13" s="31">
        <v>0.143379807</v>
      </c>
      <c r="AW13">
        <f t="shared" si="1"/>
        <v>0.143379807</v>
      </c>
    </row>
    <row r="14" spans="1:49" x14ac:dyDescent="0.35">
      <c r="A14">
        <v>799.01499999999999</v>
      </c>
      <c r="B14">
        <v>119.90900000000001</v>
      </c>
      <c r="C14">
        <v>212.3</v>
      </c>
      <c r="D14">
        <v>215.3</v>
      </c>
      <c r="E14">
        <v>221.6</v>
      </c>
      <c r="F14">
        <v>225.5</v>
      </c>
      <c r="G14">
        <v>2206.2249999999999</v>
      </c>
      <c r="H14">
        <v>1733.33</v>
      </c>
      <c r="I14">
        <v>2.86</v>
      </c>
      <c r="J14">
        <v>0.14399999999999999</v>
      </c>
      <c r="K14">
        <v>24.34</v>
      </c>
      <c r="L14">
        <v>2.0640000000000001</v>
      </c>
      <c r="M14">
        <v>0.45400000000000001</v>
      </c>
      <c r="N14">
        <v>0.65400000000000003</v>
      </c>
      <c r="O14">
        <v>43.2</v>
      </c>
      <c r="P14">
        <v>29.443999999999999</v>
      </c>
      <c r="Q14">
        <v>44.959000000000003</v>
      </c>
      <c r="R14">
        <v>230</v>
      </c>
      <c r="S14">
        <v>60.2</v>
      </c>
      <c r="T14">
        <v>60.2</v>
      </c>
      <c r="U14">
        <v>59.7</v>
      </c>
      <c r="V14">
        <v>94.585999999999999</v>
      </c>
      <c r="W14">
        <v>52.5</v>
      </c>
      <c r="X14">
        <v>65.137</v>
      </c>
      <c r="Y14">
        <v>79.143000000000001</v>
      </c>
      <c r="Z14">
        <v>3.3490000000000002</v>
      </c>
      <c r="AA14">
        <v>542.23599999999999</v>
      </c>
      <c r="AB14">
        <v>498.75700000000001</v>
      </c>
      <c r="AC14">
        <v>4.5149999999999997</v>
      </c>
      <c r="AD14">
        <v>3.5739999999999998</v>
      </c>
      <c r="AE14">
        <v>7762.5659999999998</v>
      </c>
      <c r="AF14">
        <v>5459.902</v>
      </c>
      <c r="AG14">
        <v>1642.9290000000001</v>
      </c>
      <c r="AH14">
        <v>1014.0410000000001</v>
      </c>
      <c r="AI14">
        <v>6119.6379999999999</v>
      </c>
      <c r="AJ14">
        <v>4445.8609999999999</v>
      </c>
      <c r="AK14">
        <v>423.666</v>
      </c>
      <c r="AL14">
        <v>2053.6060000000002</v>
      </c>
      <c r="AM14">
        <v>45566.68907</v>
      </c>
      <c r="AN14">
        <f>MAX(AL14:AM14)</f>
        <v>45566.68907</v>
      </c>
      <c r="AO14">
        <f t="shared" si="0"/>
        <v>45566.68907</v>
      </c>
      <c r="AP14">
        <v>1</v>
      </c>
      <c r="AR14" s="33">
        <f>AM15-filtered_labeled_data_seghesio__3[[#This Row],[timestamp]]</f>
        <v>0</v>
      </c>
      <c r="AS14" s="33" t="e">
        <f>#REF!-#REF!</f>
        <v>#REF!</v>
      </c>
      <c r="AU14" s="31">
        <v>0.14357113799999999</v>
      </c>
      <c r="AV14" s="32"/>
      <c r="AW14">
        <f t="shared" si="1"/>
        <v>0.14357113799999999</v>
      </c>
    </row>
    <row r="15" spans="1:49" x14ac:dyDescent="0.35">
      <c r="A15">
        <v>799.01499999999999</v>
      </c>
      <c r="B15">
        <v>119.90900000000001</v>
      </c>
      <c r="C15">
        <v>212.3</v>
      </c>
      <c r="D15">
        <v>215.3</v>
      </c>
      <c r="E15">
        <v>221.6</v>
      </c>
      <c r="F15">
        <v>225.5</v>
      </c>
      <c r="G15">
        <v>2206.2249999999999</v>
      </c>
      <c r="H15">
        <v>1733.33</v>
      </c>
      <c r="I15">
        <v>2.86</v>
      </c>
      <c r="J15">
        <v>0.14399999999999999</v>
      </c>
      <c r="K15">
        <v>24.34</v>
      </c>
      <c r="L15">
        <v>2.0640000000000001</v>
      </c>
      <c r="M15">
        <v>0.45400000000000001</v>
      </c>
      <c r="N15">
        <v>0.65400000000000003</v>
      </c>
      <c r="O15">
        <v>43.2</v>
      </c>
      <c r="P15">
        <v>29.443999999999999</v>
      </c>
      <c r="Q15">
        <v>44.959000000000003</v>
      </c>
      <c r="R15">
        <v>230</v>
      </c>
      <c r="S15">
        <v>60.2</v>
      </c>
      <c r="T15">
        <v>60.2</v>
      </c>
      <c r="U15">
        <v>59.7</v>
      </c>
      <c r="V15">
        <v>137.79599999999999</v>
      </c>
      <c r="W15">
        <v>52.5</v>
      </c>
      <c r="X15">
        <v>65.364000000000004</v>
      </c>
      <c r="Y15">
        <v>81.516000000000005</v>
      </c>
      <c r="Z15">
        <v>1.2789999999999999</v>
      </c>
      <c r="AA15">
        <v>544.25699999999995</v>
      </c>
      <c r="AB15">
        <v>498.69</v>
      </c>
      <c r="AC15">
        <v>4.8159999999999998</v>
      </c>
      <c r="AD15">
        <v>3.8</v>
      </c>
      <c r="AE15">
        <v>7966.5159999999996</v>
      </c>
      <c r="AF15">
        <v>6139.8620000000001</v>
      </c>
      <c r="AG15">
        <v>1823.0229999999999</v>
      </c>
      <c r="AH15">
        <v>1152.039</v>
      </c>
      <c r="AI15">
        <v>6143.4920000000002</v>
      </c>
      <c r="AJ15">
        <v>4987.8230000000003</v>
      </c>
      <c r="AK15">
        <v>424.721</v>
      </c>
      <c r="AL15">
        <v>2056.183</v>
      </c>
      <c r="AM15">
        <v>45566.68907</v>
      </c>
      <c r="AN15">
        <f>MAX(AL15:AM15)</f>
        <v>45566.68907</v>
      </c>
      <c r="AO15">
        <f t="shared" si="0"/>
        <v>45566.68907</v>
      </c>
      <c r="AP15">
        <v>1</v>
      </c>
      <c r="AR15" s="33">
        <f>AM16-filtered_labeled_data_seghesio__3[[#This Row],[timestamp]]</f>
        <v>2.8000000020256266E-4</v>
      </c>
      <c r="AS15" s="33" t="e">
        <f>#REF!-#REF!</f>
        <v>#REF!</v>
      </c>
      <c r="AU15" s="32"/>
      <c r="AV15" s="31">
        <v>0.14357113799999999</v>
      </c>
      <c r="AW15">
        <f t="shared" si="1"/>
        <v>0.14357113799999999</v>
      </c>
    </row>
    <row r="16" spans="1:49" hidden="1" x14ac:dyDescent="0.35">
      <c r="A16">
        <v>799.2</v>
      </c>
      <c r="B16">
        <v>119.90900000000001</v>
      </c>
      <c r="C16">
        <v>212.6</v>
      </c>
      <c r="D16">
        <v>215.3</v>
      </c>
      <c r="E16">
        <v>221.6</v>
      </c>
      <c r="F16">
        <v>225.3</v>
      </c>
      <c r="G16">
        <v>2213.8989999999999</v>
      </c>
      <c r="H16">
        <v>1738.2850000000001</v>
      </c>
      <c r="I16">
        <v>2.722</v>
      </c>
      <c r="J16">
        <v>0.14199999999999999</v>
      </c>
      <c r="K16">
        <v>24.34</v>
      </c>
      <c r="L16">
        <v>2.0640000000000001</v>
      </c>
      <c r="M16">
        <v>0.45400000000000001</v>
      </c>
      <c r="N16">
        <v>0.65400000000000003</v>
      </c>
      <c r="O16">
        <v>42.7</v>
      </c>
      <c r="P16">
        <v>29.550999999999998</v>
      </c>
      <c r="Q16">
        <v>44.959000000000003</v>
      </c>
      <c r="R16">
        <v>229.8</v>
      </c>
      <c r="S16">
        <v>60.2</v>
      </c>
      <c r="T16">
        <v>60.2</v>
      </c>
      <c r="U16">
        <v>59.9</v>
      </c>
      <c r="V16">
        <v>94.585999999999999</v>
      </c>
      <c r="W16">
        <v>52.5</v>
      </c>
      <c r="X16">
        <v>65.581000000000003</v>
      </c>
      <c r="Y16">
        <v>79.305999999999997</v>
      </c>
      <c r="Z16">
        <v>2.5960000000000001</v>
      </c>
      <c r="AA16">
        <v>543.53200000000004</v>
      </c>
      <c r="AB16">
        <v>500.10399999999998</v>
      </c>
      <c r="AC16">
        <v>4.5149999999999997</v>
      </c>
      <c r="AD16">
        <v>3.5739999999999998</v>
      </c>
      <c r="AE16">
        <v>7784.5069999999996</v>
      </c>
      <c r="AF16">
        <v>5492.9049999999997</v>
      </c>
      <c r="AG16">
        <v>1648.671</v>
      </c>
      <c r="AH16">
        <v>1019.7380000000001</v>
      </c>
      <c r="AI16">
        <v>6135.8360000000002</v>
      </c>
      <c r="AJ16">
        <v>4473.1670000000004</v>
      </c>
      <c r="AM16">
        <v>45566.689350000001</v>
      </c>
      <c r="AN16">
        <f>MAX(AL16:AM16)</f>
        <v>45566.689350000001</v>
      </c>
      <c r="AO16">
        <f t="shared" si="0"/>
        <v>45566.689350000001</v>
      </c>
      <c r="AR16" s="33">
        <f>AM17-filtered_labeled_data_seghesio__3[[#This Row],[timestamp]]</f>
        <v>0</v>
      </c>
      <c r="AS16" s="33" t="e">
        <f>#REF!-#REF!</f>
        <v>#REF!</v>
      </c>
      <c r="AU16" s="31">
        <v>0.14734017799999999</v>
      </c>
      <c r="AV16" s="32"/>
      <c r="AW16">
        <f t="shared" si="1"/>
        <v>0.14734017799999999</v>
      </c>
    </row>
    <row r="17" spans="1:49" x14ac:dyDescent="0.35">
      <c r="A17">
        <v>799.2</v>
      </c>
      <c r="B17">
        <v>119.90900000000001</v>
      </c>
      <c r="C17">
        <v>212.6</v>
      </c>
      <c r="D17">
        <v>215.3</v>
      </c>
      <c r="E17">
        <v>221.6</v>
      </c>
      <c r="F17">
        <v>225.3</v>
      </c>
      <c r="G17">
        <v>2213.8989999999999</v>
      </c>
      <c r="H17">
        <v>1738.2850000000001</v>
      </c>
      <c r="I17">
        <v>2.722</v>
      </c>
      <c r="J17">
        <v>0.14199999999999999</v>
      </c>
      <c r="K17">
        <v>24.34</v>
      </c>
      <c r="L17">
        <v>2.0640000000000001</v>
      </c>
      <c r="M17">
        <v>0.45400000000000001</v>
      </c>
      <c r="N17">
        <v>0.65400000000000003</v>
      </c>
      <c r="O17">
        <v>42.7</v>
      </c>
      <c r="P17">
        <v>29.550999999999998</v>
      </c>
      <c r="Q17">
        <v>44.959000000000003</v>
      </c>
      <c r="R17">
        <v>229.8</v>
      </c>
      <c r="S17">
        <v>60.2</v>
      </c>
      <c r="T17">
        <v>60.2</v>
      </c>
      <c r="U17">
        <v>59.9</v>
      </c>
      <c r="V17">
        <v>137.79599999999999</v>
      </c>
      <c r="W17">
        <v>52.5</v>
      </c>
      <c r="X17">
        <v>65.617999999999995</v>
      </c>
      <c r="Y17">
        <v>81.123999999999995</v>
      </c>
      <c r="Z17">
        <v>2.145</v>
      </c>
      <c r="AA17">
        <v>545.91</v>
      </c>
      <c r="AB17">
        <v>499.92500000000001</v>
      </c>
      <c r="AC17">
        <v>4.8159999999999998</v>
      </c>
      <c r="AD17">
        <v>3.8380000000000001</v>
      </c>
      <c r="AE17">
        <v>7986.7539999999999</v>
      </c>
      <c r="AF17">
        <v>6187.3829999999998</v>
      </c>
      <c r="AG17">
        <v>1832.002</v>
      </c>
      <c r="AH17">
        <v>1177.19</v>
      </c>
      <c r="AI17">
        <v>6154.7520000000004</v>
      </c>
      <c r="AJ17">
        <v>5010.1930000000002</v>
      </c>
      <c r="AK17">
        <v>424.76100000000002</v>
      </c>
      <c r="AL17">
        <v>2056.3510000000001</v>
      </c>
      <c r="AM17">
        <v>45566.689350000001</v>
      </c>
      <c r="AN17">
        <f>MAX(AL17:AM17)</f>
        <v>45566.689350000001</v>
      </c>
      <c r="AO17">
        <f t="shared" si="0"/>
        <v>45566.689350000001</v>
      </c>
      <c r="AP17">
        <v>1</v>
      </c>
      <c r="AR17" s="33">
        <f>AM18-filtered_labeled_data_seghesio__3[[#This Row],[timestamp]]</f>
        <v>2.8000000020256266E-4</v>
      </c>
      <c r="AS17" s="33" t="e">
        <f>#REF!-#REF!</f>
        <v>#REF!</v>
      </c>
      <c r="AU17" s="32"/>
      <c r="AV17" s="31">
        <v>0.14734017799999999</v>
      </c>
      <c r="AW17">
        <f t="shared" si="1"/>
        <v>0.14734017799999999</v>
      </c>
    </row>
    <row r="18" spans="1:49" hidden="1" x14ac:dyDescent="0.35">
      <c r="A18">
        <v>799.56899999999996</v>
      </c>
      <c r="B18">
        <v>119.90900000000001</v>
      </c>
      <c r="C18">
        <v>212.6</v>
      </c>
      <c r="D18">
        <v>215.1</v>
      </c>
      <c r="E18">
        <v>221.8</v>
      </c>
      <c r="F18">
        <v>225.3</v>
      </c>
      <c r="G18">
        <v>2196.413</v>
      </c>
      <c r="H18">
        <v>1721.3820000000001</v>
      </c>
      <c r="I18">
        <v>3.3140000000000001</v>
      </c>
      <c r="J18">
        <v>0.15</v>
      </c>
      <c r="K18">
        <v>24.34</v>
      </c>
      <c r="L18">
        <v>2.0579999999999998</v>
      </c>
      <c r="M18">
        <v>0.45400000000000001</v>
      </c>
      <c r="N18">
        <v>0.65600000000000003</v>
      </c>
      <c r="O18">
        <v>42.5</v>
      </c>
      <c r="P18">
        <v>29.561</v>
      </c>
      <c r="Q18">
        <v>44.948</v>
      </c>
      <c r="R18">
        <v>229.8</v>
      </c>
      <c r="S18">
        <v>60.2</v>
      </c>
      <c r="T18">
        <v>60.2</v>
      </c>
      <c r="U18">
        <v>60</v>
      </c>
      <c r="V18">
        <v>94.585999999999999</v>
      </c>
      <c r="W18">
        <v>52.5</v>
      </c>
      <c r="X18">
        <v>65.522999999999996</v>
      </c>
      <c r="Y18">
        <v>79.537999999999997</v>
      </c>
      <c r="Z18">
        <v>3.198</v>
      </c>
      <c r="AA18">
        <v>545.46600000000001</v>
      </c>
      <c r="AB18">
        <v>502.94799999999998</v>
      </c>
      <c r="AC18">
        <v>4.5149999999999997</v>
      </c>
      <c r="AD18">
        <v>3.6120000000000001</v>
      </c>
      <c r="AE18">
        <v>7825.6760000000004</v>
      </c>
      <c r="AF18">
        <v>5558.4430000000002</v>
      </c>
      <c r="AG18">
        <v>1661.952</v>
      </c>
      <c r="AH18">
        <v>1051.4749999999999</v>
      </c>
      <c r="AI18">
        <v>6163.7240000000002</v>
      </c>
      <c r="AJ18">
        <v>4506.9690000000001</v>
      </c>
      <c r="AK18">
        <v>423.55399999999997</v>
      </c>
      <c r="AL18">
        <v>0</v>
      </c>
      <c r="AM18">
        <v>45566.689630000001</v>
      </c>
      <c r="AN18">
        <f>MAX(AL18:AM18)</f>
        <v>45566.689630000001</v>
      </c>
      <c r="AO18">
        <f t="shared" si="0"/>
        <v>45566.689630000001</v>
      </c>
      <c r="AP18">
        <v>0</v>
      </c>
      <c r="AR18" s="33">
        <f>AM19-filtered_labeled_data_seghesio__3[[#This Row],[timestamp]]</f>
        <v>0</v>
      </c>
      <c r="AS18" s="33" t="e">
        <f>#REF!-#REF!</f>
        <v>#REF!</v>
      </c>
      <c r="AU18" s="31">
        <v>0.13287687300000001</v>
      </c>
      <c r="AV18" s="32"/>
      <c r="AW18">
        <f t="shared" si="1"/>
        <v>0.13287687300000001</v>
      </c>
    </row>
    <row r="19" spans="1:49" x14ac:dyDescent="0.35">
      <c r="A19">
        <v>799.56899999999996</v>
      </c>
      <c r="B19">
        <v>119.90900000000001</v>
      </c>
      <c r="C19">
        <v>212.6</v>
      </c>
      <c r="D19">
        <v>215.1</v>
      </c>
      <c r="E19">
        <v>221.8</v>
      </c>
      <c r="F19">
        <v>225.3</v>
      </c>
      <c r="G19">
        <v>2196.413</v>
      </c>
      <c r="H19">
        <v>1721.3820000000001</v>
      </c>
      <c r="I19">
        <v>3.3140000000000001</v>
      </c>
      <c r="J19">
        <v>0.15</v>
      </c>
      <c r="K19">
        <v>24.34</v>
      </c>
      <c r="L19">
        <v>2.0579999999999998</v>
      </c>
      <c r="M19">
        <v>0.45400000000000001</v>
      </c>
      <c r="N19">
        <v>0.65600000000000003</v>
      </c>
      <c r="O19">
        <v>42.5</v>
      </c>
      <c r="P19">
        <v>29.561</v>
      </c>
      <c r="Q19">
        <v>44.948</v>
      </c>
      <c r="R19">
        <v>229.8</v>
      </c>
      <c r="S19">
        <v>60.2</v>
      </c>
      <c r="T19">
        <v>60.2</v>
      </c>
      <c r="U19">
        <v>60</v>
      </c>
      <c r="V19">
        <v>137.79599999999999</v>
      </c>
      <c r="W19">
        <v>52.5</v>
      </c>
      <c r="X19">
        <v>65.703999999999994</v>
      </c>
      <c r="Y19">
        <v>81.283000000000001</v>
      </c>
      <c r="Z19">
        <v>2.2570000000000001</v>
      </c>
      <c r="AA19">
        <v>544.76800000000003</v>
      </c>
      <c r="AB19">
        <v>499.51499999999999</v>
      </c>
      <c r="AC19">
        <v>4.7409999999999997</v>
      </c>
      <c r="AD19">
        <v>3.8</v>
      </c>
      <c r="AE19">
        <v>7978.1239999999998</v>
      </c>
      <c r="AF19">
        <v>6165.6490000000003</v>
      </c>
      <c r="AG19">
        <v>1790.154</v>
      </c>
      <c r="AH19">
        <v>1161.1880000000001</v>
      </c>
      <c r="AI19">
        <v>6187.97</v>
      </c>
      <c r="AJ19">
        <v>5004.46</v>
      </c>
      <c r="AK19">
        <v>424.53300000000002</v>
      </c>
      <c r="AL19">
        <v>2053.636</v>
      </c>
      <c r="AM19">
        <v>45566.689630000001</v>
      </c>
      <c r="AN19">
        <f>MAX(AL19:AM19)</f>
        <v>45566.689630000001</v>
      </c>
      <c r="AO19">
        <f t="shared" si="0"/>
        <v>45566.689630000001</v>
      </c>
      <c r="AP19">
        <v>1</v>
      </c>
      <c r="AR19" s="33">
        <f>AM20-filtered_labeled_data_seghesio__3[[#This Row],[timestamp]]</f>
        <v>2.899999963119626E-4</v>
      </c>
      <c r="AS19" s="33" t="e">
        <f>#REF!-#REF!</f>
        <v>#REF!</v>
      </c>
      <c r="AU19" s="32"/>
      <c r="AV19" s="31">
        <v>0.13287687300000001</v>
      </c>
      <c r="AW19">
        <f t="shared" si="1"/>
        <v>0.13287687300000001</v>
      </c>
    </row>
    <row r="20" spans="1:49" x14ac:dyDescent="0.35">
      <c r="A20">
        <v>799.2</v>
      </c>
      <c r="B20">
        <v>119.90900000000001</v>
      </c>
      <c r="C20">
        <v>212.5</v>
      </c>
      <c r="D20">
        <v>214.8</v>
      </c>
      <c r="E20">
        <v>221.6</v>
      </c>
      <c r="F20">
        <v>225.3</v>
      </c>
      <c r="G20">
        <v>2185.7280000000001</v>
      </c>
      <c r="H20">
        <v>1716.33</v>
      </c>
      <c r="I20">
        <v>2.9740000000000002</v>
      </c>
      <c r="J20">
        <v>0.14799999999999999</v>
      </c>
      <c r="K20">
        <v>24.338000000000001</v>
      </c>
      <c r="L20">
        <v>2.048</v>
      </c>
      <c r="M20">
        <v>0.45200000000000001</v>
      </c>
      <c r="N20">
        <v>0.65600000000000003</v>
      </c>
      <c r="O20">
        <v>42</v>
      </c>
      <c r="P20">
        <v>29.382999999999999</v>
      </c>
      <c r="Q20">
        <v>44.984000000000002</v>
      </c>
      <c r="R20">
        <v>229.8</v>
      </c>
      <c r="S20">
        <v>60.1</v>
      </c>
      <c r="T20">
        <v>60.1</v>
      </c>
      <c r="U20">
        <v>60.1</v>
      </c>
      <c r="V20">
        <v>94.585999999999999</v>
      </c>
      <c r="W20">
        <v>52.5</v>
      </c>
      <c r="X20">
        <v>65.611000000000004</v>
      </c>
      <c r="Y20">
        <v>79.313999999999993</v>
      </c>
      <c r="Z20">
        <v>3.3109999999999999</v>
      </c>
      <c r="AA20">
        <v>543.1</v>
      </c>
      <c r="AB20">
        <v>498.04399999999998</v>
      </c>
      <c r="AC20">
        <v>4.5149999999999997</v>
      </c>
      <c r="AD20">
        <v>3.5739999999999998</v>
      </c>
      <c r="AE20">
        <v>7787.5630000000001</v>
      </c>
      <c r="AF20">
        <v>5452.5</v>
      </c>
      <c r="AG20">
        <v>1645.1790000000001</v>
      </c>
      <c r="AH20">
        <v>1011.511</v>
      </c>
      <c r="AI20">
        <v>6142.3850000000002</v>
      </c>
      <c r="AJ20">
        <v>4440.9889999999996</v>
      </c>
      <c r="AK20">
        <v>423.70299999999997</v>
      </c>
      <c r="AL20">
        <v>2055.569</v>
      </c>
      <c r="AM20">
        <v>45566.689919999997</v>
      </c>
      <c r="AN20">
        <f>MAX(AL20:AM20)</f>
        <v>45566.689919999997</v>
      </c>
      <c r="AO20">
        <f t="shared" si="0"/>
        <v>45566.689919999997</v>
      </c>
      <c r="AP20">
        <v>1</v>
      </c>
      <c r="AR20" s="33">
        <f>AM21-filtered_labeled_data_seghesio__3[[#This Row],[timestamp]]</f>
        <v>0</v>
      </c>
      <c r="AS20" s="33" t="e">
        <f>#REF!-#REF!</f>
        <v>#REF!</v>
      </c>
      <c r="AU20" s="31">
        <v>0.13812685</v>
      </c>
      <c r="AV20" s="32"/>
      <c r="AW20">
        <f t="shared" si="1"/>
        <v>0.13812685</v>
      </c>
    </row>
    <row r="21" spans="1:49" x14ac:dyDescent="0.35">
      <c r="A21">
        <v>799.2</v>
      </c>
      <c r="B21">
        <v>119.90900000000001</v>
      </c>
      <c r="C21">
        <v>212.5</v>
      </c>
      <c r="D21">
        <v>214.8</v>
      </c>
      <c r="E21">
        <v>221.6</v>
      </c>
      <c r="F21">
        <v>225.3</v>
      </c>
      <c r="G21">
        <v>2185.7280000000001</v>
      </c>
      <c r="H21">
        <v>1716.33</v>
      </c>
      <c r="I21">
        <v>2.9740000000000002</v>
      </c>
      <c r="J21">
        <v>0.14799999999999999</v>
      </c>
      <c r="K21">
        <v>24.338000000000001</v>
      </c>
      <c r="L21">
        <v>2.048</v>
      </c>
      <c r="M21">
        <v>0.45200000000000001</v>
      </c>
      <c r="N21">
        <v>0.65600000000000003</v>
      </c>
      <c r="O21">
        <v>42</v>
      </c>
      <c r="P21">
        <v>29.382999999999999</v>
      </c>
      <c r="Q21">
        <v>44.984000000000002</v>
      </c>
      <c r="R21">
        <v>229.8</v>
      </c>
      <c r="S21">
        <v>60.1</v>
      </c>
      <c r="T21">
        <v>60.1</v>
      </c>
      <c r="U21">
        <v>60.1</v>
      </c>
      <c r="V21">
        <v>137.79599999999999</v>
      </c>
      <c r="W21">
        <v>52.5</v>
      </c>
      <c r="X21">
        <v>65.766999999999996</v>
      </c>
      <c r="Y21">
        <v>81.414000000000001</v>
      </c>
      <c r="Z21">
        <v>1.881</v>
      </c>
      <c r="AA21">
        <v>543.34100000000001</v>
      </c>
      <c r="AB21">
        <v>496.33600000000001</v>
      </c>
      <c r="AC21">
        <v>4.7779999999999996</v>
      </c>
      <c r="AD21">
        <v>3.8</v>
      </c>
      <c r="AE21">
        <v>7956.0370000000003</v>
      </c>
      <c r="AF21">
        <v>6061.6769999999997</v>
      </c>
      <c r="AG21">
        <v>1797.03</v>
      </c>
      <c r="AH21">
        <v>1144.2339999999999</v>
      </c>
      <c r="AI21">
        <v>6159.0069999999996</v>
      </c>
      <c r="AJ21">
        <v>4917.4430000000002</v>
      </c>
      <c r="AK21">
        <v>424.62700000000001</v>
      </c>
      <c r="AL21">
        <v>2055.7060000000001</v>
      </c>
      <c r="AM21">
        <v>45566.689919999997</v>
      </c>
      <c r="AN21">
        <f>MAX(AL21:AM21)</f>
        <v>45566.689919999997</v>
      </c>
      <c r="AO21">
        <f t="shared" si="0"/>
        <v>45566.689919999997</v>
      </c>
      <c r="AP21">
        <v>1</v>
      </c>
      <c r="AR21" s="33">
        <f>AM22-filtered_labeled_data_seghesio__3[[#This Row],[timestamp]]</f>
        <v>2.8000000020256266E-4</v>
      </c>
      <c r="AS21" s="33" t="e">
        <f>#REF!-#REF!</f>
        <v>#REF!</v>
      </c>
      <c r="AU21" s="32"/>
      <c r="AV21" s="31">
        <v>0.13812685</v>
      </c>
      <c r="AW21">
        <f t="shared" si="1"/>
        <v>0.13812685</v>
      </c>
    </row>
    <row r="22" spans="1:49" x14ac:dyDescent="0.35">
      <c r="A22">
        <v>799.38400000000001</v>
      </c>
      <c r="B22">
        <v>119.90900000000001</v>
      </c>
      <c r="C22">
        <v>213</v>
      </c>
      <c r="D22">
        <v>215</v>
      </c>
      <c r="E22">
        <v>221.6</v>
      </c>
      <c r="F22">
        <v>225.3</v>
      </c>
      <c r="G22">
        <v>2202.8249999999998</v>
      </c>
      <c r="H22">
        <v>1719.925</v>
      </c>
      <c r="I22">
        <v>3.0760000000000001</v>
      </c>
      <c r="J22">
        <v>0.14799999999999999</v>
      </c>
      <c r="K22">
        <v>24.34</v>
      </c>
      <c r="L22">
        <v>2.0760000000000001</v>
      </c>
      <c r="M22">
        <v>0.45400000000000001</v>
      </c>
      <c r="N22">
        <v>0.65400000000000003</v>
      </c>
      <c r="O22">
        <v>41.7</v>
      </c>
      <c r="P22">
        <v>29.550999999999998</v>
      </c>
      <c r="Q22">
        <v>44.948</v>
      </c>
      <c r="R22">
        <v>229.8</v>
      </c>
      <c r="S22">
        <v>60.1</v>
      </c>
      <c r="T22">
        <v>60.1</v>
      </c>
      <c r="U22">
        <v>60.2</v>
      </c>
      <c r="V22">
        <v>94.585999999999999</v>
      </c>
      <c r="W22">
        <v>52.5</v>
      </c>
      <c r="X22">
        <v>65.507999999999996</v>
      </c>
      <c r="Y22">
        <v>79.397000000000006</v>
      </c>
      <c r="Z22">
        <v>2.7839999999999998</v>
      </c>
      <c r="AA22">
        <v>543.59699999999998</v>
      </c>
      <c r="AB22">
        <v>499.55399999999997</v>
      </c>
      <c r="AC22">
        <v>4.59</v>
      </c>
      <c r="AD22">
        <v>3.5739999999999998</v>
      </c>
      <c r="AE22">
        <v>7786.2449999999999</v>
      </c>
      <c r="AF22">
        <v>5474.83</v>
      </c>
      <c r="AG22">
        <v>1694.585</v>
      </c>
      <c r="AH22">
        <v>1022.985</v>
      </c>
      <c r="AI22">
        <v>6091.6589999999997</v>
      </c>
      <c r="AJ22">
        <v>4451.8450000000003</v>
      </c>
      <c r="AK22">
        <v>423.89600000000002</v>
      </c>
      <c r="AL22">
        <v>2055.5729999999999</v>
      </c>
      <c r="AM22">
        <v>45566.690199999997</v>
      </c>
      <c r="AN22">
        <f>MAX(AL22:AM22)</f>
        <v>45566.690199999997</v>
      </c>
      <c r="AO22">
        <f t="shared" si="0"/>
        <v>45566.690199999997</v>
      </c>
      <c r="AP22">
        <v>1</v>
      </c>
      <c r="AR22" s="33">
        <f>AM23-filtered_labeled_data_seghesio__3[[#This Row],[timestamp]]</f>
        <v>0</v>
      </c>
      <c r="AS22" s="33" t="e">
        <f>#REF!-#REF!</f>
        <v>#REF!</v>
      </c>
      <c r="AU22" s="31">
        <v>0.13801050200000001</v>
      </c>
      <c r="AV22" s="32"/>
      <c r="AW22">
        <f t="shared" si="1"/>
        <v>0.13801050200000001</v>
      </c>
    </row>
    <row r="23" spans="1:49" x14ac:dyDescent="0.35">
      <c r="A23">
        <v>799.38400000000001</v>
      </c>
      <c r="B23">
        <v>119.90900000000001</v>
      </c>
      <c r="C23">
        <v>213</v>
      </c>
      <c r="D23">
        <v>215</v>
      </c>
      <c r="E23">
        <v>221.6</v>
      </c>
      <c r="F23">
        <v>225.3</v>
      </c>
      <c r="G23">
        <v>2202.8249999999998</v>
      </c>
      <c r="H23">
        <v>1719.925</v>
      </c>
      <c r="I23">
        <v>3.0760000000000001</v>
      </c>
      <c r="J23">
        <v>0.14799999999999999</v>
      </c>
      <c r="K23">
        <v>24.34</v>
      </c>
      <c r="L23">
        <v>2.0760000000000001</v>
      </c>
      <c r="M23">
        <v>0.45400000000000001</v>
      </c>
      <c r="N23">
        <v>0.65400000000000003</v>
      </c>
      <c r="O23">
        <v>41.7</v>
      </c>
      <c r="P23">
        <v>29.550999999999998</v>
      </c>
      <c r="Q23">
        <v>44.948</v>
      </c>
      <c r="R23">
        <v>229.8</v>
      </c>
      <c r="S23">
        <v>60.1</v>
      </c>
      <c r="T23">
        <v>60.1</v>
      </c>
      <c r="U23">
        <v>60.2</v>
      </c>
      <c r="V23">
        <v>137.79599999999999</v>
      </c>
      <c r="W23">
        <v>52.5</v>
      </c>
      <c r="X23">
        <v>65.858999999999995</v>
      </c>
      <c r="Y23">
        <v>82.14</v>
      </c>
      <c r="Z23">
        <v>1.2789999999999999</v>
      </c>
      <c r="AA23">
        <v>543.53099999999995</v>
      </c>
      <c r="AB23">
        <v>497.02600000000001</v>
      </c>
      <c r="AC23">
        <v>4.7409999999999997</v>
      </c>
      <c r="AD23">
        <v>3.7250000000000001</v>
      </c>
      <c r="AE23">
        <v>7961.4560000000001</v>
      </c>
      <c r="AF23">
        <v>6104.7479999999996</v>
      </c>
      <c r="AG23">
        <v>1783.886</v>
      </c>
      <c r="AH23">
        <v>1115.616</v>
      </c>
      <c r="AI23">
        <v>6177.57</v>
      </c>
      <c r="AJ23">
        <v>4989.1319999999996</v>
      </c>
      <c r="AK23">
        <v>424.81</v>
      </c>
      <c r="AL23">
        <v>2055.8449999999998</v>
      </c>
      <c r="AM23">
        <v>45566.690199999997</v>
      </c>
      <c r="AN23">
        <f>MAX(AL23:AM23)</f>
        <v>45566.690199999997</v>
      </c>
      <c r="AO23">
        <f t="shared" si="0"/>
        <v>45566.690199999997</v>
      </c>
      <c r="AP23">
        <v>1</v>
      </c>
      <c r="AR23" s="33">
        <f>AM24-filtered_labeled_data_seghesio__3[[#This Row],[timestamp]]</f>
        <v>2.7000000409316272E-4</v>
      </c>
      <c r="AS23" s="33" t="e">
        <f>#REF!-#REF!</f>
        <v>#REF!</v>
      </c>
      <c r="AU23" s="32"/>
      <c r="AV23" s="31">
        <v>0.13801050200000001</v>
      </c>
      <c r="AW23">
        <f t="shared" si="1"/>
        <v>0.13801050200000001</v>
      </c>
    </row>
    <row r="24" spans="1:49" hidden="1" x14ac:dyDescent="0.35">
      <c r="A24">
        <v>799.56899999999996</v>
      </c>
      <c r="B24">
        <v>119.90900000000001</v>
      </c>
      <c r="C24">
        <v>213.5</v>
      </c>
      <c r="D24">
        <v>214.8</v>
      </c>
      <c r="E24">
        <v>221.5</v>
      </c>
      <c r="F24">
        <v>225.3</v>
      </c>
      <c r="G24">
        <v>2208.0700000000002</v>
      </c>
      <c r="H24">
        <v>1709.1420000000001</v>
      </c>
      <c r="I24">
        <v>2.8959999999999999</v>
      </c>
      <c r="J24">
        <v>0.156</v>
      </c>
      <c r="K24">
        <v>24.34</v>
      </c>
      <c r="L24">
        <v>2.0819999999999999</v>
      </c>
      <c r="M24">
        <v>0.45400000000000001</v>
      </c>
      <c r="N24">
        <v>0.65400000000000003</v>
      </c>
      <c r="O24">
        <v>41.5</v>
      </c>
      <c r="P24">
        <v>29.745000000000001</v>
      </c>
      <c r="Q24">
        <v>44.969000000000001</v>
      </c>
      <c r="R24">
        <v>229.8</v>
      </c>
      <c r="S24">
        <v>60.1</v>
      </c>
      <c r="T24">
        <v>60.1</v>
      </c>
      <c r="U24">
        <v>60.2</v>
      </c>
      <c r="V24">
        <v>94.585999999999999</v>
      </c>
      <c r="W24">
        <v>52.5</v>
      </c>
      <c r="X24">
        <v>65.688999999999993</v>
      </c>
      <c r="Y24">
        <v>79.522999999999996</v>
      </c>
      <c r="Z24">
        <v>2.859</v>
      </c>
      <c r="AA24">
        <v>545.24599999999998</v>
      </c>
      <c r="AB24">
        <v>503.39400000000001</v>
      </c>
      <c r="AC24">
        <v>4.4400000000000004</v>
      </c>
      <c r="AD24">
        <v>3.5369999999999999</v>
      </c>
      <c r="AE24">
        <v>7819.14</v>
      </c>
      <c r="AF24">
        <v>5591.0460000000003</v>
      </c>
      <c r="AG24">
        <v>1627.48</v>
      </c>
      <c r="AH24">
        <v>1022.066</v>
      </c>
      <c r="AI24">
        <v>6191.6589999999997</v>
      </c>
      <c r="AJ24">
        <v>4568.9799999999996</v>
      </c>
      <c r="AM24">
        <v>45566.690470000001</v>
      </c>
      <c r="AN24">
        <f>MAX(AL24:AM24)</f>
        <v>45566.690470000001</v>
      </c>
      <c r="AO24">
        <f t="shared" si="0"/>
        <v>45566.690470000001</v>
      </c>
      <c r="AR24" s="33">
        <f>AM25-filtered_labeled_data_seghesio__3[[#This Row],[timestamp]]</f>
        <v>0</v>
      </c>
      <c r="AU24" s="31">
        <v>0.113816977</v>
      </c>
      <c r="AV24" s="32"/>
      <c r="AW24">
        <f t="shared" si="1"/>
        <v>0.113816977</v>
      </c>
    </row>
    <row r="25" spans="1:49" x14ac:dyDescent="0.35">
      <c r="A25">
        <v>799.56899999999996</v>
      </c>
      <c r="B25">
        <v>119.90900000000001</v>
      </c>
      <c r="C25">
        <v>213.5</v>
      </c>
      <c r="D25">
        <v>214.8</v>
      </c>
      <c r="E25">
        <v>221.5</v>
      </c>
      <c r="F25">
        <v>225.3</v>
      </c>
      <c r="G25">
        <v>2208.0700000000002</v>
      </c>
      <c r="H25">
        <v>1709.1420000000001</v>
      </c>
      <c r="I25">
        <v>2.8959999999999999</v>
      </c>
      <c r="J25">
        <v>0.156</v>
      </c>
      <c r="K25">
        <v>24.34</v>
      </c>
      <c r="L25">
        <v>2.0819999999999999</v>
      </c>
      <c r="M25">
        <v>0.45400000000000001</v>
      </c>
      <c r="N25">
        <v>0.65400000000000003</v>
      </c>
      <c r="O25">
        <v>41.5</v>
      </c>
      <c r="P25">
        <v>29.745000000000001</v>
      </c>
      <c r="Q25">
        <v>44.969000000000001</v>
      </c>
      <c r="R25">
        <v>229.8</v>
      </c>
      <c r="S25">
        <v>60.1</v>
      </c>
      <c r="T25">
        <v>60.1</v>
      </c>
      <c r="U25">
        <v>60.2</v>
      </c>
      <c r="V25">
        <v>137.79599999999999</v>
      </c>
      <c r="W25">
        <v>52.5</v>
      </c>
      <c r="X25">
        <v>66.108999999999995</v>
      </c>
      <c r="Y25">
        <v>82.078999999999994</v>
      </c>
      <c r="Z25">
        <v>1.3919999999999999</v>
      </c>
      <c r="AA25">
        <v>544.73099999999999</v>
      </c>
      <c r="AB25">
        <v>499.66500000000002</v>
      </c>
      <c r="AC25">
        <v>4.7030000000000003</v>
      </c>
      <c r="AD25">
        <v>3.8</v>
      </c>
      <c r="AE25">
        <v>7965.9089999999997</v>
      </c>
      <c r="AF25">
        <v>6160.6589999999997</v>
      </c>
      <c r="AG25">
        <v>1772.7170000000001</v>
      </c>
      <c r="AH25">
        <v>1163.672</v>
      </c>
      <c r="AI25">
        <v>6193.1909999999998</v>
      </c>
      <c r="AJ25">
        <v>4996.9870000000001</v>
      </c>
      <c r="AK25">
        <v>424.50200000000001</v>
      </c>
      <c r="AL25">
        <v>2054.4630000000002</v>
      </c>
      <c r="AM25">
        <v>45566.690470000001</v>
      </c>
      <c r="AN25">
        <f>MAX(AL25:AM25)</f>
        <v>45566.690470000001</v>
      </c>
      <c r="AO25">
        <f t="shared" si="0"/>
        <v>45566.690470000001</v>
      </c>
      <c r="AP25">
        <v>1</v>
      </c>
      <c r="AR25" s="33">
        <f>AM26-filtered_labeled_data_seghesio__3[[#This Row],[timestamp]]</f>
        <v>2.899999963119626E-4</v>
      </c>
      <c r="AU25" s="32"/>
      <c r="AV25" s="31">
        <v>0.113816977</v>
      </c>
      <c r="AW25">
        <f t="shared" si="1"/>
        <v>0.113816977</v>
      </c>
    </row>
    <row r="26" spans="1:49" x14ac:dyDescent="0.35">
      <c r="A26">
        <v>799.75300000000004</v>
      </c>
      <c r="B26">
        <v>119.90900000000001</v>
      </c>
      <c r="C26">
        <v>213.6</v>
      </c>
      <c r="D26">
        <v>215.1</v>
      </c>
      <c r="E26">
        <v>221.5</v>
      </c>
      <c r="F26">
        <v>225.1</v>
      </c>
      <c r="G26">
        <v>2184.7559999999999</v>
      </c>
      <c r="H26">
        <v>1734.2049999999999</v>
      </c>
      <c r="I26">
        <v>3.306</v>
      </c>
      <c r="J26">
        <v>0.14399999999999999</v>
      </c>
      <c r="K26">
        <v>24.378</v>
      </c>
      <c r="L26">
        <v>2.012</v>
      </c>
      <c r="M26">
        <v>0.45200000000000001</v>
      </c>
      <c r="N26">
        <v>0.65600000000000003</v>
      </c>
      <c r="O26">
        <v>41.2</v>
      </c>
      <c r="P26">
        <v>28.934000000000001</v>
      </c>
      <c r="Q26">
        <v>44.999000000000002</v>
      </c>
      <c r="R26">
        <v>229.8</v>
      </c>
      <c r="S26">
        <v>60.1</v>
      </c>
      <c r="T26">
        <v>60.1</v>
      </c>
      <c r="U26">
        <v>60.2</v>
      </c>
      <c r="V26">
        <v>94.585999999999999</v>
      </c>
      <c r="W26">
        <v>52.5</v>
      </c>
      <c r="X26">
        <v>65.635000000000005</v>
      </c>
      <c r="Y26">
        <v>79.533000000000001</v>
      </c>
      <c r="Z26">
        <v>3.16</v>
      </c>
      <c r="AA26">
        <v>545.64499999999998</v>
      </c>
      <c r="AB26">
        <v>502.07299999999998</v>
      </c>
      <c r="AC26">
        <v>4.5529999999999999</v>
      </c>
      <c r="AD26">
        <v>3.5739999999999998</v>
      </c>
      <c r="AE26">
        <v>7801.1279999999997</v>
      </c>
      <c r="AF26">
        <v>5561.2449999999999</v>
      </c>
      <c r="AG26">
        <v>1666.4649999999999</v>
      </c>
      <c r="AH26">
        <v>1013.192</v>
      </c>
      <c r="AI26">
        <v>6134.6639999999998</v>
      </c>
      <c r="AJ26">
        <v>4548.0529999999999</v>
      </c>
      <c r="AK26">
        <v>423.70400000000001</v>
      </c>
      <c r="AL26">
        <v>2054.422</v>
      </c>
      <c r="AM26">
        <v>45566.690759999998</v>
      </c>
      <c r="AN26">
        <f>MAX(AL26:AM26)</f>
        <v>45566.690759999998</v>
      </c>
      <c r="AO26">
        <f t="shared" si="0"/>
        <v>45566.690759999998</v>
      </c>
      <c r="AP26">
        <v>0</v>
      </c>
      <c r="AR26" s="33">
        <f>AM27-filtered_labeled_data_seghesio__3[[#This Row],[timestamp]]</f>
        <v>0</v>
      </c>
      <c r="AU26" s="31">
        <v>0.11323606999999999</v>
      </c>
      <c r="AV26" s="32"/>
      <c r="AW26">
        <f t="shared" si="1"/>
        <v>0.11323606999999999</v>
      </c>
    </row>
    <row r="27" spans="1:49" x14ac:dyDescent="0.35">
      <c r="A27">
        <v>799.75300000000004</v>
      </c>
      <c r="B27">
        <v>119.90900000000001</v>
      </c>
      <c r="C27">
        <v>213.6</v>
      </c>
      <c r="D27">
        <v>215.1</v>
      </c>
      <c r="E27">
        <v>221.5</v>
      </c>
      <c r="F27">
        <v>225.1</v>
      </c>
      <c r="G27">
        <v>2184.7559999999999</v>
      </c>
      <c r="H27">
        <v>1734.2049999999999</v>
      </c>
      <c r="I27">
        <v>3.306</v>
      </c>
      <c r="J27">
        <v>0.14399999999999999</v>
      </c>
      <c r="K27">
        <v>24.378</v>
      </c>
      <c r="L27">
        <v>2.012</v>
      </c>
      <c r="M27">
        <v>0.45200000000000001</v>
      </c>
      <c r="N27">
        <v>0.65600000000000003</v>
      </c>
      <c r="O27">
        <v>41.2</v>
      </c>
      <c r="P27">
        <v>28.934000000000001</v>
      </c>
      <c r="Q27">
        <v>44.999000000000002</v>
      </c>
      <c r="R27">
        <v>229.8</v>
      </c>
      <c r="S27">
        <v>60.1</v>
      </c>
      <c r="T27">
        <v>60.1</v>
      </c>
      <c r="U27">
        <v>60.2</v>
      </c>
      <c r="V27">
        <v>137.79599999999999</v>
      </c>
      <c r="W27">
        <v>52.5</v>
      </c>
      <c r="X27">
        <v>66.094999999999999</v>
      </c>
      <c r="Y27">
        <v>82.287999999999997</v>
      </c>
      <c r="Z27">
        <v>1.3169999999999999</v>
      </c>
      <c r="AA27">
        <v>544.46500000000003</v>
      </c>
      <c r="AB27">
        <v>497.97300000000001</v>
      </c>
      <c r="AC27">
        <v>4.7779999999999996</v>
      </c>
      <c r="AD27">
        <v>3.8380000000000001</v>
      </c>
      <c r="AE27">
        <v>7925.56</v>
      </c>
      <c r="AF27">
        <v>6099.0410000000002</v>
      </c>
      <c r="AG27">
        <v>1789.9069999999999</v>
      </c>
      <c r="AH27">
        <v>1154.2360000000001</v>
      </c>
      <c r="AI27">
        <v>6135.6530000000002</v>
      </c>
      <c r="AJ27">
        <v>4944.8050000000003</v>
      </c>
      <c r="AK27">
        <v>424.62799999999999</v>
      </c>
      <c r="AL27">
        <v>2056.1379999999999</v>
      </c>
      <c r="AM27">
        <v>45566.690759999998</v>
      </c>
      <c r="AN27">
        <f>MAX(AL27:AM27)</f>
        <v>45566.690759999998</v>
      </c>
      <c r="AO27">
        <f t="shared" si="0"/>
        <v>45566.690759999998</v>
      </c>
      <c r="AP27">
        <v>1</v>
      </c>
      <c r="AR27" s="33">
        <f>AM28-filtered_labeled_data_seghesio__3[[#This Row],[timestamp]]</f>
        <v>2.8000000020256266E-4</v>
      </c>
      <c r="AU27" s="32"/>
      <c r="AV27" s="31">
        <v>0.11323606999999999</v>
      </c>
      <c r="AW27">
        <f t="shared" si="1"/>
        <v>0.11323606999999999</v>
      </c>
    </row>
    <row r="28" spans="1:49" x14ac:dyDescent="0.35">
      <c r="A28">
        <v>799.75300000000004</v>
      </c>
      <c r="B28">
        <v>119.90900000000001</v>
      </c>
      <c r="C28">
        <v>213.6</v>
      </c>
      <c r="D28">
        <v>215.1</v>
      </c>
      <c r="E28">
        <v>221.3</v>
      </c>
      <c r="F28">
        <v>225.1</v>
      </c>
      <c r="G28">
        <v>2204.1849999999999</v>
      </c>
      <c r="H28">
        <v>1729.153</v>
      </c>
      <c r="I28">
        <v>3.1019999999999999</v>
      </c>
      <c r="J28">
        <v>0.154</v>
      </c>
      <c r="K28">
        <v>24.34</v>
      </c>
      <c r="L28">
        <v>2.0779999999999998</v>
      </c>
      <c r="M28">
        <v>0.45400000000000001</v>
      </c>
      <c r="N28">
        <v>0.65400000000000003</v>
      </c>
      <c r="O28">
        <v>41.2</v>
      </c>
      <c r="P28">
        <v>29.128</v>
      </c>
      <c r="Q28">
        <v>44.942999999999998</v>
      </c>
      <c r="R28">
        <v>229.8</v>
      </c>
      <c r="S28">
        <v>60.1</v>
      </c>
      <c r="T28">
        <v>60.1</v>
      </c>
      <c r="U28">
        <v>60.3</v>
      </c>
      <c r="V28">
        <v>94.585999999999999</v>
      </c>
      <c r="W28">
        <v>52.5</v>
      </c>
      <c r="X28">
        <v>65.751999999999995</v>
      </c>
      <c r="Y28">
        <v>79.430000000000007</v>
      </c>
      <c r="Z28">
        <v>3.198</v>
      </c>
      <c r="AA28">
        <v>545.46100000000001</v>
      </c>
      <c r="AB28">
        <v>502.44200000000001</v>
      </c>
      <c r="AC28">
        <v>4.5529999999999999</v>
      </c>
      <c r="AD28">
        <v>3.6120000000000001</v>
      </c>
      <c r="AE28">
        <v>7806.7219999999998</v>
      </c>
      <c r="AF28">
        <v>5583.3760000000002</v>
      </c>
      <c r="AG28">
        <v>1675.114</v>
      </c>
      <c r="AH28">
        <v>1042.5899999999999</v>
      </c>
      <c r="AI28">
        <v>6131.6080000000002</v>
      </c>
      <c r="AJ28">
        <v>4540.7860000000001</v>
      </c>
      <c r="AK28">
        <v>423.62</v>
      </c>
      <c r="AL28">
        <v>2053.431</v>
      </c>
      <c r="AM28">
        <v>45566.691039999998</v>
      </c>
      <c r="AN28">
        <f>MAX(AL28:AM28)</f>
        <v>45566.691039999998</v>
      </c>
      <c r="AO28">
        <f t="shared" si="0"/>
        <v>45566.691039999998</v>
      </c>
      <c r="AP28">
        <v>1</v>
      </c>
      <c r="AR28" s="33">
        <f>AM29-filtered_labeled_data_seghesio__3[[#This Row],[timestamp]]</f>
        <v>0</v>
      </c>
      <c r="AU28" s="31">
        <v>0.104067564</v>
      </c>
      <c r="AV28" s="32"/>
      <c r="AW28">
        <f t="shared" si="1"/>
        <v>0.104067564</v>
      </c>
    </row>
    <row r="29" spans="1:49" x14ac:dyDescent="0.35">
      <c r="A29">
        <v>799.75300000000004</v>
      </c>
      <c r="B29">
        <v>119.90900000000001</v>
      </c>
      <c r="C29">
        <v>213.6</v>
      </c>
      <c r="D29">
        <v>215.1</v>
      </c>
      <c r="E29">
        <v>221.3</v>
      </c>
      <c r="F29">
        <v>225.1</v>
      </c>
      <c r="G29">
        <v>2204.1849999999999</v>
      </c>
      <c r="H29">
        <v>1729.153</v>
      </c>
      <c r="I29">
        <v>3.1019999999999999</v>
      </c>
      <c r="J29">
        <v>0.154</v>
      </c>
      <c r="K29">
        <v>24.34</v>
      </c>
      <c r="L29">
        <v>2.0779999999999998</v>
      </c>
      <c r="M29">
        <v>0.45400000000000001</v>
      </c>
      <c r="N29">
        <v>0.65400000000000003</v>
      </c>
      <c r="O29">
        <v>41.2</v>
      </c>
      <c r="P29">
        <v>29.128</v>
      </c>
      <c r="Q29">
        <v>44.942999999999998</v>
      </c>
      <c r="R29">
        <v>229.8</v>
      </c>
      <c r="S29">
        <v>60.1</v>
      </c>
      <c r="T29">
        <v>60.1</v>
      </c>
      <c r="U29">
        <v>60.3</v>
      </c>
      <c r="V29">
        <v>137.79599999999999</v>
      </c>
      <c r="W29">
        <v>52.5</v>
      </c>
      <c r="X29">
        <v>66.204999999999998</v>
      </c>
      <c r="Y29">
        <v>82.292000000000002</v>
      </c>
      <c r="Z29">
        <v>1.2789999999999999</v>
      </c>
      <c r="AA29">
        <v>544.46900000000005</v>
      </c>
      <c r="AB29">
        <v>498.34</v>
      </c>
      <c r="AC29">
        <v>4.8159999999999998</v>
      </c>
      <c r="AD29">
        <v>3.8</v>
      </c>
      <c r="AE29">
        <v>7933.0370000000003</v>
      </c>
      <c r="AF29">
        <v>6098.3050000000003</v>
      </c>
      <c r="AG29">
        <v>1817.9010000000001</v>
      </c>
      <c r="AH29">
        <v>1143.83</v>
      </c>
      <c r="AI29">
        <v>6115.1360000000004</v>
      </c>
      <c r="AJ29">
        <v>4954.4750000000004</v>
      </c>
      <c r="AK29">
        <v>424.88</v>
      </c>
      <c r="AL29">
        <v>2054.4560000000001</v>
      </c>
      <c r="AM29">
        <v>45566.691039999998</v>
      </c>
      <c r="AN29">
        <f>MAX(AL29:AM29)</f>
        <v>45566.691039999998</v>
      </c>
      <c r="AO29">
        <f t="shared" si="0"/>
        <v>45566.691039999998</v>
      </c>
      <c r="AP29">
        <v>1</v>
      </c>
      <c r="AR29" s="33">
        <f>AM30-filtered_labeled_data_seghesio__3[[#This Row],[timestamp]]</f>
        <v>2.9000000358792022E-4</v>
      </c>
      <c r="AU29" s="32"/>
      <c r="AV29" s="31">
        <v>0.104067564</v>
      </c>
      <c r="AW29">
        <f t="shared" si="1"/>
        <v>0.104067564</v>
      </c>
    </row>
    <row r="30" spans="1:49" x14ac:dyDescent="0.35">
      <c r="A30">
        <v>799.75300000000004</v>
      </c>
      <c r="B30">
        <v>119.90900000000001</v>
      </c>
      <c r="C30">
        <v>213.8</v>
      </c>
      <c r="D30">
        <v>215.1</v>
      </c>
      <c r="E30">
        <v>221.5</v>
      </c>
      <c r="F30">
        <v>225.1</v>
      </c>
      <c r="G30">
        <v>2165.0360000000001</v>
      </c>
      <c r="H30">
        <v>1715.942</v>
      </c>
      <c r="I30">
        <v>3.242</v>
      </c>
      <c r="J30">
        <v>0.14399999999999999</v>
      </c>
      <c r="K30">
        <v>24.335999999999999</v>
      </c>
      <c r="L30">
        <v>2.048</v>
      </c>
      <c r="M30">
        <v>0.45</v>
      </c>
      <c r="N30">
        <v>0.65400000000000003</v>
      </c>
      <c r="O30">
        <v>41.2</v>
      </c>
      <c r="P30">
        <v>28.853000000000002</v>
      </c>
      <c r="Q30">
        <v>44.973999999999997</v>
      </c>
      <c r="R30">
        <v>229.8</v>
      </c>
      <c r="S30">
        <v>60</v>
      </c>
      <c r="T30">
        <v>60</v>
      </c>
      <c r="U30">
        <v>60.3</v>
      </c>
      <c r="V30">
        <v>94.585999999999999</v>
      </c>
      <c r="W30">
        <v>52.5</v>
      </c>
      <c r="X30">
        <v>65.546000000000006</v>
      </c>
      <c r="Y30">
        <v>79.706999999999994</v>
      </c>
      <c r="Z30">
        <v>3.2360000000000002</v>
      </c>
      <c r="AA30">
        <v>541.61500000000001</v>
      </c>
      <c r="AB30">
        <v>497.62599999999998</v>
      </c>
      <c r="AC30">
        <v>4.5529999999999999</v>
      </c>
      <c r="AD30">
        <v>3.65</v>
      </c>
      <c r="AE30">
        <v>7723.232</v>
      </c>
      <c r="AF30">
        <v>5414.2110000000002</v>
      </c>
      <c r="AG30">
        <v>1649.4110000000001</v>
      </c>
      <c r="AH30">
        <v>1037.76</v>
      </c>
      <c r="AI30">
        <v>6073.8220000000001</v>
      </c>
      <c r="AJ30">
        <v>4376.451</v>
      </c>
      <c r="AK30">
        <v>423.67200000000003</v>
      </c>
      <c r="AL30">
        <v>2053.0239999999999</v>
      </c>
      <c r="AM30">
        <v>45566.691330000001</v>
      </c>
      <c r="AN30">
        <f>MAX(AL30:AM30)</f>
        <v>45566.691330000001</v>
      </c>
      <c r="AO30">
        <f t="shared" si="0"/>
        <v>45566.691330000001</v>
      </c>
      <c r="AP30">
        <v>1</v>
      </c>
      <c r="AR30" s="33">
        <f>AM31-filtered_labeled_data_seghesio__3[[#This Row],[timestamp]]</f>
        <v>0</v>
      </c>
      <c r="AU30" s="31">
        <v>0.15833878500000001</v>
      </c>
      <c r="AV30" s="32"/>
      <c r="AW30">
        <f t="shared" si="1"/>
        <v>0.15833878500000001</v>
      </c>
    </row>
    <row r="31" spans="1:49" x14ac:dyDescent="0.35">
      <c r="A31">
        <v>799.75300000000004</v>
      </c>
      <c r="B31">
        <v>119.90900000000001</v>
      </c>
      <c r="C31">
        <v>213.8</v>
      </c>
      <c r="D31">
        <v>215.1</v>
      </c>
      <c r="E31">
        <v>221.5</v>
      </c>
      <c r="F31">
        <v>225.1</v>
      </c>
      <c r="G31">
        <v>2165.0360000000001</v>
      </c>
      <c r="H31">
        <v>1715.942</v>
      </c>
      <c r="I31">
        <v>3.242</v>
      </c>
      <c r="J31">
        <v>0.14399999999999999</v>
      </c>
      <c r="K31">
        <v>24.335999999999999</v>
      </c>
      <c r="L31">
        <v>2.048</v>
      </c>
      <c r="M31">
        <v>0.45</v>
      </c>
      <c r="N31">
        <v>0.65400000000000003</v>
      </c>
      <c r="O31">
        <v>41.2</v>
      </c>
      <c r="P31">
        <v>28.853000000000002</v>
      </c>
      <c r="Q31">
        <v>44.973999999999997</v>
      </c>
      <c r="R31">
        <v>229.8</v>
      </c>
      <c r="S31">
        <v>60</v>
      </c>
      <c r="T31">
        <v>60</v>
      </c>
      <c r="U31">
        <v>60.3</v>
      </c>
      <c r="V31">
        <v>137.79599999999999</v>
      </c>
      <c r="W31">
        <v>52.5</v>
      </c>
      <c r="X31">
        <v>66.165999999999997</v>
      </c>
      <c r="Y31">
        <v>82.09</v>
      </c>
      <c r="Z31">
        <v>1.2789999999999999</v>
      </c>
      <c r="AA31">
        <v>545.346</v>
      </c>
      <c r="AB31">
        <v>498.97399999999999</v>
      </c>
      <c r="AC31">
        <v>4.8159999999999998</v>
      </c>
      <c r="AD31">
        <v>3.8380000000000001</v>
      </c>
      <c r="AE31">
        <v>7954.0330000000004</v>
      </c>
      <c r="AF31">
        <v>6159.9059999999999</v>
      </c>
      <c r="AG31">
        <v>1819.769</v>
      </c>
      <c r="AH31">
        <v>1163.269</v>
      </c>
      <c r="AI31">
        <v>6134.2640000000001</v>
      </c>
      <c r="AJ31">
        <v>4996.6369999999997</v>
      </c>
      <c r="AK31">
        <v>424.77699999999999</v>
      </c>
      <c r="AL31">
        <v>2055.5790000000002</v>
      </c>
      <c r="AM31">
        <v>45566.691330000001</v>
      </c>
      <c r="AN31">
        <f>MAX(AL31:AM31)</f>
        <v>45566.691330000001</v>
      </c>
      <c r="AO31">
        <f t="shared" si="0"/>
        <v>45566.691330000001</v>
      </c>
      <c r="AP31">
        <v>1</v>
      </c>
      <c r="AR31" s="33">
        <f>AM32-filtered_labeled_data_seghesio__3[[#This Row],[timestamp]]</f>
        <v>2.8000000020256266E-4</v>
      </c>
      <c r="AU31" s="32"/>
      <c r="AV31" s="31">
        <v>0.15833878500000001</v>
      </c>
      <c r="AW31">
        <f t="shared" si="1"/>
        <v>0.15833878500000001</v>
      </c>
    </row>
    <row r="32" spans="1:49" hidden="1" x14ac:dyDescent="0.35">
      <c r="A32">
        <v>799.75300000000004</v>
      </c>
      <c r="B32">
        <v>119.90900000000001</v>
      </c>
      <c r="C32">
        <v>214</v>
      </c>
      <c r="D32">
        <v>215</v>
      </c>
      <c r="E32">
        <v>221.5</v>
      </c>
      <c r="F32">
        <v>225.1</v>
      </c>
      <c r="G32">
        <v>2201.1729999999998</v>
      </c>
      <c r="H32">
        <v>1735.759</v>
      </c>
      <c r="I32">
        <v>2.9239999999999999</v>
      </c>
      <c r="J32">
        <v>0.14399999999999999</v>
      </c>
      <c r="K32">
        <v>24.38</v>
      </c>
      <c r="L32">
        <v>2.0579999999999998</v>
      </c>
      <c r="M32">
        <v>0.45400000000000001</v>
      </c>
      <c r="N32">
        <v>0.65600000000000003</v>
      </c>
      <c r="O32">
        <v>41</v>
      </c>
      <c r="P32">
        <v>28.792000000000002</v>
      </c>
      <c r="Q32">
        <v>44.973999999999997</v>
      </c>
      <c r="R32">
        <v>229.8</v>
      </c>
      <c r="S32">
        <v>60.1</v>
      </c>
      <c r="T32">
        <v>60.1</v>
      </c>
      <c r="U32">
        <v>60.4</v>
      </c>
      <c r="V32">
        <v>94.585999999999999</v>
      </c>
      <c r="W32">
        <v>52.5</v>
      </c>
      <c r="X32">
        <v>65.674000000000007</v>
      </c>
      <c r="Y32">
        <v>79.759</v>
      </c>
      <c r="Z32">
        <v>3.3860000000000001</v>
      </c>
      <c r="AA32">
        <v>542.69200000000001</v>
      </c>
      <c r="AB32">
        <v>499.19200000000001</v>
      </c>
      <c r="AC32">
        <v>4.59</v>
      </c>
      <c r="AD32">
        <v>3.6120000000000001</v>
      </c>
      <c r="AE32">
        <v>7746.6769999999997</v>
      </c>
      <c r="AF32">
        <v>5466.308</v>
      </c>
      <c r="AG32">
        <v>1671.886</v>
      </c>
      <c r="AH32">
        <v>1020.034</v>
      </c>
      <c r="AI32">
        <v>6074.7910000000002</v>
      </c>
      <c r="AJ32">
        <v>4446.2740000000003</v>
      </c>
      <c r="AM32">
        <v>45566.691610000002</v>
      </c>
      <c r="AN32">
        <f>MAX(AL32:AM32)</f>
        <v>45566.691610000002</v>
      </c>
      <c r="AO32">
        <f t="shared" si="0"/>
        <v>45566.691610000002</v>
      </c>
      <c r="AR32" s="33">
        <f>AM33-filtered_labeled_data_seghesio__3[[#This Row],[timestamp]]</f>
        <v>0</v>
      </c>
      <c r="AU32" s="31">
        <v>0.14667892499999999</v>
      </c>
      <c r="AV32" s="32"/>
      <c r="AW32">
        <f t="shared" si="1"/>
        <v>0.14667892499999999</v>
      </c>
    </row>
    <row r="33" spans="1:49" x14ac:dyDescent="0.35">
      <c r="A33">
        <v>799.75300000000004</v>
      </c>
      <c r="B33">
        <v>119.90900000000001</v>
      </c>
      <c r="C33">
        <v>214</v>
      </c>
      <c r="D33">
        <v>215</v>
      </c>
      <c r="E33">
        <v>221.5</v>
      </c>
      <c r="F33">
        <v>225.1</v>
      </c>
      <c r="G33">
        <v>2201.1729999999998</v>
      </c>
      <c r="H33">
        <v>1735.759</v>
      </c>
      <c r="I33">
        <v>2.9239999999999999</v>
      </c>
      <c r="J33">
        <v>0.14399999999999999</v>
      </c>
      <c r="K33">
        <v>24.38</v>
      </c>
      <c r="L33">
        <v>2.0579999999999998</v>
      </c>
      <c r="M33">
        <v>0.45400000000000001</v>
      </c>
      <c r="N33">
        <v>0.65600000000000003</v>
      </c>
      <c r="O33">
        <v>41</v>
      </c>
      <c r="P33">
        <v>28.792000000000002</v>
      </c>
      <c r="Q33">
        <v>44.973999999999997</v>
      </c>
      <c r="R33">
        <v>229.8</v>
      </c>
      <c r="S33">
        <v>60.1</v>
      </c>
      <c r="T33">
        <v>60.1</v>
      </c>
      <c r="U33">
        <v>60.4</v>
      </c>
      <c r="V33">
        <v>137.79599999999999</v>
      </c>
      <c r="W33">
        <v>52.5</v>
      </c>
      <c r="X33">
        <v>66.135000000000005</v>
      </c>
      <c r="Y33">
        <v>82.147000000000006</v>
      </c>
      <c r="Z33">
        <v>1.3540000000000001</v>
      </c>
      <c r="AA33">
        <v>546.19200000000001</v>
      </c>
      <c r="AB33">
        <v>499.62099999999998</v>
      </c>
      <c r="AC33">
        <v>4.7779999999999996</v>
      </c>
      <c r="AD33">
        <v>3.875</v>
      </c>
      <c r="AE33">
        <v>7956.1670000000004</v>
      </c>
      <c r="AF33">
        <v>6147.26</v>
      </c>
      <c r="AG33">
        <v>1796.633</v>
      </c>
      <c r="AH33">
        <v>1179.46</v>
      </c>
      <c r="AI33">
        <v>6159.5339999999997</v>
      </c>
      <c r="AJ33">
        <v>4967.8</v>
      </c>
      <c r="AK33">
        <v>424.83600000000001</v>
      </c>
      <c r="AL33">
        <v>2055.4560000000001</v>
      </c>
      <c r="AM33">
        <v>45566.691610000002</v>
      </c>
      <c r="AN33">
        <f>MAX(AL33:AM33)</f>
        <v>45566.691610000002</v>
      </c>
      <c r="AO33">
        <f t="shared" si="0"/>
        <v>45566.691610000002</v>
      </c>
      <c r="AP33">
        <v>1</v>
      </c>
      <c r="AR33" s="33">
        <f>AM34-filtered_labeled_data_seghesio__3[[#This Row],[timestamp]]</f>
        <v>2.8000000020256266E-4</v>
      </c>
      <c r="AU33" s="32"/>
      <c r="AV33" s="31">
        <v>0.14667892499999999</v>
      </c>
      <c r="AW33">
        <f t="shared" si="1"/>
        <v>0.14667892499999999</v>
      </c>
    </row>
    <row r="34" spans="1:49" x14ac:dyDescent="0.35">
      <c r="A34">
        <v>799.93799999999999</v>
      </c>
      <c r="B34">
        <v>119.90900000000001</v>
      </c>
      <c r="C34">
        <v>213.5</v>
      </c>
      <c r="D34">
        <v>214.8</v>
      </c>
      <c r="E34">
        <v>221.3</v>
      </c>
      <c r="F34">
        <v>225.1</v>
      </c>
      <c r="G34">
        <v>2174.3620000000001</v>
      </c>
      <c r="H34">
        <v>1742.7529999999999</v>
      </c>
      <c r="I34">
        <v>2.83</v>
      </c>
      <c r="J34">
        <v>0.14399999999999999</v>
      </c>
      <c r="K34">
        <v>24.338000000000001</v>
      </c>
      <c r="L34">
        <v>2.0680000000000001</v>
      </c>
      <c r="M34">
        <v>0.45200000000000001</v>
      </c>
      <c r="N34">
        <v>0.65600000000000003</v>
      </c>
      <c r="O34">
        <v>41.2</v>
      </c>
      <c r="P34">
        <v>28.806999999999999</v>
      </c>
      <c r="Q34">
        <v>44.994</v>
      </c>
      <c r="R34">
        <v>229.8</v>
      </c>
      <c r="S34">
        <v>60.1</v>
      </c>
      <c r="T34">
        <v>60.1</v>
      </c>
      <c r="U34">
        <v>60.4</v>
      </c>
      <c r="V34">
        <v>94.585999999999999</v>
      </c>
      <c r="W34">
        <v>52.5</v>
      </c>
      <c r="X34">
        <v>65.795000000000002</v>
      </c>
      <c r="Y34">
        <v>79.632999999999996</v>
      </c>
      <c r="Z34">
        <v>2.859</v>
      </c>
      <c r="AA34">
        <v>545.22199999999998</v>
      </c>
      <c r="AB34">
        <v>501.774</v>
      </c>
      <c r="AC34">
        <v>4.5149999999999997</v>
      </c>
      <c r="AD34">
        <v>3.5739999999999998</v>
      </c>
      <c r="AE34">
        <v>7787.393</v>
      </c>
      <c r="AF34">
        <v>5528.5140000000001</v>
      </c>
      <c r="AG34">
        <v>1646.2149999999999</v>
      </c>
      <c r="AH34">
        <v>1013.6369999999999</v>
      </c>
      <c r="AI34">
        <v>6141.1769999999997</v>
      </c>
      <c r="AJ34">
        <v>4514.8770000000004</v>
      </c>
      <c r="AK34">
        <v>423.80500000000001</v>
      </c>
      <c r="AL34">
        <v>2053.7199999999998</v>
      </c>
      <c r="AM34">
        <v>45566.691890000002</v>
      </c>
      <c r="AN34">
        <f>MAX(AL34:AM34)</f>
        <v>45566.691890000002</v>
      </c>
      <c r="AO34">
        <f t="shared" si="0"/>
        <v>45566.691890000002</v>
      </c>
      <c r="AP34">
        <v>1</v>
      </c>
      <c r="AR34" s="33">
        <f>AM35-filtered_labeled_data_seghesio__3[[#This Row],[timestamp]]</f>
        <v>0</v>
      </c>
      <c r="AU34" s="31">
        <v>0.116909504</v>
      </c>
      <c r="AV34" s="32"/>
      <c r="AW34">
        <f t="shared" si="1"/>
        <v>0.116909504</v>
      </c>
    </row>
    <row r="35" spans="1:49" x14ac:dyDescent="0.35">
      <c r="A35">
        <v>799.93799999999999</v>
      </c>
      <c r="B35">
        <v>119.90900000000001</v>
      </c>
      <c r="C35">
        <v>213.5</v>
      </c>
      <c r="D35">
        <v>214.8</v>
      </c>
      <c r="E35">
        <v>221.3</v>
      </c>
      <c r="F35">
        <v>225.1</v>
      </c>
      <c r="G35">
        <v>2174.3620000000001</v>
      </c>
      <c r="H35">
        <v>1742.7529999999999</v>
      </c>
      <c r="I35">
        <v>2.83</v>
      </c>
      <c r="J35">
        <v>0.14399999999999999</v>
      </c>
      <c r="K35">
        <v>24.338000000000001</v>
      </c>
      <c r="L35">
        <v>2.0680000000000001</v>
      </c>
      <c r="M35">
        <v>0.45200000000000001</v>
      </c>
      <c r="N35">
        <v>0.65600000000000003</v>
      </c>
      <c r="O35">
        <v>41.2</v>
      </c>
      <c r="P35">
        <v>28.806999999999999</v>
      </c>
      <c r="Q35">
        <v>44.994</v>
      </c>
      <c r="R35">
        <v>229.8</v>
      </c>
      <c r="S35">
        <v>60.1</v>
      </c>
      <c r="T35">
        <v>60.1</v>
      </c>
      <c r="U35">
        <v>60.4</v>
      </c>
      <c r="V35">
        <v>137.79599999999999</v>
      </c>
      <c r="W35">
        <v>52.5</v>
      </c>
      <c r="X35">
        <v>66.352000000000004</v>
      </c>
      <c r="Y35">
        <v>82.262</v>
      </c>
      <c r="Z35">
        <v>1.3169999999999999</v>
      </c>
      <c r="AA35">
        <v>546.36599999999999</v>
      </c>
      <c r="AB35">
        <v>499.48200000000003</v>
      </c>
      <c r="AC35">
        <v>4.7779999999999996</v>
      </c>
      <c r="AD35">
        <v>3.875</v>
      </c>
      <c r="AE35">
        <v>7964.1779999999999</v>
      </c>
      <c r="AF35">
        <v>6134.1679999999997</v>
      </c>
      <c r="AG35">
        <v>1798.0509999999999</v>
      </c>
      <c r="AH35">
        <v>1178.3889999999999</v>
      </c>
      <c r="AI35">
        <v>6166.1270000000004</v>
      </c>
      <c r="AJ35">
        <v>4955.78</v>
      </c>
      <c r="AK35">
        <v>424.685</v>
      </c>
      <c r="AL35">
        <v>2054.8789999999999</v>
      </c>
      <c r="AM35">
        <v>45566.691890000002</v>
      </c>
      <c r="AN35">
        <f>MAX(AL35:AM35)</f>
        <v>45566.691890000002</v>
      </c>
      <c r="AO35">
        <f t="shared" si="0"/>
        <v>45566.691890000002</v>
      </c>
      <c r="AP35">
        <v>1</v>
      </c>
      <c r="AR35" s="33">
        <f>AM36-filtered_labeled_data_seghesio__3[[#This Row],[timestamp]]</f>
        <v>2.899999963119626E-4</v>
      </c>
      <c r="AU35" s="32"/>
      <c r="AV35" s="31">
        <v>0.116909504</v>
      </c>
      <c r="AW35">
        <f t="shared" si="1"/>
        <v>0.116909504</v>
      </c>
    </row>
    <row r="36" spans="1:49" x14ac:dyDescent="0.35">
      <c r="A36">
        <v>800.12199999999996</v>
      </c>
      <c r="B36">
        <v>119.90900000000001</v>
      </c>
      <c r="C36">
        <v>213.8</v>
      </c>
      <c r="D36">
        <v>214.6</v>
      </c>
      <c r="E36">
        <v>221.1</v>
      </c>
      <c r="F36">
        <v>225.1</v>
      </c>
      <c r="G36">
        <v>2188.5450000000001</v>
      </c>
      <c r="H36">
        <v>1720.896</v>
      </c>
      <c r="I36">
        <v>3.1019999999999999</v>
      </c>
      <c r="J36">
        <v>0.14399999999999999</v>
      </c>
      <c r="K36">
        <v>24.384</v>
      </c>
      <c r="L36">
        <v>2.0499999999999998</v>
      </c>
      <c r="M36">
        <v>0.45400000000000001</v>
      </c>
      <c r="N36">
        <v>0.65600000000000003</v>
      </c>
      <c r="O36">
        <v>41.2</v>
      </c>
      <c r="P36">
        <v>28.577999999999999</v>
      </c>
      <c r="Q36">
        <v>44.942999999999998</v>
      </c>
      <c r="R36">
        <v>229.8</v>
      </c>
      <c r="S36">
        <v>60.1</v>
      </c>
      <c r="T36">
        <v>60.1</v>
      </c>
      <c r="U36">
        <v>60.4</v>
      </c>
      <c r="V36">
        <v>94.585999999999999</v>
      </c>
      <c r="W36">
        <v>52.5</v>
      </c>
      <c r="X36">
        <v>65.813999999999993</v>
      </c>
      <c r="Y36">
        <v>79.555999999999997</v>
      </c>
      <c r="Z36">
        <v>2.6709999999999998</v>
      </c>
      <c r="AA36">
        <v>543.40099999999995</v>
      </c>
      <c r="AB36">
        <v>498.14800000000002</v>
      </c>
      <c r="AC36">
        <v>4.4770000000000003</v>
      </c>
      <c r="AD36">
        <v>3.6120000000000001</v>
      </c>
      <c r="AE36">
        <v>7774.4870000000001</v>
      </c>
      <c r="AF36">
        <v>5449.8639999999996</v>
      </c>
      <c r="AG36">
        <v>1609.0239999999999</v>
      </c>
      <c r="AH36">
        <v>1013.147</v>
      </c>
      <c r="AI36">
        <v>6165.4629999999997</v>
      </c>
      <c r="AJ36">
        <v>4436.7160000000003</v>
      </c>
      <c r="AK36">
        <v>423.87599999999998</v>
      </c>
      <c r="AL36">
        <v>2194.9290000000001</v>
      </c>
      <c r="AM36">
        <v>45566.692179999998</v>
      </c>
      <c r="AN36">
        <f>MAX(AL36:AM36)</f>
        <v>45566.692179999998</v>
      </c>
      <c r="AO36">
        <f t="shared" si="0"/>
        <v>45566.692179999998</v>
      </c>
      <c r="AP36">
        <v>1</v>
      </c>
      <c r="AR36" s="33">
        <f>AM37-filtered_labeled_data_seghesio__3[[#This Row],[timestamp]]</f>
        <v>0</v>
      </c>
      <c r="AU36" s="31">
        <v>0.13315534600000001</v>
      </c>
      <c r="AV36" s="32"/>
      <c r="AW36">
        <f t="shared" si="1"/>
        <v>0.13315534600000001</v>
      </c>
    </row>
    <row r="37" spans="1:49" x14ac:dyDescent="0.35">
      <c r="A37">
        <v>800.12199999999996</v>
      </c>
      <c r="B37">
        <v>119.90900000000001</v>
      </c>
      <c r="C37">
        <v>213.8</v>
      </c>
      <c r="D37">
        <v>214.6</v>
      </c>
      <c r="E37">
        <v>221.1</v>
      </c>
      <c r="F37">
        <v>225.1</v>
      </c>
      <c r="G37">
        <v>2188.5450000000001</v>
      </c>
      <c r="H37">
        <v>1720.896</v>
      </c>
      <c r="I37">
        <v>3.1019999999999999</v>
      </c>
      <c r="J37">
        <v>0.14399999999999999</v>
      </c>
      <c r="K37">
        <v>24.384</v>
      </c>
      <c r="L37">
        <v>2.0499999999999998</v>
      </c>
      <c r="M37">
        <v>0.45400000000000001</v>
      </c>
      <c r="N37">
        <v>0.65600000000000003</v>
      </c>
      <c r="O37">
        <v>41.2</v>
      </c>
      <c r="P37">
        <v>28.577999999999999</v>
      </c>
      <c r="Q37">
        <v>44.942999999999998</v>
      </c>
      <c r="R37">
        <v>229.8</v>
      </c>
      <c r="S37">
        <v>60.1</v>
      </c>
      <c r="T37">
        <v>60.1</v>
      </c>
      <c r="U37">
        <v>60.4</v>
      </c>
      <c r="V37">
        <v>137.79599999999999</v>
      </c>
      <c r="W37">
        <v>52.5</v>
      </c>
      <c r="X37">
        <v>66.41</v>
      </c>
      <c r="Y37">
        <v>81.908000000000001</v>
      </c>
      <c r="Z37">
        <v>2.5579999999999998</v>
      </c>
      <c r="AA37">
        <v>544.53599999999994</v>
      </c>
      <c r="AB37">
        <v>497.517</v>
      </c>
      <c r="AC37">
        <v>4.8159999999999998</v>
      </c>
      <c r="AD37">
        <v>3.8</v>
      </c>
      <c r="AE37">
        <v>7933.9139999999998</v>
      </c>
      <c r="AF37">
        <v>6070.7039999999997</v>
      </c>
      <c r="AG37">
        <v>1804.8309999999999</v>
      </c>
      <c r="AH37">
        <v>1129.1400000000001</v>
      </c>
      <c r="AI37">
        <v>6129.0829999999996</v>
      </c>
      <c r="AJ37">
        <v>4941.5640000000003</v>
      </c>
      <c r="AK37">
        <v>424.73200000000003</v>
      </c>
      <c r="AL37">
        <v>2055.5509999999999</v>
      </c>
      <c r="AM37">
        <v>45566.692179999998</v>
      </c>
      <c r="AN37">
        <f>MAX(AL37:AM37)</f>
        <v>45566.692179999998</v>
      </c>
      <c r="AO37">
        <f t="shared" si="0"/>
        <v>45566.692179999998</v>
      </c>
      <c r="AP37">
        <v>1</v>
      </c>
      <c r="AR37" s="33">
        <f>AM38-filtered_labeled_data_seghesio__3[[#This Row],[timestamp]]</f>
        <v>2.7000000409316272E-4</v>
      </c>
      <c r="AU37" s="32"/>
      <c r="AV37" s="31">
        <v>0.13315534600000001</v>
      </c>
      <c r="AW37">
        <f t="shared" si="1"/>
        <v>0.13315534600000001</v>
      </c>
    </row>
    <row r="38" spans="1:49" hidden="1" x14ac:dyDescent="0.35">
      <c r="A38">
        <v>800.12199999999996</v>
      </c>
      <c r="B38">
        <v>119.90900000000001</v>
      </c>
      <c r="C38">
        <v>214.3</v>
      </c>
      <c r="D38">
        <v>214.8</v>
      </c>
      <c r="E38">
        <v>221</v>
      </c>
      <c r="F38">
        <v>225</v>
      </c>
      <c r="G38">
        <v>2225.6529999999998</v>
      </c>
      <c r="H38">
        <v>1733.039</v>
      </c>
      <c r="I38">
        <v>3.18</v>
      </c>
      <c r="J38">
        <v>0.156</v>
      </c>
      <c r="K38">
        <v>24.39</v>
      </c>
      <c r="L38">
        <v>2.0659999999999998</v>
      </c>
      <c r="M38">
        <v>0.45600000000000002</v>
      </c>
      <c r="N38">
        <v>0.65600000000000003</v>
      </c>
      <c r="O38">
        <v>41.5</v>
      </c>
      <c r="P38">
        <v>28.69</v>
      </c>
      <c r="Q38">
        <v>44.994</v>
      </c>
      <c r="R38">
        <v>229.8</v>
      </c>
      <c r="S38">
        <v>60.1</v>
      </c>
      <c r="T38">
        <v>60.1</v>
      </c>
      <c r="U38">
        <v>60.4</v>
      </c>
      <c r="V38">
        <v>94.585999999999999</v>
      </c>
      <c r="W38">
        <v>52.5</v>
      </c>
      <c r="X38">
        <v>65.725999999999999</v>
      </c>
      <c r="Y38">
        <v>79.614000000000004</v>
      </c>
      <c r="Z38">
        <v>3.4990000000000001</v>
      </c>
      <c r="AA38">
        <v>543.346</v>
      </c>
      <c r="AB38">
        <v>498.84399999999999</v>
      </c>
      <c r="AC38">
        <v>4.6280000000000001</v>
      </c>
      <c r="AD38">
        <v>3.6120000000000001</v>
      </c>
      <c r="AE38">
        <v>7768.9170000000004</v>
      </c>
      <c r="AF38">
        <v>5477.3509999999997</v>
      </c>
      <c r="AG38">
        <v>1690.9359999999999</v>
      </c>
      <c r="AH38">
        <v>1015.664</v>
      </c>
      <c r="AI38">
        <v>6077.982</v>
      </c>
      <c r="AJ38">
        <v>4461.6869999999999</v>
      </c>
      <c r="AM38">
        <v>45566.692450000002</v>
      </c>
      <c r="AN38">
        <f>MAX(AL38:AM38)</f>
        <v>45566.692450000002</v>
      </c>
      <c r="AO38">
        <f t="shared" si="0"/>
        <v>45566.692450000002</v>
      </c>
      <c r="AR38" s="33">
        <f>AM39-filtered_labeled_data_seghesio__3[[#This Row],[timestamp]]</f>
        <v>0</v>
      </c>
      <c r="AU38" s="31">
        <v>0.13198876400000001</v>
      </c>
      <c r="AV38" s="32"/>
      <c r="AW38">
        <f t="shared" si="1"/>
        <v>0.13198876400000001</v>
      </c>
    </row>
    <row r="39" spans="1:49" x14ac:dyDescent="0.35">
      <c r="A39">
        <v>800.12199999999996</v>
      </c>
      <c r="B39">
        <v>119.90900000000001</v>
      </c>
      <c r="C39">
        <v>214.3</v>
      </c>
      <c r="D39">
        <v>214.8</v>
      </c>
      <c r="E39">
        <v>221</v>
      </c>
      <c r="F39">
        <v>225</v>
      </c>
      <c r="G39">
        <v>2225.6529999999998</v>
      </c>
      <c r="H39">
        <v>1733.039</v>
      </c>
      <c r="I39">
        <v>3.18</v>
      </c>
      <c r="J39">
        <v>0.156</v>
      </c>
      <c r="K39">
        <v>24.39</v>
      </c>
      <c r="L39">
        <v>2.0659999999999998</v>
      </c>
      <c r="M39">
        <v>0.45600000000000002</v>
      </c>
      <c r="N39">
        <v>0.65600000000000003</v>
      </c>
      <c r="O39">
        <v>41.5</v>
      </c>
      <c r="P39">
        <v>28.69</v>
      </c>
      <c r="Q39">
        <v>44.994</v>
      </c>
      <c r="R39">
        <v>229.8</v>
      </c>
      <c r="S39">
        <v>60.1</v>
      </c>
      <c r="T39">
        <v>60.1</v>
      </c>
      <c r="U39">
        <v>60.4</v>
      </c>
      <c r="V39">
        <v>137.79599999999999</v>
      </c>
      <c r="W39">
        <v>52.5</v>
      </c>
      <c r="X39">
        <v>66.192999999999998</v>
      </c>
      <c r="Y39">
        <v>82.037000000000006</v>
      </c>
      <c r="Z39">
        <v>2.37</v>
      </c>
      <c r="AA39">
        <v>545.47</v>
      </c>
      <c r="AB39">
        <v>498.67099999999999</v>
      </c>
      <c r="AC39">
        <v>4.891</v>
      </c>
      <c r="AD39">
        <v>3.875</v>
      </c>
      <c r="AE39">
        <v>7951.69</v>
      </c>
      <c r="AF39">
        <v>6107.674</v>
      </c>
      <c r="AG39">
        <v>1848.982</v>
      </c>
      <c r="AH39">
        <v>1169.6859999999999</v>
      </c>
      <c r="AI39">
        <v>6102.7079999999996</v>
      </c>
      <c r="AJ39">
        <v>4937.9880000000003</v>
      </c>
      <c r="AK39">
        <v>424.65800000000002</v>
      </c>
      <c r="AL39">
        <v>2056.0650000000001</v>
      </c>
      <c r="AM39">
        <v>45566.692450000002</v>
      </c>
      <c r="AN39">
        <f>MAX(AL39:AM39)</f>
        <v>45566.692450000002</v>
      </c>
      <c r="AO39">
        <f t="shared" si="0"/>
        <v>45566.692450000002</v>
      </c>
      <c r="AP39">
        <v>1</v>
      </c>
      <c r="AR39" s="33">
        <f>AM40-filtered_labeled_data_seghesio__3[[#This Row],[timestamp]]</f>
        <v>2.8000000020256266E-4</v>
      </c>
      <c r="AU39" s="32"/>
      <c r="AV39" s="31">
        <v>0.13198876400000001</v>
      </c>
      <c r="AW39">
        <f t="shared" si="1"/>
        <v>0.13198876400000001</v>
      </c>
    </row>
    <row r="40" spans="1:49" x14ac:dyDescent="0.35">
      <c r="A40">
        <v>800.12199999999996</v>
      </c>
      <c r="B40">
        <v>119.90900000000001</v>
      </c>
      <c r="C40">
        <v>214.6</v>
      </c>
      <c r="D40">
        <v>214.8</v>
      </c>
      <c r="E40">
        <v>221</v>
      </c>
      <c r="F40">
        <v>225</v>
      </c>
      <c r="G40">
        <v>2192.5279999999998</v>
      </c>
      <c r="H40">
        <v>1717.3019999999999</v>
      </c>
      <c r="I40">
        <v>2.63</v>
      </c>
      <c r="J40">
        <v>0.14399999999999999</v>
      </c>
      <c r="K40">
        <v>24.338000000000001</v>
      </c>
      <c r="L40">
        <v>2.0819999999999999</v>
      </c>
      <c r="M40">
        <v>0.45200000000000001</v>
      </c>
      <c r="N40">
        <v>0.65600000000000003</v>
      </c>
      <c r="O40">
        <v>41.5</v>
      </c>
      <c r="P40">
        <v>28.945</v>
      </c>
      <c r="Q40">
        <v>44.988999999999997</v>
      </c>
      <c r="R40">
        <v>229.8</v>
      </c>
      <c r="S40">
        <v>60.1</v>
      </c>
      <c r="T40">
        <v>60.1</v>
      </c>
      <c r="U40">
        <v>60.4</v>
      </c>
      <c r="V40">
        <v>94.585999999999999</v>
      </c>
      <c r="W40">
        <v>52.5</v>
      </c>
      <c r="X40">
        <v>65.914000000000001</v>
      </c>
      <c r="Y40">
        <v>79.581999999999994</v>
      </c>
      <c r="Z40">
        <v>3.085</v>
      </c>
      <c r="AA40">
        <v>543.35199999999998</v>
      </c>
      <c r="AB40">
        <v>499.10899999999998</v>
      </c>
      <c r="AC40">
        <v>4.5529999999999999</v>
      </c>
      <c r="AD40">
        <v>3.5739999999999998</v>
      </c>
      <c r="AE40">
        <v>7769.6229999999996</v>
      </c>
      <c r="AF40">
        <v>5481.7560000000003</v>
      </c>
      <c r="AG40">
        <v>1657.56</v>
      </c>
      <c r="AH40">
        <v>1004.775</v>
      </c>
      <c r="AI40">
        <v>6112.0630000000001</v>
      </c>
      <c r="AJ40">
        <v>4476.9809999999998</v>
      </c>
      <c r="AK40">
        <v>423.67899999999997</v>
      </c>
      <c r="AL40">
        <v>2169.855</v>
      </c>
      <c r="AM40">
        <v>45566.692730000002</v>
      </c>
      <c r="AN40">
        <f>MAX(AL40:AM40)</f>
        <v>45566.692730000002</v>
      </c>
      <c r="AO40">
        <f t="shared" si="0"/>
        <v>45566.692730000002</v>
      </c>
      <c r="AP40">
        <v>1</v>
      </c>
      <c r="AR40" s="33">
        <f>AM41-filtered_labeled_data_seghesio__3[[#This Row],[timestamp]]</f>
        <v>0</v>
      </c>
      <c r="AU40" s="31">
        <v>0.12688469899999999</v>
      </c>
      <c r="AV40" s="32"/>
      <c r="AW40">
        <f t="shared" si="1"/>
        <v>0.12688469899999999</v>
      </c>
    </row>
    <row r="41" spans="1:49" x14ac:dyDescent="0.35">
      <c r="A41">
        <v>800.12199999999996</v>
      </c>
      <c r="B41">
        <v>119.90900000000001</v>
      </c>
      <c r="C41">
        <v>214.6</v>
      </c>
      <c r="D41">
        <v>214.8</v>
      </c>
      <c r="E41">
        <v>221</v>
      </c>
      <c r="F41">
        <v>225</v>
      </c>
      <c r="G41">
        <v>2192.5279999999998</v>
      </c>
      <c r="H41">
        <v>1717.3019999999999</v>
      </c>
      <c r="I41">
        <v>2.63</v>
      </c>
      <c r="J41">
        <v>0.14399999999999999</v>
      </c>
      <c r="K41">
        <v>24.338000000000001</v>
      </c>
      <c r="L41">
        <v>2.0819999999999999</v>
      </c>
      <c r="M41">
        <v>0.45200000000000001</v>
      </c>
      <c r="N41">
        <v>0.65600000000000003</v>
      </c>
      <c r="O41">
        <v>41.5</v>
      </c>
      <c r="P41">
        <v>28.945</v>
      </c>
      <c r="Q41">
        <v>44.988999999999997</v>
      </c>
      <c r="R41">
        <v>229.8</v>
      </c>
      <c r="S41">
        <v>60.1</v>
      </c>
      <c r="T41">
        <v>60.1</v>
      </c>
      <c r="U41">
        <v>60.4</v>
      </c>
      <c r="V41">
        <v>137.79599999999999</v>
      </c>
      <c r="W41">
        <v>52.5</v>
      </c>
      <c r="X41">
        <v>66.406000000000006</v>
      </c>
      <c r="Y41">
        <v>82.587999999999994</v>
      </c>
      <c r="Z41">
        <v>1.3540000000000001</v>
      </c>
      <c r="AA41">
        <v>544.65099999999995</v>
      </c>
      <c r="AB41">
        <v>497.79399999999998</v>
      </c>
      <c r="AC41">
        <v>4.8540000000000001</v>
      </c>
      <c r="AD41">
        <v>3.8380000000000001</v>
      </c>
      <c r="AE41">
        <v>7940.6750000000002</v>
      </c>
      <c r="AF41">
        <v>6090.98</v>
      </c>
      <c r="AG41">
        <v>1832.857</v>
      </c>
      <c r="AH41">
        <v>1156.1500000000001</v>
      </c>
      <c r="AI41">
        <v>6107.8180000000002</v>
      </c>
      <c r="AJ41">
        <v>4934.83</v>
      </c>
      <c r="AK41">
        <v>424.72</v>
      </c>
      <c r="AL41">
        <v>2056.3220000000001</v>
      </c>
      <c r="AM41">
        <v>45566.692730000002</v>
      </c>
      <c r="AN41">
        <f>MAX(AL41:AM41)</f>
        <v>45566.692730000002</v>
      </c>
      <c r="AO41">
        <f t="shared" si="0"/>
        <v>45566.692730000002</v>
      </c>
      <c r="AP41">
        <v>1</v>
      </c>
      <c r="AR41" s="33">
        <f>AM42-filtered_labeled_data_seghesio__3[[#This Row],[timestamp]]</f>
        <v>2.899999963119626E-4</v>
      </c>
      <c r="AU41" s="32"/>
      <c r="AV41" s="31">
        <v>0.12688469899999999</v>
      </c>
      <c r="AW41">
        <f t="shared" si="1"/>
        <v>0.12688469899999999</v>
      </c>
    </row>
    <row r="42" spans="1:49" x14ac:dyDescent="0.35">
      <c r="A42">
        <v>800.12199999999996</v>
      </c>
      <c r="B42">
        <v>119.90900000000001</v>
      </c>
      <c r="C42">
        <v>214.5</v>
      </c>
      <c r="D42">
        <v>215.1</v>
      </c>
      <c r="E42">
        <v>221</v>
      </c>
      <c r="F42">
        <v>225</v>
      </c>
      <c r="G42">
        <v>2196.9960000000001</v>
      </c>
      <c r="H42">
        <v>1730.61</v>
      </c>
      <c r="I42">
        <v>3.3159999999999998</v>
      </c>
      <c r="J42">
        <v>0.154</v>
      </c>
      <c r="K42">
        <v>24.34</v>
      </c>
      <c r="L42">
        <v>2.036</v>
      </c>
      <c r="M42">
        <v>0.45400000000000001</v>
      </c>
      <c r="N42">
        <v>0.65800000000000003</v>
      </c>
      <c r="O42">
        <v>41.7</v>
      </c>
      <c r="P42">
        <v>28.414000000000001</v>
      </c>
      <c r="Q42">
        <v>44.942999999999998</v>
      </c>
      <c r="R42">
        <v>229.8</v>
      </c>
      <c r="S42">
        <v>60.1</v>
      </c>
      <c r="T42">
        <v>60.1</v>
      </c>
      <c r="U42">
        <v>60.5</v>
      </c>
      <c r="V42">
        <v>94.585999999999999</v>
      </c>
      <c r="W42">
        <v>52.5</v>
      </c>
      <c r="X42">
        <v>65.95</v>
      </c>
      <c r="Y42">
        <v>79.861000000000004</v>
      </c>
      <c r="Z42">
        <v>3.4990000000000001</v>
      </c>
      <c r="AA42">
        <v>542.31500000000005</v>
      </c>
      <c r="AB42">
        <v>498.00400000000002</v>
      </c>
      <c r="AC42">
        <v>4.665</v>
      </c>
      <c r="AD42">
        <v>3.65</v>
      </c>
      <c r="AE42">
        <v>7729.7439999999997</v>
      </c>
      <c r="AF42">
        <v>5428.8220000000001</v>
      </c>
      <c r="AG42">
        <v>1701.087</v>
      </c>
      <c r="AH42">
        <v>1025.3530000000001</v>
      </c>
      <c r="AI42">
        <v>6028.6570000000002</v>
      </c>
      <c r="AJ42">
        <v>4403.4690000000001</v>
      </c>
      <c r="AK42">
        <v>423.71100000000001</v>
      </c>
      <c r="AL42">
        <v>2055.2420000000002</v>
      </c>
      <c r="AM42">
        <v>45566.693019999999</v>
      </c>
      <c r="AN42">
        <f>MAX(AL42:AM42)</f>
        <v>45566.693019999999</v>
      </c>
      <c r="AO42">
        <f t="shared" si="0"/>
        <v>45566.693019999999</v>
      </c>
      <c r="AP42">
        <v>1</v>
      </c>
      <c r="AR42" s="33">
        <f>AM43-filtered_labeled_data_seghesio__3[[#This Row],[timestamp]]</f>
        <v>0</v>
      </c>
      <c r="AU42" s="31">
        <v>0.13763403900000001</v>
      </c>
      <c r="AV42" s="32"/>
      <c r="AW42">
        <f t="shared" si="1"/>
        <v>0.13763403900000001</v>
      </c>
    </row>
    <row r="43" spans="1:49" x14ac:dyDescent="0.35">
      <c r="A43">
        <v>800.12199999999996</v>
      </c>
      <c r="B43">
        <v>119.90900000000001</v>
      </c>
      <c r="C43">
        <v>214.5</v>
      </c>
      <c r="D43">
        <v>215.1</v>
      </c>
      <c r="E43">
        <v>221</v>
      </c>
      <c r="F43">
        <v>225</v>
      </c>
      <c r="G43">
        <v>2196.9960000000001</v>
      </c>
      <c r="H43">
        <v>1730.61</v>
      </c>
      <c r="I43">
        <v>3.3159999999999998</v>
      </c>
      <c r="J43">
        <v>0.154</v>
      </c>
      <c r="K43">
        <v>24.34</v>
      </c>
      <c r="L43">
        <v>2.036</v>
      </c>
      <c r="M43">
        <v>0.45400000000000001</v>
      </c>
      <c r="N43">
        <v>0.65800000000000003</v>
      </c>
      <c r="O43">
        <v>41.7</v>
      </c>
      <c r="P43">
        <v>28.414000000000001</v>
      </c>
      <c r="Q43">
        <v>44.942999999999998</v>
      </c>
      <c r="R43">
        <v>229.8</v>
      </c>
      <c r="S43">
        <v>60.1</v>
      </c>
      <c r="T43">
        <v>60.1</v>
      </c>
      <c r="U43">
        <v>60.5</v>
      </c>
      <c r="V43">
        <v>137.79599999999999</v>
      </c>
      <c r="W43">
        <v>52.5</v>
      </c>
      <c r="X43">
        <v>66.460999999999999</v>
      </c>
      <c r="Y43">
        <v>82.454999999999998</v>
      </c>
      <c r="Z43">
        <v>1.3169999999999999</v>
      </c>
      <c r="AA43">
        <v>544.18600000000004</v>
      </c>
      <c r="AB43">
        <v>496.88600000000002</v>
      </c>
      <c r="AC43">
        <v>4.8159999999999998</v>
      </c>
      <c r="AD43">
        <v>3.875</v>
      </c>
      <c r="AE43">
        <v>7930.2790000000005</v>
      </c>
      <c r="AF43">
        <v>6086.4549999999999</v>
      </c>
      <c r="AG43">
        <v>1798.307</v>
      </c>
      <c r="AH43">
        <v>1159.479</v>
      </c>
      <c r="AI43">
        <v>6131.9719999999998</v>
      </c>
      <c r="AJ43">
        <v>4926.9759999999997</v>
      </c>
      <c r="AK43">
        <v>424.79599999999999</v>
      </c>
      <c r="AL43">
        <v>2055.2820000000002</v>
      </c>
      <c r="AM43">
        <v>45566.693019999999</v>
      </c>
      <c r="AN43">
        <f>MAX(AL43:AM43)</f>
        <v>45566.693019999999</v>
      </c>
      <c r="AO43">
        <f t="shared" si="0"/>
        <v>45566.693019999999</v>
      </c>
      <c r="AP43">
        <v>1</v>
      </c>
      <c r="AR43" s="33">
        <f>AM44-filtered_labeled_data_seghesio__3[[#This Row],[timestamp]]</f>
        <v>2.8000000020256266E-4</v>
      </c>
      <c r="AU43" s="32"/>
      <c r="AV43" s="31">
        <v>0.13763403900000001</v>
      </c>
      <c r="AW43">
        <f t="shared" si="1"/>
        <v>0.13763403900000001</v>
      </c>
    </row>
    <row r="44" spans="1:49" hidden="1" x14ac:dyDescent="0.35">
      <c r="A44">
        <v>800.12199999999996</v>
      </c>
      <c r="B44">
        <v>119.90900000000001</v>
      </c>
      <c r="C44">
        <v>214.3</v>
      </c>
      <c r="D44">
        <v>215.1</v>
      </c>
      <c r="E44">
        <v>220.8</v>
      </c>
      <c r="F44">
        <v>225</v>
      </c>
      <c r="G44">
        <v>2180.19</v>
      </c>
      <c r="H44">
        <v>1747.4159999999999</v>
      </c>
      <c r="I44">
        <v>2.8620000000000001</v>
      </c>
      <c r="J44">
        <v>0.152</v>
      </c>
      <c r="K44">
        <v>24.338000000000001</v>
      </c>
      <c r="L44">
        <v>2.0659999999999998</v>
      </c>
      <c r="M44">
        <v>0.45200000000000001</v>
      </c>
      <c r="N44">
        <v>0.65600000000000003</v>
      </c>
      <c r="O44">
        <v>41.9</v>
      </c>
      <c r="P44">
        <v>28.501000000000001</v>
      </c>
      <c r="Q44">
        <v>44.969000000000001</v>
      </c>
      <c r="R44">
        <v>229.8</v>
      </c>
      <c r="S44">
        <v>60.1</v>
      </c>
      <c r="T44">
        <v>60.1</v>
      </c>
      <c r="U44">
        <v>60.5</v>
      </c>
      <c r="V44">
        <v>94.585999999999999</v>
      </c>
      <c r="W44">
        <v>52.5</v>
      </c>
      <c r="X44">
        <v>66.024000000000001</v>
      </c>
      <c r="Y44">
        <v>79.784000000000006</v>
      </c>
      <c r="Z44">
        <v>3.3490000000000002</v>
      </c>
      <c r="AA44">
        <v>542.56100000000004</v>
      </c>
      <c r="AB44">
        <v>498.27699999999999</v>
      </c>
      <c r="AC44">
        <v>4.59</v>
      </c>
      <c r="AD44">
        <v>3.6120000000000001</v>
      </c>
      <c r="AE44">
        <v>7734.76</v>
      </c>
      <c r="AF44">
        <v>5450</v>
      </c>
      <c r="AG44">
        <v>1666.3689999999999</v>
      </c>
      <c r="AH44">
        <v>1011.602</v>
      </c>
      <c r="AI44">
        <v>6068.3909999999996</v>
      </c>
      <c r="AJ44">
        <v>4438.3990000000003</v>
      </c>
      <c r="AM44">
        <v>45566.693299999999</v>
      </c>
      <c r="AN44">
        <f>MAX(AL44:AM44)</f>
        <v>45566.693299999999</v>
      </c>
      <c r="AO44">
        <f t="shared" si="0"/>
        <v>45566.693299999999</v>
      </c>
      <c r="AR44" s="33">
        <f>AM45-filtered_labeled_data_seghesio__3[[#This Row],[timestamp]]</f>
        <v>0</v>
      </c>
      <c r="AU44" s="31">
        <v>0.13298642599999999</v>
      </c>
      <c r="AV44" s="32"/>
      <c r="AW44">
        <f t="shared" si="1"/>
        <v>0.13298642599999999</v>
      </c>
    </row>
    <row r="45" spans="1:49" x14ac:dyDescent="0.35">
      <c r="A45">
        <v>800.12199999999996</v>
      </c>
      <c r="B45">
        <v>119.90900000000001</v>
      </c>
      <c r="C45">
        <v>214.3</v>
      </c>
      <c r="D45">
        <v>215.1</v>
      </c>
      <c r="E45">
        <v>220.8</v>
      </c>
      <c r="F45">
        <v>225</v>
      </c>
      <c r="G45">
        <v>2180.19</v>
      </c>
      <c r="H45">
        <v>1747.4159999999999</v>
      </c>
      <c r="I45">
        <v>2.8620000000000001</v>
      </c>
      <c r="J45">
        <v>0.152</v>
      </c>
      <c r="K45">
        <v>24.338000000000001</v>
      </c>
      <c r="L45">
        <v>2.0659999999999998</v>
      </c>
      <c r="M45">
        <v>0.45200000000000001</v>
      </c>
      <c r="N45">
        <v>0.65600000000000003</v>
      </c>
      <c r="O45">
        <v>41.9</v>
      </c>
      <c r="P45">
        <v>28.501000000000001</v>
      </c>
      <c r="Q45">
        <v>44.969000000000001</v>
      </c>
      <c r="R45">
        <v>229.8</v>
      </c>
      <c r="S45">
        <v>60.1</v>
      </c>
      <c r="T45">
        <v>60.1</v>
      </c>
      <c r="U45">
        <v>60.5</v>
      </c>
      <c r="V45">
        <v>137.79599999999999</v>
      </c>
      <c r="W45">
        <v>52.5</v>
      </c>
      <c r="X45">
        <v>66.406999999999996</v>
      </c>
      <c r="Y45">
        <v>82.400999999999996</v>
      </c>
      <c r="Z45">
        <v>1.3169999999999999</v>
      </c>
      <c r="AA45">
        <v>544.51900000000001</v>
      </c>
      <c r="AB45">
        <v>498.03</v>
      </c>
      <c r="AC45">
        <v>4.8159999999999998</v>
      </c>
      <c r="AD45">
        <v>3.8</v>
      </c>
      <c r="AE45">
        <v>7915.0259999999998</v>
      </c>
      <c r="AF45">
        <v>6098.17</v>
      </c>
      <c r="AG45">
        <v>1803.4280000000001</v>
      </c>
      <c r="AH45">
        <v>1128.0550000000001</v>
      </c>
      <c r="AI45">
        <v>6111.598</v>
      </c>
      <c r="AJ45">
        <v>4970.1149999999998</v>
      </c>
      <c r="AK45">
        <v>424.78300000000002</v>
      </c>
      <c r="AL45">
        <v>2056.4229999999998</v>
      </c>
      <c r="AM45">
        <v>45566.693299999999</v>
      </c>
      <c r="AN45">
        <f>MAX(AL45:AM45)</f>
        <v>45566.693299999999</v>
      </c>
      <c r="AO45">
        <f t="shared" si="0"/>
        <v>45566.693299999999</v>
      </c>
      <c r="AP45">
        <v>1</v>
      </c>
      <c r="AR45" s="33">
        <f>AM46-filtered_labeled_data_seghesio__3[[#This Row],[timestamp]]</f>
        <v>2.8000000020256266E-4</v>
      </c>
      <c r="AU45" s="32"/>
      <c r="AV45" s="31">
        <v>0.13298642599999999</v>
      </c>
      <c r="AW45">
        <f t="shared" si="1"/>
        <v>0.13298642599999999</v>
      </c>
    </row>
    <row r="46" spans="1:49" x14ac:dyDescent="0.35">
      <c r="A46">
        <v>800.30700000000002</v>
      </c>
      <c r="B46">
        <v>119.90900000000001</v>
      </c>
      <c r="C46">
        <v>214.3</v>
      </c>
      <c r="D46">
        <v>214.8</v>
      </c>
      <c r="E46">
        <v>220.8</v>
      </c>
      <c r="F46">
        <v>225</v>
      </c>
      <c r="G46">
        <v>2208.6529999999998</v>
      </c>
      <c r="H46">
        <v>1741.588</v>
      </c>
      <c r="I46">
        <v>3.1240000000000001</v>
      </c>
      <c r="J46">
        <v>0.14399999999999999</v>
      </c>
      <c r="K46">
        <v>24.34</v>
      </c>
      <c r="L46">
        <v>2.0720000000000001</v>
      </c>
      <c r="M46">
        <v>0.45400000000000001</v>
      </c>
      <c r="N46">
        <v>0.65400000000000003</v>
      </c>
      <c r="O46">
        <v>42.2</v>
      </c>
      <c r="P46">
        <v>28.588000000000001</v>
      </c>
      <c r="Q46">
        <v>44.953000000000003</v>
      </c>
      <c r="R46">
        <v>229.8</v>
      </c>
      <c r="S46">
        <v>60.1</v>
      </c>
      <c r="T46">
        <v>60.1</v>
      </c>
      <c r="U46">
        <v>60.5</v>
      </c>
      <c r="V46">
        <v>94.585999999999999</v>
      </c>
      <c r="W46">
        <v>52.5</v>
      </c>
      <c r="X46">
        <v>65.885000000000005</v>
      </c>
      <c r="Y46">
        <v>79.728999999999999</v>
      </c>
      <c r="Z46">
        <v>2.7090000000000001</v>
      </c>
      <c r="AA46">
        <v>544.57500000000005</v>
      </c>
      <c r="AB46">
        <v>500.88400000000001</v>
      </c>
      <c r="AC46">
        <v>4.6280000000000001</v>
      </c>
      <c r="AD46">
        <v>3.6120000000000001</v>
      </c>
      <c r="AE46">
        <v>7773.7619999999997</v>
      </c>
      <c r="AF46">
        <v>5521.6440000000002</v>
      </c>
      <c r="AG46">
        <v>1698.684</v>
      </c>
      <c r="AH46">
        <v>1023.684</v>
      </c>
      <c r="AI46">
        <v>6075.0780000000004</v>
      </c>
      <c r="AJ46">
        <v>4497.96</v>
      </c>
      <c r="AK46">
        <v>423.19099999999997</v>
      </c>
      <c r="AL46">
        <v>2055.2150000000001</v>
      </c>
      <c r="AM46">
        <v>45566.693579999999</v>
      </c>
      <c r="AN46">
        <f>MAX(AL46:AM46)</f>
        <v>45566.693579999999</v>
      </c>
      <c r="AO46">
        <f t="shared" si="0"/>
        <v>45566.693579999999</v>
      </c>
      <c r="AP46">
        <v>1</v>
      </c>
      <c r="AR46" s="33">
        <f>AM47-filtered_labeled_data_seghesio__3[[#This Row],[timestamp]]</f>
        <v>0</v>
      </c>
      <c r="AU46" s="31">
        <v>0.11107921599999999</v>
      </c>
      <c r="AV46" s="32"/>
      <c r="AW46">
        <f t="shared" si="1"/>
        <v>0.11107921599999999</v>
      </c>
    </row>
    <row r="47" spans="1:49" x14ac:dyDescent="0.35">
      <c r="A47">
        <v>800.30700000000002</v>
      </c>
      <c r="B47">
        <v>119.90900000000001</v>
      </c>
      <c r="C47">
        <v>214.3</v>
      </c>
      <c r="D47">
        <v>214.8</v>
      </c>
      <c r="E47">
        <v>220.8</v>
      </c>
      <c r="F47">
        <v>225</v>
      </c>
      <c r="G47">
        <v>2208.6529999999998</v>
      </c>
      <c r="H47">
        <v>1741.588</v>
      </c>
      <c r="I47">
        <v>3.1240000000000001</v>
      </c>
      <c r="J47">
        <v>0.14399999999999999</v>
      </c>
      <c r="K47">
        <v>24.34</v>
      </c>
      <c r="L47">
        <v>2.0720000000000001</v>
      </c>
      <c r="M47">
        <v>0.45400000000000001</v>
      </c>
      <c r="N47">
        <v>0.65400000000000003</v>
      </c>
      <c r="O47">
        <v>42.2</v>
      </c>
      <c r="P47">
        <v>28.588000000000001</v>
      </c>
      <c r="Q47">
        <v>44.953000000000003</v>
      </c>
      <c r="R47">
        <v>229.8</v>
      </c>
      <c r="S47">
        <v>60.1</v>
      </c>
      <c r="T47">
        <v>60.1</v>
      </c>
      <c r="U47">
        <v>60.5</v>
      </c>
      <c r="V47">
        <v>137.79599999999999</v>
      </c>
      <c r="W47">
        <v>52.5</v>
      </c>
      <c r="X47">
        <v>66.543000000000006</v>
      </c>
      <c r="Y47">
        <v>82.603999999999999</v>
      </c>
      <c r="Z47">
        <v>1.3169999999999999</v>
      </c>
      <c r="AA47">
        <v>545.76499999999999</v>
      </c>
      <c r="AB47">
        <v>498.94299999999998</v>
      </c>
      <c r="AC47">
        <v>4.7409999999999997</v>
      </c>
      <c r="AD47">
        <v>3.8</v>
      </c>
      <c r="AE47">
        <v>7935.2240000000002</v>
      </c>
      <c r="AF47">
        <v>6101.9530000000004</v>
      </c>
      <c r="AG47">
        <v>1768.056</v>
      </c>
      <c r="AH47">
        <v>1131.8599999999999</v>
      </c>
      <c r="AI47">
        <v>6167.1679999999997</v>
      </c>
      <c r="AJ47">
        <v>4970.0929999999998</v>
      </c>
      <c r="AK47">
        <v>424.70699999999999</v>
      </c>
      <c r="AL47">
        <v>2055.835</v>
      </c>
      <c r="AM47">
        <v>45566.693579999999</v>
      </c>
      <c r="AN47">
        <f>MAX(AL47:AM47)</f>
        <v>45566.693579999999</v>
      </c>
      <c r="AO47">
        <f t="shared" si="0"/>
        <v>45566.693579999999</v>
      </c>
      <c r="AP47">
        <v>1</v>
      </c>
      <c r="AR47" s="33">
        <f>AM48-filtered_labeled_data_seghesio__3[[#This Row],[timestamp]]</f>
        <v>2.9000000358792022E-4</v>
      </c>
      <c r="AU47" s="32"/>
      <c r="AV47" s="31">
        <v>0.11107921599999999</v>
      </c>
      <c r="AW47">
        <f t="shared" si="1"/>
        <v>0.11107921599999999</v>
      </c>
    </row>
    <row r="48" spans="1:49" x14ac:dyDescent="0.35">
      <c r="A48">
        <v>800.30700000000002</v>
      </c>
      <c r="B48">
        <v>119.90900000000001</v>
      </c>
      <c r="C48">
        <v>214.6</v>
      </c>
      <c r="D48">
        <v>214.6</v>
      </c>
      <c r="E48">
        <v>220.6</v>
      </c>
      <c r="F48">
        <v>225.1</v>
      </c>
      <c r="G48">
        <v>2208.6529999999998</v>
      </c>
      <c r="H48">
        <v>1727.1130000000001</v>
      </c>
      <c r="I48">
        <v>2.8540000000000001</v>
      </c>
      <c r="J48">
        <v>0.15</v>
      </c>
      <c r="K48">
        <v>24.34</v>
      </c>
      <c r="L48">
        <v>2.0659999999999998</v>
      </c>
      <c r="M48">
        <v>0.45400000000000001</v>
      </c>
      <c r="N48">
        <v>0.65600000000000003</v>
      </c>
      <c r="O48">
        <v>42.2</v>
      </c>
      <c r="P48">
        <v>28.617999999999999</v>
      </c>
      <c r="Q48">
        <v>44.942999999999998</v>
      </c>
      <c r="R48">
        <v>229.8</v>
      </c>
      <c r="S48">
        <v>60</v>
      </c>
      <c r="T48">
        <v>60</v>
      </c>
      <c r="U48">
        <v>60.6</v>
      </c>
      <c r="V48">
        <v>94.585999999999999</v>
      </c>
      <c r="W48">
        <v>52.5</v>
      </c>
      <c r="X48">
        <v>65.918999999999997</v>
      </c>
      <c r="Y48">
        <v>79.796000000000006</v>
      </c>
      <c r="Z48">
        <v>3.4990000000000001</v>
      </c>
      <c r="AA48">
        <v>545.05899999999997</v>
      </c>
      <c r="AB48">
        <v>501.36099999999999</v>
      </c>
      <c r="AC48">
        <v>4.5149999999999997</v>
      </c>
      <c r="AD48">
        <v>3.6120000000000001</v>
      </c>
      <c r="AE48">
        <v>7788.18</v>
      </c>
      <c r="AF48">
        <v>5532.8069999999998</v>
      </c>
      <c r="AG48">
        <v>1638.5</v>
      </c>
      <c r="AH48">
        <v>1025.3</v>
      </c>
      <c r="AI48">
        <v>6149.6809999999996</v>
      </c>
      <c r="AJ48">
        <v>4507.5069999999996</v>
      </c>
      <c r="AK48">
        <v>423.90100000000001</v>
      </c>
      <c r="AL48">
        <v>2054.7159999999999</v>
      </c>
      <c r="AM48">
        <v>45566.693870000003</v>
      </c>
      <c r="AN48">
        <f>MAX(AL48:AM48)</f>
        <v>45566.693870000003</v>
      </c>
      <c r="AO48">
        <f t="shared" si="0"/>
        <v>45566.693870000003</v>
      </c>
      <c r="AP48">
        <v>1</v>
      </c>
      <c r="AR48" s="33">
        <f>AM49-filtered_labeled_data_seghesio__3[[#This Row],[timestamp]]</f>
        <v>0</v>
      </c>
      <c r="AU48" s="31">
        <v>0.11948990800000001</v>
      </c>
      <c r="AV48" s="32"/>
      <c r="AW48">
        <f t="shared" si="1"/>
        <v>0.11948990800000001</v>
      </c>
    </row>
    <row r="49" spans="1:49" x14ac:dyDescent="0.35">
      <c r="A49">
        <v>800.30700000000002</v>
      </c>
      <c r="B49">
        <v>119.90900000000001</v>
      </c>
      <c r="C49">
        <v>214.6</v>
      </c>
      <c r="D49">
        <v>214.6</v>
      </c>
      <c r="E49">
        <v>220.6</v>
      </c>
      <c r="F49">
        <v>225.1</v>
      </c>
      <c r="G49">
        <v>2208.6529999999998</v>
      </c>
      <c r="H49">
        <v>1727.1130000000001</v>
      </c>
      <c r="I49">
        <v>2.8540000000000001</v>
      </c>
      <c r="J49">
        <v>0.15</v>
      </c>
      <c r="K49">
        <v>24.34</v>
      </c>
      <c r="L49">
        <v>2.0659999999999998</v>
      </c>
      <c r="M49">
        <v>0.45400000000000001</v>
      </c>
      <c r="N49">
        <v>0.65600000000000003</v>
      </c>
      <c r="O49">
        <v>42.2</v>
      </c>
      <c r="P49">
        <v>28.617999999999999</v>
      </c>
      <c r="Q49">
        <v>44.942999999999998</v>
      </c>
      <c r="R49">
        <v>229.8</v>
      </c>
      <c r="S49">
        <v>60</v>
      </c>
      <c r="T49">
        <v>60</v>
      </c>
      <c r="U49">
        <v>60.6</v>
      </c>
      <c r="V49">
        <v>137.79599999999999</v>
      </c>
      <c r="W49">
        <v>52.5</v>
      </c>
      <c r="X49">
        <v>66.540999999999997</v>
      </c>
      <c r="Y49">
        <v>82.605999999999995</v>
      </c>
      <c r="Z49">
        <v>1.3169999999999999</v>
      </c>
      <c r="AA49">
        <v>546.24599999999998</v>
      </c>
      <c r="AB49">
        <v>500.02300000000002</v>
      </c>
      <c r="AC49">
        <v>4.891</v>
      </c>
      <c r="AD49">
        <v>3.8</v>
      </c>
      <c r="AE49">
        <v>7959.2709999999997</v>
      </c>
      <c r="AF49">
        <v>6137.2579999999998</v>
      </c>
      <c r="AG49">
        <v>1853.087</v>
      </c>
      <c r="AH49">
        <v>1136.32</v>
      </c>
      <c r="AI49">
        <v>6106.1840000000002</v>
      </c>
      <c r="AJ49">
        <v>5000.9380000000001</v>
      </c>
      <c r="AK49">
        <v>424.70499999999998</v>
      </c>
      <c r="AL49">
        <v>2053.2339999999999</v>
      </c>
      <c r="AM49">
        <v>45566.693870000003</v>
      </c>
      <c r="AN49">
        <f>MAX(AL49:AM49)</f>
        <v>45566.693870000003</v>
      </c>
      <c r="AO49">
        <f t="shared" si="0"/>
        <v>45566.693870000003</v>
      </c>
      <c r="AP49">
        <v>1</v>
      </c>
      <c r="AR49" s="33">
        <f>AM50-filtered_labeled_data_seghesio__3[[#This Row],[timestamp]]</f>
        <v>2.699999968172051E-4</v>
      </c>
      <c r="AU49" s="32"/>
      <c r="AV49" s="31">
        <v>0.11948990800000001</v>
      </c>
      <c r="AW49">
        <f t="shared" si="1"/>
        <v>0.11948990800000001</v>
      </c>
    </row>
    <row r="50" spans="1:49" x14ac:dyDescent="0.35">
      <c r="A50">
        <v>800.49099999999999</v>
      </c>
      <c r="B50">
        <v>119.90900000000001</v>
      </c>
      <c r="C50">
        <v>214.6</v>
      </c>
      <c r="D50">
        <v>214.8</v>
      </c>
      <c r="E50">
        <v>220.6</v>
      </c>
      <c r="F50">
        <v>225</v>
      </c>
      <c r="G50">
        <v>2179.607</v>
      </c>
      <c r="H50">
        <v>1716.816</v>
      </c>
      <c r="I50">
        <v>3.47</v>
      </c>
      <c r="J50">
        <v>0.14799999999999999</v>
      </c>
      <c r="K50">
        <v>24.414000000000001</v>
      </c>
      <c r="L50">
        <v>2.0579999999999998</v>
      </c>
      <c r="M50">
        <v>0.45200000000000001</v>
      </c>
      <c r="N50">
        <v>0.66</v>
      </c>
      <c r="O50">
        <v>42.5</v>
      </c>
      <c r="P50">
        <v>28.471</v>
      </c>
      <c r="Q50">
        <v>44.948</v>
      </c>
      <c r="R50">
        <v>229.8</v>
      </c>
      <c r="S50">
        <v>60</v>
      </c>
      <c r="T50">
        <v>60</v>
      </c>
      <c r="U50">
        <v>60.6</v>
      </c>
      <c r="V50">
        <v>94.585999999999999</v>
      </c>
      <c r="W50">
        <v>52.5</v>
      </c>
      <c r="X50">
        <v>66.046000000000006</v>
      </c>
      <c r="Y50">
        <v>79.694000000000003</v>
      </c>
      <c r="Z50">
        <v>3.5369999999999999</v>
      </c>
      <c r="AA50">
        <v>542.60400000000004</v>
      </c>
      <c r="AB50">
        <v>497.26400000000001</v>
      </c>
      <c r="AC50">
        <v>4.6280000000000001</v>
      </c>
      <c r="AD50">
        <v>3.6120000000000001</v>
      </c>
      <c r="AE50">
        <v>7755.893</v>
      </c>
      <c r="AF50">
        <v>5423.3440000000001</v>
      </c>
      <c r="AG50">
        <v>1683.6489999999999</v>
      </c>
      <c r="AH50">
        <v>1006.2619999999999</v>
      </c>
      <c r="AI50">
        <v>6072.2439999999997</v>
      </c>
      <c r="AJ50">
        <v>4417.0829999999996</v>
      </c>
      <c r="AK50">
        <v>423.58499999999998</v>
      </c>
      <c r="AL50">
        <v>2055.5189999999998</v>
      </c>
      <c r="AM50">
        <v>45566.69414</v>
      </c>
      <c r="AN50">
        <f>MAX(AL50:AM50)</f>
        <v>45566.69414</v>
      </c>
      <c r="AO50">
        <f t="shared" si="0"/>
        <v>45566.69414</v>
      </c>
      <c r="AP50">
        <v>1</v>
      </c>
      <c r="AR50" s="33">
        <f>AM51-filtered_labeled_data_seghesio__3[[#This Row],[timestamp]]</f>
        <v>0</v>
      </c>
      <c r="AU50" s="31">
        <v>0.145506263</v>
      </c>
      <c r="AV50" s="32"/>
      <c r="AW50">
        <f t="shared" si="1"/>
        <v>0.145506263</v>
      </c>
    </row>
    <row r="51" spans="1:49" x14ac:dyDescent="0.35">
      <c r="A51">
        <v>800.49099999999999</v>
      </c>
      <c r="B51">
        <v>119.90900000000001</v>
      </c>
      <c r="C51">
        <v>214.6</v>
      </c>
      <c r="D51">
        <v>214.8</v>
      </c>
      <c r="E51">
        <v>220.6</v>
      </c>
      <c r="F51">
        <v>225</v>
      </c>
      <c r="G51">
        <v>2179.607</v>
      </c>
      <c r="H51">
        <v>1716.816</v>
      </c>
      <c r="I51">
        <v>3.47</v>
      </c>
      <c r="J51">
        <v>0.14799999999999999</v>
      </c>
      <c r="K51">
        <v>24.414000000000001</v>
      </c>
      <c r="L51">
        <v>2.0579999999999998</v>
      </c>
      <c r="M51">
        <v>0.45200000000000001</v>
      </c>
      <c r="N51">
        <v>0.66</v>
      </c>
      <c r="O51">
        <v>42.5</v>
      </c>
      <c r="P51">
        <v>28.471</v>
      </c>
      <c r="Q51">
        <v>44.948</v>
      </c>
      <c r="R51">
        <v>229.8</v>
      </c>
      <c r="S51">
        <v>60</v>
      </c>
      <c r="T51">
        <v>60</v>
      </c>
      <c r="U51">
        <v>60.6</v>
      </c>
      <c r="V51">
        <v>137.79599999999999</v>
      </c>
      <c r="W51">
        <v>52.5</v>
      </c>
      <c r="X51">
        <v>66.570999999999998</v>
      </c>
      <c r="Y51">
        <v>82.304000000000002</v>
      </c>
      <c r="Z51">
        <v>1.3540000000000001</v>
      </c>
      <c r="AA51">
        <v>545.77099999999996</v>
      </c>
      <c r="AB51">
        <v>498.4</v>
      </c>
      <c r="AC51">
        <v>4.8159999999999998</v>
      </c>
      <c r="AD51">
        <v>3.8380000000000001</v>
      </c>
      <c r="AE51">
        <v>7953.152</v>
      </c>
      <c r="AF51">
        <v>6109.1239999999998</v>
      </c>
      <c r="AG51">
        <v>1807.684</v>
      </c>
      <c r="AH51">
        <v>1148.5540000000001</v>
      </c>
      <c r="AI51">
        <v>6145.4690000000001</v>
      </c>
      <c r="AJ51">
        <v>4960.57</v>
      </c>
      <c r="AK51">
        <v>424.60899999999998</v>
      </c>
      <c r="AL51">
        <v>2056.2379999999998</v>
      </c>
      <c r="AM51">
        <v>45566.69414</v>
      </c>
      <c r="AN51">
        <f>MAX(AL51:AM51)</f>
        <v>45566.69414</v>
      </c>
      <c r="AO51">
        <f t="shared" si="0"/>
        <v>45566.69414</v>
      </c>
      <c r="AP51">
        <v>1</v>
      </c>
      <c r="AR51" s="33">
        <f>AM52-filtered_labeled_data_seghesio__3[[#This Row],[timestamp]]</f>
        <v>2.8000000020256266E-4</v>
      </c>
      <c r="AU51" s="32"/>
      <c r="AV51" s="31">
        <v>0.145506263</v>
      </c>
      <c r="AW51">
        <f t="shared" si="1"/>
        <v>0.145506263</v>
      </c>
    </row>
    <row r="52" spans="1:49" hidden="1" x14ac:dyDescent="0.35">
      <c r="A52">
        <v>800.49099999999999</v>
      </c>
      <c r="B52">
        <v>119.90900000000001</v>
      </c>
      <c r="C52">
        <v>214.8</v>
      </c>
      <c r="D52">
        <v>215</v>
      </c>
      <c r="E52">
        <v>220.6</v>
      </c>
      <c r="F52">
        <v>225</v>
      </c>
      <c r="G52">
        <v>2157.6529999999998</v>
      </c>
      <c r="H52">
        <v>1736.2449999999999</v>
      </c>
      <c r="I52">
        <v>3.0659999999999998</v>
      </c>
      <c r="J52">
        <v>0.14199999999999999</v>
      </c>
      <c r="K52">
        <v>24.335999999999999</v>
      </c>
      <c r="L52">
        <v>2.0680000000000001</v>
      </c>
      <c r="M52">
        <v>0.45</v>
      </c>
      <c r="N52">
        <v>0.65600000000000003</v>
      </c>
      <c r="O52">
        <v>42.5</v>
      </c>
      <c r="P52">
        <v>28.649000000000001</v>
      </c>
      <c r="Q52">
        <v>44.963999999999999</v>
      </c>
      <c r="R52">
        <v>229.8</v>
      </c>
      <c r="S52">
        <v>60</v>
      </c>
      <c r="T52">
        <v>60</v>
      </c>
      <c r="U52">
        <v>60.6</v>
      </c>
      <c r="V52">
        <v>94.585999999999999</v>
      </c>
      <c r="W52">
        <v>52.5</v>
      </c>
      <c r="X52">
        <v>65.930000000000007</v>
      </c>
      <c r="Y52">
        <v>79.754999999999995</v>
      </c>
      <c r="Z52">
        <v>2.859</v>
      </c>
      <c r="AA52">
        <v>543.41800000000001</v>
      </c>
      <c r="AB52">
        <v>499.52800000000002</v>
      </c>
      <c r="AC52">
        <v>4.5149999999999997</v>
      </c>
      <c r="AD52">
        <v>3.65</v>
      </c>
      <c r="AE52">
        <v>7760.625</v>
      </c>
      <c r="AF52">
        <v>5467.2650000000003</v>
      </c>
      <c r="AG52">
        <v>1634.4829999999999</v>
      </c>
      <c r="AH52">
        <v>1040.5340000000001</v>
      </c>
      <c r="AI52">
        <v>6126.1419999999998</v>
      </c>
      <c r="AJ52">
        <v>4426.7309999999998</v>
      </c>
      <c r="AM52">
        <v>45566.69442</v>
      </c>
      <c r="AN52">
        <f>MAX(AL52:AM52)</f>
        <v>45566.69442</v>
      </c>
      <c r="AO52">
        <f t="shared" si="0"/>
        <v>45566.69442</v>
      </c>
      <c r="AR52" s="33">
        <f>AM53-filtered_labeled_data_seghesio__3[[#This Row],[timestamp]]</f>
        <v>0</v>
      </c>
      <c r="AU52" s="31">
        <v>0.12932431699999999</v>
      </c>
      <c r="AV52" s="32"/>
      <c r="AW52">
        <f t="shared" si="1"/>
        <v>0.12932431699999999</v>
      </c>
    </row>
    <row r="53" spans="1:49" x14ac:dyDescent="0.35">
      <c r="A53">
        <v>800.49099999999999</v>
      </c>
      <c r="B53">
        <v>119.90900000000001</v>
      </c>
      <c r="C53">
        <v>214.8</v>
      </c>
      <c r="D53">
        <v>215</v>
      </c>
      <c r="E53">
        <v>220.6</v>
      </c>
      <c r="F53">
        <v>225</v>
      </c>
      <c r="G53">
        <v>2157.6529999999998</v>
      </c>
      <c r="H53">
        <v>1736.2449999999999</v>
      </c>
      <c r="I53">
        <v>3.0659999999999998</v>
      </c>
      <c r="J53">
        <v>0.14199999999999999</v>
      </c>
      <c r="K53">
        <v>24.335999999999999</v>
      </c>
      <c r="L53">
        <v>2.0680000000000001</v>
      </c>
      <c r="M53">
        <v>0.45</v>
      </c>
      <c r="N53">
        <v>0.65600000000000003</v>
      </c>
      <c r="O53">
        <v>42.5</v>
      </c>
      <c r="P53">
        <v>28.649000000000001</v>
      </c>
      <c r="Q53">
        <v>44.963999999999999</v>
      </c>
      <c r="R53">
        <v>229.8</v>
      </c>
      <c r="S53">
        <v>60</v>
      </c>
      <c r="T53">
        <v>60</v>
      </c>
      <c r="U53">
        <v>60.6</v>
      </c>
      <c r="V53">
        <v>137.79599999999999</v>
      </c>
      <c r="W53">
        <v>52.5</v>
      </c>
      <c r="X53">
        <v>66.590999999999994</v>
      </c>
      <c r="Y53">
        <v>82.353999999999999</v>
      </c>
      <c r="Z53">
        <v>1.3919999999999999</v>
      </c>
      <c r="AA53">
        <v>544.74099999999999</v>
      </c>
      <c r="AB53">
        <v>497.61399999999998</v>
      </c>
      <c r="AC53">
        <v>4.7779999999999996</v>
      </c>
      <c r="AD53">
        <v>3.875</v>
      </c>
      <c r="AE53">
        <v>7946.6629999999996</v>
      </c>
      <c r="AF53">
        <v>6097.4290000000001</v>
      </c>
      <c r="AG53">
        <v>1788.114</v>
      </c>
      <c r="AH53">
        <v>1169.94</v>
      </c>
      <c r="AI53">
        <v>6158.5479999999998</v>
      </c>
      <c r="AJ53">
        <v>4927.4889999999996</v>
      </c>
      <c r="AK53">
        <v>424.76900000000001</v>
      </c>
      <c r="AL53">
        <v>2055.2040000000002</v>
      </c>
      <c r="AM53">
        <v>45566.69442</v>
      </c>
      <c r="AN53">
        <f>MAX(AL53:AM53)</f>
        <v>45566.69442</v>
      </c>
      <c r="AO53">
        <f t="shared" si="0"/>
        <v>45566.69442</v>
      </c>
      <c r="AP53">
        <v>1</v>
      </c>
      <c r="AR53" s="33">
        <f>AM54-filtered_labeled_data_seghesio__3[[#This Row],[timestamp]]</f>
        <v>2.9000000358792022E-4</v>
      </c>
      <c r="AU53" s="32"/>
      <c r="AV53" s="31">
        <v>0.12932431699999999</v>
      </c>
      <c r="AW53">
        <f t="shared" si="1"/>
        <v>0.12932431699999999</v>
      </c>
    </row>
    <row r="54" spans="1:49" x14ac:dyDescent="0.35">
      <c r="A54">
        <v>800.67499999999995</v>
      </c>
      <c r="B54">
        <v>119.90900000000001</v>
      </c>
      <c r="C54">
        <v>214.8</v>
      </c>
      <c r="D54">
        <v>215.1</v>
      </c>
      <c r="E54">
        <v>220.6</v>
      </c>
      <c r="F54">
        <v>225</v>
      </c>
      <c r="G54">
        <v>2170.087</v>
      </c>
      <c r="H54">
        <v>1740.9079999999999</v>
      </c>
      <c r="I54">
        <v>3.6019999999999999</v>
      </c>
      <c r="J54">
        <v>0.154</v>
      </c>
      <c r="K54">
        <v>24.338000000000001</v>
      </c>
      <c r="L54">
        <v>2.0680000000000001</v>
      </c>
      <c r="M54">
        <v>0.45200000000000001</v>
      </c>
      <c r="N54">
        <v>0.65400000000000003</v>
      </c>
      <c r="O54">
        <v>42.7</v>
      </c>
      <c r="P54">
        <v>28.638999999999999</v>
      </c>
      <c r="Q54">
        <v>44.953000000000003</v>
      </c>
      <c r="R54">
        <v>229.8</v>
      </c>
      <c r="S54">
        <v>60</v>
      </c>
      <c r="T54">
        <v>60</v>
      </c>
      <c r="U54">
        <v>60.6</v>
      </c>
      <c r="V54">
        <v>94.585999999999999</v>
      </c>
      <c r="W54">
        <v>52.5</v>
      </c>
      <c r="X54">
        <v>65.882999999999996</v>
      </c>
      <c r="Y54">
        <v>79.896000000000001</v>
      </c>
      <c r="Z54">
        <v>3.4239999999999999</v>
      </c>
      <c r="AA54">
        <v>541.63199999999995</v>
      </c>
      <c r="AB54">
        <v>498.02699999999999</v>
      </c>
      <c r="AC54">
        <v>4.5529999999999999</v>
      </c>
      <c r="AD54">
        <v>3.6120000000000001</v>
      </c>
      <c r="AE54">
        <v>7717.2070000000003</v>
      </c>
      <c r="AF54">
        <v>5430.1210000000001</v>
      </c>
      <c r="AG54">
        <v>1644.4960000000001</v>
      </c>
      <c r="AH54">
        <v>1012.83</v>
      </c>
      <c r="AI54">
        <v>6072.7110000000002</v>
      </c>
      <c r="AJ54">
        <v>4417.2910000000002</v>
      </c>
      <c r="AK54">
        <v>423.762</v>
      </c>
      <c r="AL54">
        <v>2055.1410000000001</v>
      </c>
      <c r="AM54">
        <v>45566.694710000003</v>
      </c>
      <c r="AN54">
        <f>MAX(AL54:AM54)</f>
        <v>45566.694710000003</v>
      </c>
      <c r="AO54">
        <f t="shared" si="0"/>
        <v>45566.694710000003</v>
      </c>
      <c r="AP54">
        <v>1</v>
      </c>
      <c r="AR54" s="33">
        <f>AM55-filtered_labeled_data_seghesio__3[[#This Row],[timestamp]]</f>
        <v>0</v>
      </c>
      <c r="AU54" s="31">
        <v>0.16287732099999999</v>
      </c>
      <c r="AV54" s="32"/>
      <c r="AW54">
        <f t="shared" si="1"/>
        <v>0.16287732099999999</v>
      </c>
    </row>
    <row r="55" spans="1:49" x14ac:dyDescent="0.35">
      <c r="A55">
        <v>800.67499999999995</v>
      </c>
      <c r="B55">
        <v>119.90900000000001</v>
      </c>
      <c r="C55">
        <v>214.8</v>
      </c>
      <c r="D55">
        <v>215.1</v>
      </c>
      <c r="E55">
        <v>220.6</v>
      </c>
      <c r="F55">
        <v>225</v>
      </c>
      <c r="G55">
        <v>2170.087</v>
      </c>
      <c r="H55">
        <v>1740.9079999999999</v>
      </c>
      <c r="I55">
        <v>3.6019999999999999</v>
      </c>
      <c r="J55">
        <v>0.154</v>
      </c>
      <c r="K55">
        <v>24.338000000000001</v>
      </c>
      <c r="L55">
        <v>2.0680000000000001</v>
      </c>
      <c r="M55">
        <v>0.45200000000000001</v>
      </c>
      <c r="N55">
        <v>0.65400000000000003</v>
      </c>
      <c r="O55">
        <v>42.7</v>
      </c>
      <c r="P55">
        <v>28.638999999999999</v>
      </c>
      <c r="Q55">
        <v>44.953000000000003</v>
      </c>
      <c r="R55">
        <v>229.8</v>
      </c>
      <c r="S55">
        <v>60</v>
      </c>
      <c r="T55">
        <v>60</v>
      </c>
      <c r="U55">
        <v>60.6</v>
      </c>
      <c r="V55">
        <v>137.79599999999999</v>
      </c>
      <c r="W55">
        <v>52.5</v>
      </c>
      <c r="X55">
        <v>66.48</v>
      </c>
      <c r="Y55">
        <v>82.608000000000004</v>
      </c>
      <c r="Z55">
        <v>1.2789999999999999</v>
      </c>
      <c r="AA55">
        <v>546.03200000000004</v>
      </c>
      <c r="AB55">
        <v>499.673</v>
      </c>
      <c r="AC55">
        <v>4.7779999999999996</v>
      </c>
      <c r="AD55">
        <v>3.875</v>
      </c>
      <c r="AE55">
        <v>7944.75</v>
      </c>
      <c r="AF55">
        <v>6172.6589999999997</v>
      </c>
      <c r="AG55">
        <v>1795.646</v>
      </c>
      <c r="AH55">
        <v>1178.8530000000001</v>
      </c>
      <c r="AI55">
        <v>6149.1040000000003</v>
      </c>
      <c r="AJ55">
        <v>4993.8059999999996</v>
      </c>
      <c r="AK55">
        <v>424.77699999999999</v>
      </c>
      <c r="AL55">
        <v>2056.297</v>
      </c>
      <c r="AM55">
        <v>45566.694710000003</v>
      </c>
      <c r="AN55">
        <f>MAX(AL55:AM55)</f>
        <v>45566.694710000003</v>
      </c>
      <c r="AO55">
        <f t="shared" si="0"/>
        <v>45566.694710000003</v>
      </c>
      <c r="AP55">
        <v>0</v>
      </c>
      <c r="AR55" s="33">
        <f>AM56-filtered_labeled_data_seghesio__3[[#This Row],[timestamp]]</f>
        <v>2.8000000020256266E-4</v>
      </c>
      <c r="AU55" s="32"/>
      <c r="AV55" s="31">
        <v>0.16287732099999999</v>
      </c>
      <c r="AW55">
        <f t="shared" si="1"/>
        <v>0.16287732099999999</v>
      </c>
    </row>
    <row r="56" spans="1:49" x14ac:dyDescent="0.35">
      <c r="A56">
        <v>800.86</v>
      </c>
      <c r="B56">
        <v>119.90900000000001</v>
      </c>
      <c r="C56">
        <v>214.8</v>
      </c>
      <c r="D56">
        <v>214.8</v>
      </c>
      <c r="E56">
        <v>220.6</v>
      </c>
      <c r="F56">
        <v>225</v>
      </c>
      <c r="G56">
        <v>2184.1729999999998</v>
      </c>
      <c r="H56">
        <v>1744.1130000000001</v>
      </c>
      <c r="I56">
        <v>3.528</v>
      </c>
      <c r="J56">
        <v>0.14399999999999999</v>
      </c>
      <c r="K56">
        <v>24.338000000000001</v>
      </c>
      <c r="L56">
        <v>2.0659999999999998</v>
      </c>
      <c r="M56">
        <v>0.45200000000000001</v>
      </c>
      <c r="N56">
        <v>0.65600000000000003</v>
      </c>
      <c r="O56">
        <v>43</v>
      </c>
      <c r="P56">
        <v>28.571999999999999</v>
      </c>
      <c r="Q56">
        <v>44.942999999999998</v>
      </c>
      <c r="R56">
        <v>229.8</v>
      </c>
      <c r="S56">
        <v>60</v>
      </c>
      <c r="T56">
        <v>60</v>
      </c>
      <c r="U56">
        <v>60.6</v>
      </c>
      <c r="V56">
        <v>94.585999999999999</v>
      </c>
      <c r="W56">
        <v>52.5</v>
      </c>
      <c r="X56">
        <v>65.974999999999994</v>
      </c>
      <c r="Y56">
        <v>79.8</v>
      </c>
      <c r="Z56">
        <v>2.9350000000000001</v>
      </c>
      <c r="AA56">
        <v>543.34500000000003</v>
      </c>
      <c r="AB56">
        <v>499.577</v>
      </c>
      <c r="AC56">
        <v>4.59</v>
      </c>
      <c r="AD56">
        <v>3.6120000000000001</v>
      </c>
      <c r="AE56">
        <v>7745.0079999999998</v>
      </c>
      <c r="AF56">
        <v>5481.8789999999999</v>
      </c>
      <c r="AG56">
        <v>1672.248</v>
      </c>
      <c r="AH56">
        <v>1017.4640000000001</v>
      </c>
      <c r="AI56">
        <v>6072.76</v>
      </c>
      <c r="AJ56">
        <v>4464.415</v>
      </c>
      <c r="AK56">
        <v>423.935</v>
      </c>
      <c r="AL56">
        <v>2055.4630000000002</v>
      </c>
      <c r="AM56">
        <v>45566.694990000004</v>
      </c>
      <c r="AN56">
        <f>MAX(AL56:AM56)</f>
        <v>45566.694990000004</v>
      </c>
      <c r="AO56">
        <f t="shared" si="0"/>
        <v>45566.694990000004</v>
      </c>
      <c r="AP56">
        <v>1</v>
      </c>
      <c r="AU56" s="31">
        <v>0.13954091099999999</v>
      </c>
      <c r="AV56" s="32"/>
      <c r="AW56">
        <f t="shared" si="1"/>
        <v>0.13954091099999999</v>
      </c>
    </row>
    <row r="57" spans="1:49" x14ac:dyDescent="0.35">
      <c r="A57">
        <v>800.86</v>
      </c>
      <c r="B57">
        <v>119.90900000000001</v>
      </c>
      <c r="C57">
        <v>214.8</v>
      </c>
      <c r="D57">
        <v>214.8</v>
      </c>
      <c r="E57">
        <v>220.6</v>
      </c>
      <c r="F57">
        <v>225</v>
      </c>
      <c r="G57">
        <v>2184.1729999999998</v>
      </c>
      <c r="H57">
        <v>1744.1130000000001</v>
      </c>
      <c r="I57">
        <v>3.528</v>
      </c>
      <c r="J57">
        <v>0.14399999999999999</v>
      </c>
      <c r="K57">
        <v>24.338000000000001</v>
      </c>
      <c r="L57">
        <v>2.0659999999999998</v>
      </c>
      <c r="M57">
        <v>0.45200000000000001</v>
      </c>
      <c r="N57">
        <v>0.65600000000000003</v>
      </c>
      <c r="O57">
        <v>43</v>
      </c>
      <c r="P57">
        <v>28.571999999999999</v>
      </c>
      <c r="Q57">
        <v>44.942999999999998</v>
      </c>
      <c r="R57">
        <v>229.8</v>
      </c>
      <c r="S57">
        <v>60</v>
      </c>
      <c r="T57">
        <v>60</v>
      </c>
      <c r="U57">
        <v>60.6</v>
      </c>
      <c r="V57">
        <v>137.79599999999999</v>
      </c>
      <c r="W57">
        <v>52.5</v>
      </c>
      <c r="X57">
        <v>66.486999999999995</v>
      </c>
      <c r="Y57">
        <v>82.599000000000004</v>
      </c>
      <c r="Z57">
        <v>1.2789999999999999</v>
      </c>
      <c r="AA57">
        <v>544.84699999999998</v>
      </c>
      <c r="AB57">
        <v>498.55799999999999</v>
      </c>
      <c r="AC57">
        <v>4.7779999999999996</v>
      </c>
      <c r="AD57">
        <v>3.8380000000000001</v>
      </c>
      <c r="AE57">
        <v>7920.9380000000001</v>
      </c>
      <c r="AF57">
        <v>6099.933</v>
      </c>
      <c r="AG57">
        <v>1788.778</v>
      </c>
      <c r="AH57">
        <v>1152.741</v>
      </c>
      <c r="AI57">
        <v>6132.1589999999997</v>
      </c>
      <c r="AJ57">
        <v>4947.192</v>
      </c>
      <c r="AK57">
        <v>424.79599999999999</v>
      </c>
      <c r="AL57">
        <v>2056.252</v>
      </c>
      <c r="AM57">
        <v>45566.694990000004</v>
      </c>
      <c r="AN57">
        <f>MAX(AL57:AM57)</f>
        <v>45566.694990000004</v>
      </c>
      <c r="AO57">
        <f t="shared" si="0"/>
        <v>45566.694990000004</v>
      </c>
      <c r="AP57">
        <v>1</v>
      </c>
      <c r="AU57" s="32"/>
      <c r="AV57" s="31">
        <v>0.13954091099999999</v>
      </c>
      <c r="AW57">
        <f t="shared" si="1"/>
        <v>0.13954091099999999</v>
      </c>
    </row>
    <row r="58" spans="1:49" hidden="1" x14ac:dyDescent="0.35">
      <c r="A58">
        <v>800.86</v>
      </c>
      <c r="B58">
        <v>119.90900000000001</v>
      </c>
      <c r="C58">
        <v>214.6</v>
      </c>
      <c r="D58">
        <v>214.6</v>
      </c>
      <c r="E58">
        <v>220.5</v>
      </c>
      <c r="F58">
        <v>225</v>
      </c>
      <c r="G58">
        <v>2200.0079999999998</v>
      </c>
      <c r="H58">
        <v>1733.816</v>
      </c>
      <c r="I58">
        <v>3.0259999999999998</v>
      </c>
      <c r="J58">
        <v>0.154</v>
      </c>
      <c r="K58">
        <v>24.34</v>
      </c>
      <c r="L58">
        <v>2.0739999999999998</v>
      </c>
      <c r="M58">
        <v>0.45400000000000001</v>
      </c>
      <c r="N58">
        <v>0.65600000000000003</v>
      </c>
      <c r="O58">
        <v>43.2</v>
      </c>
      <c r="P58">
        <v>28.658999999999999</v>
      </c>
      <c r="Q58">
        <v>44.978999999999999</v>
      </c>
      <c r="R58">
        <v>229.8</v>
      </c>
      <c r="S58">
        <v>60</v>
      </c>
      <c r="T58">
        <v>60</v>
      </c>
      <c r="U58">
        <v>60.6</v>
      </c>
      <c r="V58">
        <v>94.585999999999999</v>
      </c>
      <c r="W58">
        <v>52.5</v>
      </c>
      <c r="X58">
        <v>65.924000000000007</v>
      </c>
      <c r="Y58">
        <v>79.77</v>
      </c>
      <c r="Z58">
        <v>2.6709999999999998</v>
      </c>
      <c r="AA58">
        <v>546.26700000000005</v>
      </c>
      <c r="AB58">
        <v>502.04700000000003</v>
      </c>
      <c r="AC58">
        <v>4.5149999999999997</v>
      </c>
      <c r="AD58">
        <v>3.6120000000000001</v>
      </c>
      <c r="AE58">
        <v>7810.1890000000003</v>
      </c>
      <c r="AF58">
        <v>5541.8450000000003</v>
      </c>
      <c r="AG58">
        <v>1642.0129999999999</v>
      </c>
      <c r="AH58">
        <v>1025.741</v>
      </c>
      <c r="AI58">
        <v>6168.1769999999997</v>
      </c>
      <c r="AJ58">
        <v>4516.1040000000003</v>
      </c>
      <c r="AM58">
        <v>45566.69528</v>
      </c>
      <c r="AN58">
        <f>MAX(AL58:AM58)</f>
        <v>45566.69528</v>
      </c>
      <c r="AO58">
        <f t="shared" si="0"/>
        <v>45566.69528</v>
      </c>
      <c r="AU58" s="31">
        <v>0.12147593499999999</v>
      </c>
      <c r="AV58" s="32"/>
      <c r="AW58">
        <f t="shared" si="1"/>
        <v>0.12147593499999999</v>
      </c>
    </row>
    <row r="59" spans="1:49" x14ac:dyDescent="0.35">
      <c r="A59">
        <v>800.86</v>
      </c>
      <c r="B59">
        <v>119.90900000000001</v>
      </c>
      <c r="C59">
        <v>214.6</v>
      </c>
      <c r="D59">
        <v>214.6</v>
      </c>
      <c r="E59">
        <v>220.5</v>
      </c>
      <c r="F59">
        <v>225</v>
      </c>
      <c r="G59">
        <v>2200.0079999999998</v>
      </c>
      <c r="H59">
        <v>1733.816</v>
      </c>
      <c r="I59">
        <v>3.0259999999999998</v>
      </c>
      <c r="J59">
        <v>0.154</v>
      </c>
      <c r="K59">
        <v>24.34</v>
      </c>
      <c r="L59">
        <v>2.0739999999999998</v>
      </c>
      <c r="M59">
        <v>0.45400000000000001</v>
      </c>
      <c r="N59">
        <v>0.65600000000000003</v>
      </c>
      <c r="O59">
        <v>43.2</v>
      </c>
      <c r="P59">
        <v>28.658999999999999</v>
      </c>
      <c r="Q59">
        <v>44.978999999999999</v>
      </c>
      <c r="R59">
        <v>229.8</v>
      </c>
      <c r="S59">
        <v>60</v>
      </c>
      <c r="T59">
        <v>60</v>
      </c>
      <c r="U59">
        <v>60.6</v>
      </c>
      <c r="V59">
        <v>137.79599999999999</v>
      </c>
      <c r="W59">
        <v>52.5</v>
      </c>
      <c r="X59">
        <v>66.448999999999998</v>
      </c>
      <c r="Y59">
        <v>82.406000000000006</v>
      </c>
      <c r="Z59">
        <v>2.3330000000000002</v>
      </c>
      <c r="AA59">
        <v>544.899</v>
      </c>
      <c r="AB59">
        <v>498.71199999999999</v>
      </c>
      <c r="AC59">
        <v>4.8159999999999998</v>
      </c>
      <c r="AD59">
        <v>3.875</v>
      </c>
      <c r="AE59">
        <v>7941.527</v>
      </c>
      <c r="AF59">
        <v>6106.5749999999998</v>
      </c>
      <c r="AG59">
        <v>1807.8330000000001</v>
      </c>
      <c r="AH59">
        <v>1170.5319999999999</v>
      </c>
      <c r="AI59">
        <v>6133.6940000000004</v>
      </c>
      <c r="AJ59">
        <v>4936.0429999999997</v>
      </c>
      <c r="AK59">
        <v>424.78899999999999</v>
      </c>
      <c r="AL59">
        <v>2056.3960000000002</v>
      </c>
      <c r="AM59">
        <v>45566.69528</v>
      </c>
      <c r="AN59">
        <f>MAX(AL59:AM59)</f>
        <v>45566.69528</v>
      </c>
      <c r="AO59">
        <f t="shared" si="0"/>
        <v>45566.69528</v>
      </c>
      <c r="AP59">
        <v>1</v>
      </c>
      <c r="AU59" s="32"/>
      <c r="AV59" s="31">
        <v>0.12147593499999999</v>
      </c>
      <c r="AW59">
        <f t="shared" si="1"/>
        <v>0.12147593499999999</v>
      </c>
    </row>
    <row r="60" spans="1:49" x14ac:dyDescent="0.35">
      <c r="A60">
        <v>800.67499999999995</v>
      </c>
      <c r="B60">
        <v>119.90900000000001</v>
      </c>
      <c r="C60">
        <v>214.6</v>
      </c>
      <c r="D60">
        <v>214.8</v>
      </c>
      <c r="E60">
        <v>220.3</v>
      </c>
      <c r="F60">
        <v>225</v>
      </c>
      <c r="G60">
        <v>2217.6880000000001</v>
      </c>
      <c r="H60">
        <v>1733.5250000000001</v>
      </c>
      <c r="I60">
        <v>2.8620000000000001</v>
      </c>
      <c r="J60">
        <v>0.14399999999999999</v>
      </c>
      <c r="K60">
        <v>24.366</v>
      </c>
      <c r="L60">
        <v>2.0680000000000001</v>
      </c>
      <c r="M60">
        <v>0.45400000000000001</v>
      </c>
      <c r="N60">
        <v>0.65800000000000003</v>
      </c>
      <c r="O60">
        <v>43.2</v>
      </c>
      <c r="P60">
        <v>28.780999999999999</v>
      </c>
      <c r="Q60">
        <v>44.963999999999999</v>
      </c>
      <c r="R60">
        <v>229.8</v>
      </c>
      <c r="S60">
        <v>60.1</v>
      </c>
      <c r="T60">
        <v>60.1</v>
      </c>
      <c r="U60">
        <v>60.6</v>
      </c>
      <c r="V60">
        <v>94.585999999999999</v>
      </c>
      <c r="W60">
        <v>52.5</v>
      </c>
      <c r="X60">
        <v>65.906999999999996</v>
      </c>
      <c r="Y60">
        <v>79.722999999999999</v>
      </c>
      <c r="Z60">
        <v>3.01</v>
      </c>
      <c r="AA60">
        <v>543.25599999999997</v>
      </c>
      <c r="AB60">
        <v>499.221</v>
      </c>
      <c r="AC60">
        <v>4.6280000000000001</v>
      </c>
      <c r="AD60">
        <v>3.6120000000000001</v>
      </c>
      <c r="AE60">
        <v>7763.68</v>
      </c>
      <c r="AF60">
        <v>5492.9260000000004</v>
      </c>
      <c r="AG60">
        <v>1694.213</v>
      </c>
      <c r="AH60">
        <v>1020.154</v>
      </c>
      <c r="AI60">
        <v>6069.4660000000003</v>
      </c>
      <c r="AJ60">
        <v>4472.7719999999999</v>
      </c>
      <c r="AK60">
        <v>423.733</v>
      </c>
      <c r="AL60">
        <v>2053.4070000000002</v>
      </c>
      <c r="AM60">
        <v>45566.69556</v>
      </c>
      <c r="AN60">
        <f>MAX(AL60:AM60)</f>
        <v>45566.69556</v>
      </c>
      <c r="AO60">
        <f t="shared" si="0"/>
        <v>45566.69556</v>
      </c>
      <c r="AP60">
        <v>1</v>
      </c>
      <c r="AU60" s="31">
        <v>0.12687397</v>
      </c>
      <c r="AV60" s="32"/>
      <c r="AW60">
        <f t="shared" si="1"/>
        <v>0.12687397</v>
      </c>
    </row>
    <row r="61" spans="1:49" x14ac:dyDescent="0.35">
      <c r="A61">
        <v>800.67499999999995</v>
      </c>
      <c r="B61">
        <v>119.90900000000001</v>
      </c>
      <c r="C61">
        <v>214.6</v>
      </c>
      <c r="D61">
        <v>214.8</v>
      </c>
      <c r="E61">
        <v>220.3</v>
      </c>
      <c r="F61">
        <v>225</v>
      </c>
      <c r="G61">
        <v>2217.6880000000001</v>
      </c>
      <c r="H61">
        <v>1733.5250000000001</v>
      </c>
      <c r="I61">
        <v>2.8620000000000001</v>
      </c>
      <c r="J61">
        <v>0.14399999999999999</v>
      </c>
      <c r="K61">
        <v>24.366</v>
      </c>
      <c r="L61">
        <v>2.0680000000000001</v>
      </c>
      <c r="M61">
        <v>0.45400000000000001</v>
      </c>
      <c r="N61">
        <v>0.65800000000000003</v>
      </c>
      <c r="O61">
        <v>43.2</v>
      </c>
      <c r="P61">
        <v>28.780999999999999</v>
      </c>
      <c r="Q61">
        <v>44.963999999999999</v>
      </c>
      <c r="R61">
        <v>229.8</v>
      </c>
      <c r="S61">
        <v>60.1</v>
      </c>
      <c r="T61">
        <v>60.1</v>
      </c>
      <c r="U61">
        <v>60.6</v>
      </c>
      <c r="V61">
        <v>137.79599999999999</v>
      </c>
      <c r="W61">
        <v>52.5</v>
      </c>
      <c r="X61">
        <v>66.7</v>
      </c>
      <c r="Y61">
        <v>82.733999999999995</v>
      </c>
      <c r="Z61">
        <v>1.2789999999999999</v>
      </c>
      <c r="AA61">
        <v>544.98699999999997</v>
      </c>
      <c r="AB61">
        <v>498.43900000000002</v>
      </c>
      <c r="AC61">
        <v>4.8540000000000001</v>
      </c>
      <c r="AD61">
        <v>3.8380000000000001</v>
      </c>
      <c r="AE61">
        <v>7941.0810000000001</v>
      </c>
      <c r="AF61">
        <v>6102.4139999999998</v>
      </c>
      <c r="AG61">
        <v>1829.575</v>
      </c>
      <c r="AH61">
        <v>1152.626</v>
      </c>
      <c r="AI61">
        <v>6111.5060000000003</v>
      </c>
      <c r="AJ61">
        <v>4949.7879999999996</v>
      </c>
      <c r="AK61">
        <v>424.56</v>
      </c>
      <c r="AL61">
        <v>2055.6999999999998</v>
      </c>
      <c r="AM61">
        <v>45566.69556</v>
      </c>
      <c r="AN61">
        <f>MAX(AL61:AM61)</f>
        <v>45566.69556</v>
      </c>
      <c r="AO61">
        <f t="shared" si="0"/>
        <v>45566.69556</v>
      </c>
      <c r="AP61">
        <v>1</v>
      </c>
      <c r="AU61" s="32"/>
      <c r="AV61" s="31">
        <v>0.12687397</v>
      </c>
      <c r="AW61">
        <f t="shared" si="1"/>
        <v>0.12687397</v>
      </c>
    </row>
    <row r="62" spans="1:49" x14ac:dyDescent="0.35">
      <c r="A62">
        <v>801.04399999999998</v>
      </c>
      <c r="B62">
        <v>119.90900000000001</v>
      </c>
      <c r="C62">
        <v>214.8</v>
      </c>
      <c r="D62">
        <v>215</v>
      </c>
      <c r="E62">
        <v>220.3</v>
      </c>
      <c r="F62">
        <v>225</v>
      </c>
      <c r="G62">
        <v>2175.527</v>
      </c>
      <c r="H62">
        <v>1731.7760000000001</v>
      </c>
      <c r="I62">
        <v>3.222</v>
      </c>
      <c r="J62">
        <v>0.154</v>
      </c>
      <c r="K62">
        <v>24.335999999999999</v>
      </c>
      <c r="L62">
        <v>2.0459999999999998</v>
      </c>
      <c r="M62">
        <v>0.45</v>
      </c>
      <c r="N62">
        <v>0.65600000000000003</v>
      </c>
      <c r="O62">
        <v>43.5</v>
      </c>
      <c r="P62">
        <v>28.556999999999999</v>
      </c>
      <c r="Q62">
        <v>44.999000000000002</v>
      </c>
      <c r="R62">
        <v>229.8</v>
      </c>
      <c r="S62">
        <v>60</v>
      </c>
      <c r="T62">
        <v>60</v>
      </c>
      <c r="U62">
        <v>60.6</v>
      </c>
      <c r="V62">
        <v>94.585999999999999</v>
      </c>
      <c r="W62">
        <v>52.5</v>
      </c>
      <c r="X62">
        <v>65.853999999999999</v>
      </c>
      <c r="Y62">
        <v>79.863</v>
      </c>
      <c r="Z62">
        <v>3.4609999999999999</v>
      </c>
      <c r="AA62">
        <v>542.29499999999996</v>
      </c>
      <c r="AB62">
        <v>497.45</v>
      </c>
      <c r="AC62">
        <v>4.665</v>
      </c>
      <c r="AD62">
        <v>3.65</v>
      </c>
      <c r="AE62">
        <v>7737.8630000000003</v>
      </c>
      <c r="AF62">
        <v>5425.3620000000001</v>
      </c>
      <c r="AG62">
        <v>1704.309</v>
      </c>
      <c r="AH62">
        <v>1028.0630000000001</v>
      </c>
      <c r="AI62">
        <v>6033.5550000000003</v>
      </c>
      <c r="AJ62">
        <v>4397.299</v>
      </c>
      <c r="AK62">
        <v>423.351</v>
      </c>
      <c r="AL62">
        <v>2053.4659999999999</v>
      </c>
      <c r="AM62">
        <v>45566.69584</v>
      </c>
      <c r="AN62">
        <f>MAX(AL62:AM62)</f>
        <v>45566.69584</v>
      </c>
      <c r="AO62">
        <f t="shared" si="0"/>
        <v>45566.69584</v>
      </c>
      <c r="AP62">
        <v>1</v>
      </c>
      <c r="AU62" s="31">
        <v>0.14261996699999999</v>
      </c>
      <c r="AV62" s="32"/>
      <c r="AW62">
        <f t="shared" si="1"/>
        <v>0.14261996699999999</v>
      </c>
    </row>
    <row r="63" spans="1:49" x14ac:dyDescent="0.35">
      <c r="A63">
        <v>801.04399999999998</v>
      </c>
      <c r="B63">
        <v>119.90900000000001</v>
      </c>
      <c r="C63">
        <v>214.8</v>
      </c>
      <c r="D63">
        <v>215</v>
      </c>
      <c r="E63">
        <v>220.3</v>
      </c>
      <c r="F63">
        <v>225</v>
      </c>
      <c r="G63">
        <v>2175.527</v>
      </c>
      <c r="H63">
        <v>1731.7760000000001</v>
      </c>
      <c r="I63">
        <v>3.222</v>
      </c>
      <c r="J63">
        <v>0.154</v>
      </c>
      <c r="K63">
        <v>24.335999999999999</v>
      </c>
      <c r="L63">
        <v>2.0459999999999998</v>
      </c>
      <c r="M63">
        <v>0.45</v>
      </c>
      <c r="N63">
        <v>0.65600000000000003</v>
      </c>
      <c r="O63">
        <v>43.5</v>
      </c>
      <c r="P63">
        <v>28.556999999999999</v>
      </c>
      <c r="Q63">
        <v>44.999000000000002</v>
      </c>
      <c r="R63">
        <v>229.8</v>
      </c>
      <c r="S63">
        <v>60</v>
      </c>
      <c r="T63">
        <v>60</v>
      </c>
      <c r="U63">
        <v>60.6</v>
      </c>
      <c r="V63">
        <v>137.79599999999999</v>
      </c>
      <c r="W63">
        <v>52.5</v>
      </c>
      <c r="X63">
        <v>66.516000000000005</v>
      </c>
      <c r="Y63">
        <v>82.424999999999997</v>
      </c>
      <c r="Z63">
        <v>1.3919999999999999</v>
      </c>
      <c r="AA63">
        <v>545.48400000000004</v>
      </c>
      <c r="AB63">
        <v>498.13900000000001</v>
      </c>
      <c r="AC63">
        <v>4.8159999999999998</v>
      </c>
      <c r="AD63">
        <v>3.8380000000000001</v>
      </c>
      <c r="AE63">
        <v>7938.6220000000003</v>
      </c>
      <c r="AF63">
        <v>6117.3940000000002</v>
      </c>
      <c r="AG63">
        <v>1807.519</v>
      </c>
      <c r="AH63">
        <v>1148.771</v>
      </c>
      <c r="AI63">
        <v>6131.1030000000001</v>
      </c>
      <c r="AJ63">
        <v>4968.6229999999996</v>
      </c>
      <c r="AK63">
        <v>424.78699999999998</v>
      </c>
      <c r="AL63">
        <v>2054.4270000000001</v>
      </c>
      <c r="AM63">
        <v>45566.69584</v>
      </c>
      <c r="AN63">
        <f>MAX(AL63:AM63)</f>
        <v>45566.69584</v>
      </c>
      <c r="AO63">
        <f t="shared" si="0"/>
        <v>45566.69584</v>
      </c>
      <c r="AP63">
        <v>1</v>
      </c>
      <c r="AU63" s="32"/>
      <c r="AV63" s="31">
        <v>0.14261996699999999</v>
      </c>
      <c r="AW63">
        <f t="shared" si="1"/>
        <v>0.14261996699999999</v>
      </c>
    </row>
    <row r="64" spans="1:49" x14ac:dyDescent="0.35">
      <c r="A64">
        <v>800.86</v>
      </c>
      <c r="B64">
        <v>119.90900000000001</v>
      </c>
      <c r="C64">
        <v>215.1</v>
      </c>
      <c r="D64">
        <v>215.1</v>
      </c>
      <c r="E64">
        <v>220.3</v>
      </c>
      <c r="F64">
        <v>225</v>
      </c>
      <c r="G64">
        <v>2195.15</v>
      </c>
      <c r="H64">
        <v>1746.348</v>
      </c>
      <c r="I64">
        <v>2.9359999999999999</v>
      </c>
      <c r="J64">
        <v>0.14599999999999999</v>
      </c>
      <c r="K64">
        <v>24.34</v>
      </c>
      <c r="L64">
        <v>2.0760000000000001</v>
      </c>
      <c r="M64">
        <v>0.45400000000000001</v>
      </c>
      <c r="N64">
        <v>0.65600000000000003</v>
      </c>
      <c r="O64">
        <v>43.7</v>
      </c>
      <c r="P64">
        <v>28.786999999999999</v>
      </c>
      <c r="Q64">
        <v>44.959000000000003</v>
      </c>
      <c r="R64">
        <v>230</v>
      </c>
      <c r="S64">
        <v>60</v>
      </c>
      <c r="T64">
        <v>60</v>
      </c>
      <c r="U64">
        <v>60.6</v>
      </c>
      <c r="V64">
        <v>94.585999999999999</v>
      </c>
      <c r="W64">
        <v>52.5</v>
      </c>
      <c r="X64">
        <v>66.046999999999997</v>
      </c>
      <c r="Y64">
        <v>79.826999999999998</v>
      </c>
      <c r="Z64">
        <v>3.4609999999999999</v>
      </c>
      <c r="AA64">
        <v>543.55399999999997</v>
      </c>
      <c r="AB64">
        <v>499.77499999999998</v>
      </c>
      <c r="AC64">
        <v>4.5529999999999999</v>
      </c>
      <c r="AD64">
        <v>3.65</v>
      </c>
      <c r="AE64">
        <v>7753.8140000000003</v>
      </c>
      <c r="AF64">
        <v>5503.9160000000002</v>
      </c>
      <c r="AG64">
        <v>1655.567</v>
      </c>
      <c r="AH64">
        <v>1040.8610000000001</v>
      </c>
      <c r="AI64">
        <v>6098.2470000000003</v>
      </c>
      <c r="AJ64">
        <v>4463.0550000000003</v>
      </c>
      <c r="AK64">
        <v>423.44400000000002</v>
      </c>
      <c r="AL64">
        <v>2055.498</v>
      </c>
      <c r="AM64">
        <v>45566.696120000001</v>
      </c>
      <c r="AN64">
        <f>MAX(AL64:AM64)</f>
        <v>45566.696120000001</v>
      </c>
      <c r="AO64">
        <f t="shared" si="0"/>
        <v>45566.696120000001</v>
      </c>
      <c r="AP64">
        <v>1</v>
      </c>
      <c r="AU64" s="31">
        <v>0.12585413500000001</v>
      </c>
      <c r="AV64" s="32"/>
      <c r="AW64">
        <f t="shared" si="1"/>
        <v>0.12585413500000001</v>
      </c>
    </row>
    <row r="65" spans="1:49" x14ac:dyDescent="0.35">
      <c r="A65">
        <v>800.86</v>
      </c>
      <c r="B65">
        <v>119.90900000000001</v>
      </c>
      <c r="C65">
        <v>215.1</v>
      </c>
      <c r="D65">
        <v>215.1</v>
      </c>
      <c r="E65">
        <v>220.3</v>
      </c>
      <c r="F65">
        <v>225</v>
      </c>
      <c r="G65">
        <v>2195.15</v>
      </c>
      <c r="H65">
        <v>1746.348</v>
      </c>
      <c r="I65">
        <v>2.9359999999999999</v>
      </c>
      <c r="J65">
        <v>0.14599999999999999</v>
      </c>
      <c r="K65">
        <v>24.34</v>
      </c>
      <c r="L65">
        <v>2.0760000000000001</v>
      </c>
      <c r="M65">
        <v>0.45400000000000001</v>
      </c>
      <c r="N65">
        <v>0.65600000000000003</v>
      </c>
      <c r="O65">
        <v>43.7</v>
      </c>
      <c r="P65">
        <v>28.786999999999999</v>
      </c>
      <c r="Q65">
        <v>44.959000000000003</v>
      </c>
      <c r="R65">
        <v>230</v>
      </c>
      <c r="S65">
        <v>60</v>
      </c>
      <c r="T65">
        <v>60</v>
      </c>
      <c r="U65">
        <v>60.6</v>
      </c>
      <c r="V65">
        <v>137.79599999999999</v>
      </c>
      <c r="W65">
        <v>52.5</v>
      </c>
      <c r="X65">
        <v>66.581000000000003</v>
      </c>
      <c r="Y65">
        <v>82.346999999999994</v>
      </c>
      <c r="Z65">
        <v>2.2949999999999999</v>
      </c>
      <c r="AA65">
        <v>544.86099999999999</v>
      </c>
      <c r="AB65">
        <v>498.33</v>
      </c>
      <c r="AC65">
        <v>4.8159999999999998</v>
      </c>
      <c r="AD65">
        <v>3.8</v>
      </c>
      <c r="AE65">
        <v>7941.09</v>
      </c>
      <c r="AF65">
        <v>6112.7809999999999</v>
      </c>
      <c r="AG65">
        <v>1808.51</v>
      </c>
      <c r="AH65">
        <v>1133.654</v>
      </c>
      <c r="AI65">
        <v>6132.58</v>
      </c>
      <c r="AJ65">
        <v>4979.1260000000002</v>
      </c>
      <c r="AK65">
        <v>424.63499999999999</v>
      </c>
      <c r="AL65">
        <v>2056.35</v>
      </c>
      <c r="AM65">
        <v>45566.696120000001</v>
      </c>
      <c r="AN65">
        <f>MAX(AL65:AM65)</f>
        <v>45566.696120000001</v>
      </c>
      <c r="AO65">
        <f t="shared" si="0"/>
        <v>45566.696120000001</v>
      </c>
      <c r="AP65">
        <v>0</v>
      </c>
      <c r="AU65" s="32"/>
      <c r="AV65" s="31">
        <v>0.12585413500000001</v>
      </c>
      <c r="AW65">
        <f t="shared" si="1"/>
        <v>0.12585413500000001</v>
      </c>
    </row>
    <row r="66" spans="1:49" hidden="1" x14ac:dyDescent="0.35">
      <c r="A66">
        <v>800.67499999999995</v>
      </c>
      <c r="B66">
        <v>119.90900000000001</v>
      </c>
      <c r="C66">
        <v>215.1</v>
      </c>
      <c r="D66">
        <v>215.1</v>
      </c>
      <c r="E66">
        <v>220.3</v>
      </c>
      <c r="F66">
        <v>224.8</v>
      </c>
      <c r="G66">
        <v>2173.779</v>
      </c>
      <c r="H66">
        <v>1733.6220000000001</v>
      </c>
      <c r="I66">
        <v>3.3239999999999998</v>
      </c>
      <c r="J66">
        <v>0.154</v>
      </c>
      <c r="K66">
        <v>24.338000000000001</v>
      </c>
      <c r="L66">
        <v>2.0539999999999998</v>
      </c>
      <c r="M66">
        <v>0.45200000000000001</v>
      </c>
      <c r="N66">
        <v>0.65400000000000003</v>
      </c>
      <c r="O66">
        <v>43.7</v>
      </c>
      <c r="P66">
        <v>28.664000000000001</v>
      </c>
      <c r="Q66">
        <v>44.999000000000002</v>
      </c>
      <c r="R66">
        <v>230</v>
      </c>
      <c r="S66">
        <v>60</v>
      </c>
      <c r="T66">
        <v>60</v>
      </c>
      <c r="U66">
        <v>60.6</v>
      </c>
      <c r="V66">
        <v>94.585999999999999</v>
      </c>
      <c r="W66">
        <v>52.5</v>
      </c>
      <c r="X66">
        <v>66.043999999999997</v>
      </c>
      <c r="Y66">
        <v>79.876000000000005</v>
      </c>
      <c r="Z66">
        <v>2.859</v>
      </c>
      <c r="AA66">
        <v>543.37099999999998</v>
      </c>
      <c r="AB66">
        <v>499.82799999999997</v>
      </c>
      <c r="AC66">
        <v>4.4770000000000003</v>
      </c>
      <c r="AD66">
        <v>3.65</v>
      </c>
      <c r="AE66">
        <v>7747.5</v>
      </c>
      <c r="AF66">
        <v>5503.7259999999997</v>
      </c>
      <c r="AG66">
        <v>1611.7180000000001</v>
      </c>
      <c r="AH66">
        <v>1038.0129999999999</v>
      </c>
      <c r="AI66">
        <v>6135.7820000000002</v>
      </c>
      <c r="AJ66">
        <v>4465.7129999999997</v>
      </c>
      <c r="AM66">
        <v>45566.696400000001</v>
      </c>
      <c r="AN66">
        <f>MAX(AL66:AM66)</f>
        <v>45566.696400000001</v>
      </c>
      <c r="AO66">
        <f t="shared" si="0"/>
        <v>45566.696400000001</v>
      </c>
      <c r="AU66" s="31">
        <v>0.13083446000000001</v>
      </c>
      <c r="AV66" s="32"/>
      <c r="AW66">
        <f t="shared" si="1"/>
        <v>0.13083446000000001</v>
      </c>
    </row>
    <row r="67" spans="1:49" x14ac:dyDescent="0.35">
      <c r="A67">
        <v>800.67499999999995</v>
      </c>
      <c r="B67">
        <v>119.90900000000001</v>
      </c>
      <c r="C67">
        <v>215.1</v>
      </c>
      <c r="D67">
        <v>215.1</v>
      </c>
      <c r="E67">
        <v>220.3</v>
      </c>
      <c r="F67">
        <v>224.8</v>
      </c>
      <c r="G67">
        <v>2173.779</v>
      </c>
      <c r="H67">
        <v>1733.6220000000001</v>
      </c>
      <c r="I67">
        <v>3.3239999999999998</v>
      </c>
      <c r="J67">
        <v>0.154</v>
      </c>
      <c r="K67">
        <v>24.338000000000001</v>
      </c>
      <c r="L67">
        <v>2.0539999999999998</v>
      </c>
      <c r="M67">
        <v>0.45200000000000001</v>
      </c>
      <c r="N67">
        <v>0.65400000000000003</v>
      </c>
      <c r="O67">
        <v>43.7</v>
      </c>
      <c r="P67">
        <v>28.664000000000001</v>
      </c>
      <c r="Q67">
        <v>44.999000000000002</v>
      </c>
      <c r="R67">
        <v>230</v>
      </c>
      <c r="S67">
        <v>60</v>
      </c>
      <c r="T67">
        <v>60</v>
      </c>
      <c r="U67">
        <v>60.6</v>
      </c>
      <c r="V67">
        <v>137.79599999999999</v>
      </c>
      <c r="W67">
        <v>52.5</v>
      </c>
      <c r="X67">
        <v>66.623000000000005</v>
      </c>
      <c r="Y67">
        <v>82.569000000000003</v>
      </c>
      <c r="Z67">
        <v>1.3540000000000001</v>
      </c>
      <c r="AA67">
        <v>544.27599999999995</v>
      </c>
      <c r="AB67">
        <v>497.26499999999999</v>
      </c>
      <c r="AC67">
        <v>4.8159999999999998</v>
      </c>
      <c r="AD67">
        <v>3.8380000000000001</v>
      </c>
      <c r="AE67">
        <v>7910.3509999999997</v>
      </c>
      <c r="AF67">
        <v>6060.6819999999998</v>
      </c>
      <c r="AG67">
        <v>1806.0229999999999</v>
      </c>
      <c r="AH67">
        <v>1148.57</v>
      </c>
      <c r="AI67">
        <v>6104.3270000000002</v>
      </c>
      <c r="AJ67">
        <v>4912.1109999999999</v>
      </c>
      <c r="AK67">
        <v>424.697</v>
      </c>
      <c r="AL67">
        <v>2054.8829999999998</v>
      </c>
      <c r="AM67">
        <v>45566.696400000001</v>
      </c>
      <c r="AN67">
        <f>MAX(AL67:AM67)</f>
        <v>45566.696400000001</v>
      </c>
      <c r="AO67">
        <f t="shared" ref="AO67:AO130" si="2">MAX(AM67:AN67)</f>
        <v>45566.696400000001</v>
      </c>
      <c r="AP67">
        <v>1</v>
      </c>
      <c r="AU67" s="32"/>
      <c r="AV67" s="31">
        <v>0.13083446000000001</v>
      </c>
      <c r="AW67">
        <f t="shared" ref="AW67:AW130" si="3">MAX(AU67:AV67)</f>
        <v>0.13083446000000001</v>
      </c>
    </row>
    <row r="68" spans="1:49" x14ac:dyDescent="0.35">
      <c r="A68">
        <v>801.04399999999998</v>
      </c>
      <c r="B68">
        <v>119.90900000000001</v>
      </c>
      <c r="C68">
        <v>215</v>
      </c>
      <c r="D68">
        <v>215.1</v>
      </c>
      <c r="E68">
        <v>220.3</v>
      </c>
      <c r="F68">
        <v>224.8</v>
      </c>
      <c r="G68">
        <v>2197.6759999999999</v>
      </c>
      <c r="H68">
        <v>1732.65</v>
      </c>
      <c r="I68">
        <v>3.5640000000000001</v>
      </c>
      <c r="J68">
        <v>0.154</v>
      </c>
      <c r="K68">
        <v>24.34</v>
      </c>
      <c r="L68">
        <v>2.0419999999999998</v>
      </c>
      <c r="M68">
        <v>0.45400000000000001</v>
      </c>
      <c r="N68">
        <v>0.65800000000000003</v>
      </c>
      <c r="O68">
        <v>44</v>
      </c>
      <c r="P68">
        <v>28.388999999999999</v>
      </c>
      <c r="Q68">
        <v>44.978999999999999</v>
      </c>
      <c r="R68">
        <v>229.8</v>
      </c>
      <c r="S68">
        <v>60</v>
      </c>
      <c r="T68">
        <v>60</v>
      </c>
      <c r="U68">
        <v>60.6</v>
      </c>
      <c r="V68">
        <v>94.585999999999999</v>
      </c>
      <c r="W68">
        <v>52.5</v>
      </c>
      <c r="X68">
        <v>65.945999999999998</v>
      </c>
      <c r="Y68">
        <v>79.73</v>
      </c>
      <c r="Z68">
        <v>3.048</v>
      </c>
      <c r="AA68">
        <v>542.18899999999996</v>
      </c>
      <c r="AB68">
        <v>496.57299999999998</v>
      </c>
      <c r="AC68">
        <v>4.5529999999999999</v>
      </c>
      <c r="AD68">
        <v>3.65</v>
      </c>
      <c r="AE68">
        <v>7734.9880000000003</v>
      </c>
      <c r="AF68">
        <v>5422.4979999999996</v>
      </c>
      <c r="AG68">
        <v>1636.42</v>
      </c>
      <c r="AH68">
        <v>1018.409</v>
      </c>
      <c r="AI68">
        <v>6098.5680000000002</v>
      </c>
      <c r="AJ68">
        <v>4404.0879999999997</v>
      </c>
      <c r="AK68">
        <v>423.798</v>
      </c>
      <c r="AL68">
        <v>2055.0639999999999</v>
      </c>
      <c r="AM68">
        <v>45566.696680000001</v>
      </c>
      <c r="AN68">
        <f>MAX(AL68:AM68)</f>
        <v>45566.696680000001</v>
      </c>
      <c r="AO68">
        <f t="shared" si="2"/>
        <v>45566.696680000001</v>
      </c>
      <c r="AP68">
        <v>1</v>
      </c>
      <c r="AU68" s="31">
        <v>0.117592692</v>
      </c>
      <c r="AV68" s="32"/>
      <c r="AW68">
        <f t="shared" si="3"/>
        <v>0.117592692</v>
      </c>
    </row>
    <row r="69" spans="1:49" x14ac:dyDescent="0.35">
      <c r="A69">
        <v>801.04399999999998</v>
      </c>
      <c r="B69">
        <v>119.90900000000001</v>
      </c>
      <c r="C69">
        <v>215</v>
      </c>
      <c r="D69">
        <v>215.1</v>
      </c>
      <c r="E69">
        <v>220.3</v>
      </c>
      <c r="F69">
        <v>224.8</v>
      </c>
      <c r="G69">
        <v>2197.6759999999999</v>
      </c>
      <c r="H69">
        <v>1732.65</v>
      </c>
      <c r="I69">
        <v>3.5640000000000001</v>
      </c>
      <c r="J69">
        <v>0.154</v>
      </c>
      <c r="K69">
        <v>24.34</v>
      </c>
      <c r="L69">
        <v>2.0419999999999998</v>
      </c>
      <c r="M69">
        <v>0.45400000000000001</v>
      </c>
      <c r="N69">
        <v>0.65800000000000003</v>
      </c>
      <c r="O69">
        <v>44</v>
      </c>
      <c r="P69">
        <v>28.388999999999999</v>
      </c>
      <c r="Q69">
        <v>44.978999999999999</v>
      </c>
      <c r="R69">
        <v>229.8</v>
      </c>
      <c r="S69">
        <v>60</v>
      </c>
      <c r="T69">
        <v>60</v>
      </c>
      <c r="U69">
        <v>60.6</v>
      </c>
      <c r="V69">
        <v>137.79599999999999</v>
      </c>
      <c r="W69">
        <v>52.5</v>
      </c>
      <c r="X69">
        <v>66.507000000000005</v>
      </c>
      <c r="Y69">
        <v>82.287000000000006</v>
      </c>
      <c r="Z69">
        <v>2.3330000000000002</v>
      </c>
      <c r="AA69">
        <v>542.84</v>
      </c>
      <c r="AB69">
        <v>495.14400000000001</v>
      </c>
      <c r="AC69">
        <v>4.8540000000000001</v>
      </c>
      <c r="AD69">
        <v>3.8</v>
      </c>
      <c r="AE69">
        <v>7881.4840000000004</v>
      </c>
      <c r="AF69">
        <v>5995.2870000000003</v>
      </c>
      <c r="AG69">
        <v>1808.232</v>
      </c>
      <c r="AH69">
        <v>1110.925</v>
      </c>
      <c r="AI69">
        <v>6073.2510000000002</v>
      </c>
      <c r="AJ69">
        <v>4884.3620000000001</v>
      </c>
      <c r="AK69">
        <v>424.76</v>
      </c>
      <c r="AL69">
        <v>2056.5839999999998</v>
      </c>
      <c r="AM69">
        <v>45566.696680000001</v>
      </c>
      <c r="AN69">
        <f>MAX(AL69:AM69)</f>
        <v>45566.696680000001</v>
      </c>
      <c r="AO69">
        <f t="shared" si="2"/>
        <v>45566.696680000001</v>
      </c>
      <c r="AP69">
        <v>1</v>
      </c>
      <c r="AU69" s="32"/>
      <c r="AV69" s="31">
        <v>0.117592692</v>
      </c>
      <c r="AW69">
        <f t="shared" si="3"/>
        <v>0.117592692</v>
      </c>
    </row>
    <row r="70" spans="1:49" x14ac:dyDescent="0.35">
      <c r="A70">
        <v>800.86</v>
      </c>
      <c r="B70">
        <v>119.90900000000001</v>
      </c>
      <c r="C70">
        <v>214.6</v>
      </c>
      <c r="D70">
        <v>215.1</v>
      </c>
      <c r="E70">
        <v>220.1</v>
      </c>
      <c r="F70">
        <v>225</v>
      </c>
      <c r="G70">
        <v>2204.8649999999998</v>
      </c>
      <c r="H70">
        <v>1744.7929999999999</v>
      </c>
      <c r="I70">
        <v>3.24</v>
      </c>
      <c r="J70">
        <v>0.14199999999999999</v>
      </c>
      <c r="K70">
        <v>24.34</v>
      </c>
      <c r="L70">
        <v>2.0680000000000001</v>
      </c>
      <c r="M70">
        <v>0.45400000000000001</v>
      </c>
      <c r="N70">
        <v>0.65400000000000003</v>
      </c>
      <c r="O70">
        <v>44</v>
      </c>
      <c r="P70">
        <v>28.521999999999998</v>
      </c>
      <c r="Q70">
        <v>44.973999999999997</v>
      </c>
      <c r="R70">
        <v>229.8</v>
      </c>
      <c r="S70">
        <v>60</v>
      </c>
      <c r="T70">
        <v>60</v>
      </c>
      <c r="U70">
        <v>60.6</v>
      </c>
      <c r="V70">
        <v>94.585999999999999</v>
      </c>
      <c r="W70">
        <v>52.5</v>
      </c>
      <c r="X70">
        <v>65.909000000000006</v>
      </c>
      <c r="Y70">
        <v>79.619</v>
      </c>
      <c r="Z70">
        <v>2.7090000000000001</v>
      </c>
      <c r="AA70">
        <v>543.20100000000002</v>
      </c>
      <c r="AB70">
        <v>498.99200000000002</v>
      </c>
      <c r="AC70">
        <v>4.5149999999999997</v>
      </c>
      <c r="AD70">
        <v>3.65</v>
      </c>
      <c r="AE70">
        <v>7752.0219999999999</v>
      </c>
      <c r="AF70">
        <v>5489.9219999999996</v>
      </c>
      <c r="AG70">
        <v>1628.721</v>
      </c>
      <c r="AH70">
        <v>1032.7439999999999</v>
      </c>
      <c r="AI70">
        <v>6123.3010000000004</v>
      </c>
      <c r="AJ70">
        <v>4457.1779999999999</v>
      </c>
      <c r="AK70">
        <v>423.84100000000001</v>
      </c>
      <c r="AL70">
        <v>2155.4690000000001</v>
      </c>
      <c r="AM70">
        <v>45566.696969999997</v>
      </c>
      <c r="AN70">
        <f>MAX(AL70:AM70)</f>
        <v>45566.696969999997</v>
      </c>
      <c r="AO70">
        <f t="shared" si="2"/>
        <v>45566.696969999997</v>
      </c>
      <c r="AP70">
        <v>1</v>
      </c>
      <c r="AU70" s="31">
        <v>0.111385703</v>
      </c>
      <c r="AV70" s="32"/>
      <c r="AW70">
        <f t="shared" si="3"/>
        <v>0.111385703</v>
      </c>
    </row>
    <row r="71" spans="1:49" x14ac:dyDescent="0.35">
      <c r="A71">
        <v>800.86</v>
      </c>
      <c r="B71">
        <v>119.90900000000001</v>
      </c>
      <c r="C71">
        <v>214.6</v>
      </c>
      <c r="D71">
        <v>215.1</v>
      </c>
      <c r="E71">
        <v>220.1</v>
      </c>
      <c r="F71">
        <v>225</v>
      </c>
      <c r="G71">
        <v>2204.8649999999998</v>
      </c>
      <c r="H71">
        <v>1744.7929999999999</v>
      </c>
      <c r="I71">
        <v>3.24</v>
      </c>
      <c r="J71">
        <v>0.14199999999999999</v>
      </c>
      <c r="K71">
        <v>24.34</v>
      </c>
      <c r="L71">
        <v>2.0680000000000001</v>
      </c>
      <c r="M71">
        <v>0.45400000000000001</v>
      </c>
      <c r="N71">
        <v>0.65400000000000003</v>
      </c>
      <c r="O71">
        <v>44</v>
      </c>
      <c r="P71">
        <v>28.521999999999998</v>
      </c>
      <c r="Q71">
        <v>44.973999999999997</v>
      </c>
      <c r="R71">
        <v>229.8</v>
      </c>
      <c r="S71">
        <v>60</v>
      </c>
      <c r="T71">
        <v>60</v>
      </c>
      <c r="U71">
        <v>60.6</v>
      </c>
      <c r="V71">
        <v>137.79599999999999</v>
      </c>
      <c r="W71">
        <v>52.5</v>
      </c>
      <c r="X71">
        <v>66.626000000000005</v>
      </c>
      <c r="Y71">
        <v>82.35</v>
      </c>
      <c r="Z71">
        <v>2.2949999999999999</v>
      </c>
      <c r="AA71">
        <v>543.35500000000002</v>
      </c>
      <c r="AB71">
        <v>496.56700000000001</v>
      </c>
      <c r="AC71">
        <v>4.7409999999999997</v>
      </c>
      <c r="AD71">
        <v>3.8380000000000001</v>
      </c>
      <c r="AE71">
        <v>7892.1689999999999</v>
      </c>
      <c r="AF71">
        <v>6026.2610000000004</v>
      </c>
      <c r="AG71">
        <v>1755.085</v>
      </c>
      <c r="AH71">
        <v>1139.7260000000001</v>
      </c>
      <c r="AI71">
        <v>6137.0829999999996</v>
      </c>
      <c r="AJ71">
        <v>4886.5349999999999</v>
      </c>
      <c r="AK71">
        <v>424.64100000000002</v>
      </c>
      <c r="AL71">
        <v>2056.4250000000002</v>
      </c>
      <c r="AM71">
        <v>45566.696969999997</v>
      </c>
      <c r="AN71">
        <f>MAX(AL71:AM71)</f>
        <v>45566.696969999997</v>
      </c>
      <c r="AO71">
        <f t="shared" si="2"/>
        <v>45566.696969999997</v>
      </c>
      <c r="AP71">
        <v>1</v>
      </c>
      <c r="AU71" s="32"/>
      <c r="AV71" s="31">
        <v>0.111385703</v>
      </c>
      <c r="AW71">
        <f t="shared" si="3"/>
        <v>0.111385703</v>
      </c>
    </row>
    <row r="72" spans="1:49" hidden="1" x14ac:dyDescent="0.35">
      <c r="A72">
        <v>801.22900000000004</v>
      </c>
      <c r="B72">
        <v>119.90900000000001</v>
      </c>
      <c r="C72">
        <v>215</v>
      </c>
      <c r="D72">
        <v>215.1</v>
      </c>
      <c r="E72">
        <v>220.1</v>
      </c>
      <c r="F72">
        <v>225</v>
      </c>
      <c r="G72">
        <v>2197.6759999999999</v>
      </c>
      <c r="H72">
        <v>1733.2329999999999</v>
      </c>
      <c r="I72">
        <v>3.1440000000000001</v>
      </c>
      <c r="J72">
        <v>0.15</v>
      </c>
      <c r="K72">
        <v>24.352</v>
      </c>
      <c r="L72">
        <v>2.0779999999999998</v>
      </c>
      <c r="M72">
        <v>0.45400000000000001</v>
      </c>
      <c r="N72">
        <v>0.65400000000000003</v>
      </c>
      <c r="O72">
        <v>44.2</v>
      </c>
      <c r="P72">
        <v>28.863</v>
      </c>
      <c r="Q72">
        <v>44.948</v>
      </c>
      <c r="R72">
        <v>229.8</v>
      </c>
      <c r="S72">
        <v>60</v>
      </c>
      <c r="T72">
        <v>60</v>
      </c>
      <c r="U72">
        <v>60.6</v>
      </c>
      <c r="V72">
        <v>94.585999999999999</v>
      </c>
      <c r="W72">
        <v>52.5</v>
      </c>
      <c r="X72">
        <v>65.984999999999999</v>
      </c>
      <c r="Y72">
        <v>79.605999999999995</v>
      </c>
      <c r="Z72">
        <v>2.972</v>
      </c>
      <c r="AA72">
        <v>545.63900000000001</v>
      </c>
      <c r="AB72">
        <v>501.73500000000001</v>
      </c>
      <c r="AC72">
        <v>4.4770000000000003</v>
      </c>
      <c r="AD72">
        <v>3.6120000000000001</v>
      </c>
      <c r="AE72">
        <v>7803.1260000000002</v>
      </c>
      <c r="AF72">
        <v>5552.9340000000002</v>
      </c>
      <c r="AG72">
        <v>1626.5070000000001</v>
      </c>
      <c r="AH72">
        <v>1031.354</v>
      </c>
      <c r="AI72">
        <v>6176.6189999999997</v>
      </c>
      <c r="AJ72">
        <v>4521.58</v>
      </c>
      <c r="AM72">
        <v>45566.697249999997</v>
      </c>
      <c r="AN72">
        <f>MAX(AL72:AM72)</f>
        <v>45566.697249999997</v>
      </c>
      <c r="AO72">
        <f t="shared" si="2"/>
        <v>45566.697249999997</v>
      </c>
      <c r="AU72" s="31">
        <v>0.11563324899999999</v>
      </c>
      <c r="AV72" s="32"/>
      <c r="AW72">
        <f t="shared" si="3"/>
        <v>0.11563324899999999</v>
      </c>
    </row>
    <row r="73" spans="1:49" x14ac:dyDescent="0.35">
      <c r="A73">
        <v>801.22900000000004</v>
      </c>
      <c r="B73">
        <v>119.90900000000001</v>
      </c>
      <c r="C73">
        <v>215</v>
      </c>
      <c r="D73">
        <v>215.1</v>
      </c>
      <c r="E73">
        <v>220.1</v>
      </c>
      <c r="F73">
        <v>225</v>
      </c>
      <c r="G73">
        <v>2197.6759999999999</v>
      </c>
      <c r="H73">
        <v>1733.2329999999999</v>
      </c>
      <c r="I73">
        <v>3.1440000000000001</v>
      </c>
      <c r="J73">
        <v>0.15</v>
      </c>
      <c r="K73">
        <v>24.352</v>
      </c>
      <c r="L73">
        <v>2.0779999999999998</v>
      </c>
      <c r="M73">
        <v>0.45400000000000001</v>
      </c>
      <c r="N73">
        <v>0.65400000000000003</v>
      </c>
      <c r="O73">
        <v>44.2</v>
      </c>
      <c r="P73">
        <v>28.863</v>
      </c>
      <c r="Q73">
        <v>44.948</v>
      </c>
      <c r="R73">
        <v>229.8</v>
      </c>
      <c r="S73">
        <v>60</v>
      </c>
      <c r="T73">
        <v>60</v>
      </c>
      <c r="U73">
        <v>60.6</v>
      </c>
      <c r="V73">
        <v>137.79599999999999</v>
      </c>
      <c r="W73">
        <v>52.5</v>
      </c>
      <c r="X73">
        <v>66.55</v>
      </c>
      <c r="Y73">
        <v>82.534000000000006</v>
      </c>
      <c r="Z73">
        <v>2.145</v>
      </c>
      <c r="AA73">
        <v>545.45899999999995</v>
      </c>
      <c r="AB73">
        <v>498.78899999999999</v>
      </c>
      <c r="AC73">
        <v>4.7779999999999996</v>
      </c>
      <c r="AD73">
        <v>3.8</v>
      </c>
      <c r="AE73">
        <v>7935.0469999999996</v>
      </c>
      <c r="AF73">
        <v>6073.4539999999997</v>
      </c>
      <c r="AG73">
        <v>1795.136</v>
      </c>
      <c r="AH73">
        <v>1139.604</v>
      </c>
      <c r="AI73">
        <v>6139.9110000000001</v>
      </c>
      <c r="AJ73">
        <v>4933.8500000000004</v>
      </c>
      <c r="AK73">
        <v>424.75700000000001</v>
      </c>
      <c r="AL73">
        <v>2056.3960000000002</v>
      </c>
      <c r="AM73">
        <v>45566.697249999997</v>
      </c>
      <c r="AN73">
        <f>MAX(AL73:AM73)</f>
        <v>45566.697249999997</v>
      </c>
      <c r="AO73">
        <f t="shared" si="2"/>
        <v>45566.697249999997</v>
      </c>
      <c r="AP73">
        <v>0</v>
      </c>
      <c r="AU73" s="32"/>
      <c r="AV73" s="31">
        <v>0.11563324899999999</v>
      </c>
      <c r="AW73">
        <f t="shared" si="3"/>
        <v>0.11563324899999999</v>
      </c>
    </row>
    <row r="74" spans="1:49" x14ac:dyDescent="0.35">
      <c r="A74">
        <v>801.04399999999998</v>
      </c>
      <c r="B74">
        <v>119.90900000000001</v>
      </c>
      <c r="C74">
        <v>215.3</v>
      </c>
      <c r="D74">
        <v>215</v>
      </c>
      <c r="E74">
        <v>220.1</v>
      </c>
      <c r="F74">
        <v>225</v>
      </c>
      <c r="G74">
        <v>2173.2930000000001</v>
      </c>
      <c r="H74">
        <v>1723.325</v>
      </c>
      <c r="I74">
        <v>2.83</v>
      </c>
      <c r="J74">
        <v>0.14599999999999999</v>
      </c>
      <c r="K74">
        <v>24.335999999999999</v>
      </c>
      <c r="L74">
        <v>2.0960000000000001</v>
      </c>
      <c r="M74">
        <v>0.45</v>
      </c>
      <c r="N74">
        <v>0.65600000000000003</v>
      </c>
      <c r="O74">
        <v>44.4</v>
      </c>
      <c r="P74">
        <v>29.341999999999999</v>
      </c>
      <c r="Q74">
        <v>44.984000000000002</v>
      </c>
      <c r="R74">
        <v>229.8</v>
      </c>
      <c r="S74">
        <v>60</v>
      </c>
      <c r="T74">
        <v>60</v>
      </c>
      <c r="U74">
        <v>60.6</v>
      </c>
      <c r="V74">
        <v>94.585999999999999</v>
      </c>
      <c r="W74">
        <v>52.5</v>
      </c>
      <c r="X74">
        <v>65.950999999999993</v>
      </c>
      <c r="Y74">
        <v>79.944000000000003</v>
      </c>
      <c r="Z74">
        <v>3.1230000000000002</v>
      </c>
      <c r="AA74">
        <v>544.31600000000003</v>
      </c>
      <c r="AB74">
        <v>501.73099999999999</v>
      </c>
      <c r="AC74">
        <v>4.59</v>
      </c>
      <c r="AD74">
        <v>3.6120000000000001</v>
      </c>
      <c r="AE74">
        <v>7776.8270000000002</v>
      </c>
      <c r="AF74">
        <v>5554.9080000000004</v>
      </c>
      <c r="AG74">
        <v>1695.681</v>
      </c>
      <c r="AH74">
        <v>1044.8779999999999</v>
      </c>
      <c r="AI74">
        <v>6081.1459999999997</v>
      </c>
      <c r="AJ74">
        <v>4510.03</v>
      </c>
      <c r="AK74">
        <v>423.642</v>
      </c>
      <c r="AL74">
        <v>2055.4140000000002</v>
      </c>
      <c r="AM74">
        <v>45566.697529999998</v>
      </c>
      <c r="AN74">
        <f>MAX(AL74:AM74)</f>
        <v>45566.697529999998</v>
      </c>
      <c r="AO74">
        <f t="shared" si="2"/>
        <v>45566.697529999998</v>
      </c>
      <c r="AP74">
        <v>0</v>
      </c>
      <c r="AU74" s="31">
        <v>0.12955272200000001</v>
      </c>
      <c r="AV74" s="32"/>
      <c r="AW74">
        <f t="shared" si="3"/>
        <v>0.12955272200000001</v>
      </c>
    </row>
    <row r="75" spans="1:49" x14ac:dyDescent="0.35">
      <c r="A75">
        <v>801.04399999999998</v>
      </c>
      <c r="B75">
        <v>119.90900000000001</v>
      </c>
      <c r="C75">
        <v>215.3</v>
      </c>
      <c r="D75">
        <v>215</v>
      </c>
      <c r="E75">
        <v>220.1</v>
      </c>
      <c r="F75">
        <v>225</v>
      </c>
      <c r="G75">
        <v>2173.2930000000001</v>
      </c>
      <c r="H75">
        <v>1723.325</v>
      </c>
      <c r="I75">
        <v>2.83</v>
      </c>
      <c r="J75">
        <v>0.14599999999999999</v>
      </c>
      <c r="K75">
        <v>24.335999999999999</v>
      </c>
      <c r="L75">
        <v>2.0960000000000001</v>
      </c>
      <c r="M75">
        <v>0.45</v>
      </c>
      <c r="N75">
        <v>0.65600000000000003</v>
      </c>
      <c r="O75">
        <v>44.4</v>
      </c>
      <c r="P75">
        <v>29.341999999999999</v>
      </c>
      <c r="Q75">
        <v>44.984000000000002</v>
      </c>
      <c r="R75">
        <v>229.8</v>
      </c>
      <c r="S75">
        <v>60</v>
      </c>
      <c r="T75">
        <v>60</v>
      </c>
      <c r="U75">
        <v>60.6</v>
      </c>
      <c r="V75">
        <v>137.79599999999999</v>
      </c>
      <c r="W75">
        <v>52.5</v>
      </c>
      <c r="X75">
        <v>66.682000000000002</v>
      </c>
      <c r="Y75">
        <v>82.646000000000001</v>
      </c>
      <c r="Z75">
        <v>1.3169999999999999</v>
      </c>
      <c r="AA75">
        <v>546.04399999999998</v>
      </c>
      <c r="AB75">
        <v>499.80500000000001</v>
      </c>
      <c r="AC75">
        <v>4.7779999999999996</v>
      </c>
      <c r="AD75">
        <v>3.8380000000000001</v>
      </c>
      <c r="AE75">
        <v>7956.598</v>
      </c>
      <c r="AF75">
        <v>6176.1760000000004</v>
      </c>
      <c r="AG75">
        <v>1810.0429999999999</v>
      </c>
      <c r="AH75">
        <v>1174.6769999999999</v>
      </c>
      <c r="AI75">
        <v>6146.5550000000003</v>
      </c>
      <c r="AJ75">
        <v>5001.4989999999998</v>
      </c>
      <c r="AK75">
        <v>424.7</v>
      </c>
      <c r="AL75">
        <v>2056.5210000000002</v>
      </c>
      <c r="AM75">
        <v>45566.697529999998</v>
      </c>
      <c r="AN75">
        <f>MAX(AL75:AM75)</f>
        <v>45566.697529999998</v>
      </c>
      <c r="AO75">
        <f t="shared" si="2"/>
        <v>45566.697529999998</v>
      </c>
      <c r="AP75">
        <v>1</v>
      </c>
      <c r="AU75" s="32"/>
      <c r="AV75" s="31">
        <v>0.12955272200000001</v>
      </c>
      <c r="AW75">
        <f t="shared" si="3"/>
        <v>0.12955272200000001</v>
      </c>
    </row>
    <row r="76" spans="1:49" x14ac:dyDescent="0.35">
      <c r="A76">
        <v>801.04399999999998</v>
      </c>
      <c r="B76">
        <v>119.90900000000001</v>
      </c>
      <c r="C76">
        <v>215.3</v>
      </c>
      <c r="D76">
        <v>215.1</v>
      </c>
      <c r="E76">
        <v>220.1</v>
      </c>
      <c r="F76">
        <v>225</v>
      </c>
      <c r="G76">
        <v>2196.5100000000002</v>
      </c>
      <c r="H76">
        <v>1733.4280000000001</v>
      </c>
      <c r="I76">
        <v>2.8940000000000001</v>
      </c>
      <c r="J76">
        <v>0.14799999999999999</v>
      </c>
      <c r="K76">
        <v>24.34</v>
      </c>
      <c r="L76">
        <v>2.0259999999999998</v>
      </c>
      <c r="M76">
        <v>0.45400000000000001</v>
      </c>
      <c r="N76">
        <v>0.65600000000000003</v>
      </c>
      <c r="O76">
        <v>44.5</v>
      </c>
      <c r="P76">
        <v>28.812000000000001</v>
      </c>
      <c r="Q76">
        <v>44.988999999999997</v>
      </c>
      <c r="R76">
        <v>229.8</v>
      </c>
      <c r="S76">
        <v>59.9</v>
      </c>
      <c r="T76">
        <v>59.9</v>
      </c>
      <c r="U76">
        <v>60.7</v>
      </c>
      <c r="V76">
        <v>94.585999999999999</v>
      </c>
      <c r="W76">
        <v>52.5</v>
      </c>
      <c r="X76">
        <v>66.128</v>
      </c>
      <c r="Y76">
        <v>79.757000000000005</v>
      </c>
      <c r="Z76">
        <v>2.5579999999999998</v>
      </c>
      <c r="AA76">
        <v>542.73099999999999</v>
      </c>
      <c r="AB76">
        <v>498.34300000000002</v>
      </c>
      <c r="AC76">
        <v>4.6280000000000001</v>
      </c>
      <c r="AD76">
        <v>3.6120000000000001</v>
      </c>
      <c r="AE76">
        <v>7747.6180000000004</v>
      </c>
      <c r="AF76">
        <v>5475.1509999999998</v>
      </c>
      <c r="AG76">
        <v>1693.356</v>
      </c>
      <c r="AH76">
        <v>1018.222</v>
      </c>
      <c r="AI76">
        <v>6054.2610000000004</v>
      </c>
      <c r="AJ76">
        <v>4456.93</v>
      </c>
      <c r="AK76">
        <v>423.91</v>
      </c>
      <c r="AL76">
        <v>2055.56</v>
      </c>
      <c r="AM76">
        <v>45566.697809999998</v>
      </c>
      <c r="AN76">
        <f>MAX(AL76:AM76)</f>
        <v>45566.697809999998</v>
      </c>
      <c r="AO76">
        <f t="shared" si="2"/>
        <v>45566.697809999998</v>
      </c>
      <c r="AP76">
        <v>1</v>
      </c>
      <c r="AU76" s="31">
        <v>0.12854945700000001</v>
      </c>
      <c r="AV76" s="32"/>
      <c r="AW76">
        <f t="shared" si="3"/>
        <v>0.12854945700000001</v>
      </c>
    </row>
    <row r="77" spans="1:49" x14ac:dyDescent="0.35">
      <c r="A77">
        <v>801.04399999999998</v>
      </c>
      <c r="B77">
        <v>119.90900000000001</v>
      </c>
      <c r="C77">
        <v>215.3</v>
      </c>
      <c r="D77">
        <v>215.1</v>
      </c>
      <c r="E77">
        <v>220.1</v>
      </c>
      <c r="F77">
        <v>225</v>
      </c>
      <c r="G77">
        <v>2196.5100000000002</v>
      </c>
      <c r="H77">
        <v>1733.4280000000001</v>
      </c>
      <c r="I77">
        <v>2.8940000000000001</v>
      </c>
      <c r="J77">
        <v>0.14799999999999999</v>
      </c>
      <c r="K77">
        <v>24.34</v>
      </c>
      <c r="L77">
        <v>2.0259999999999998</v>
      </c>
      <c r="M77">
        <v>0.45400000000000001</v>
      </c>
      <c r="N77">
        <v>0.65600000000000003</v>
      </c>
      <c r="O77">
        <v>44.5</v>
      </c>
      <c r="P77">
        <v>28.812000000000001</v>
      </c>
      <c r="Q77">
        <v>44.988999999999997</v>
      </c>
      <c r="R77">
        <v>229.8</v>
      </c>
      <c r="S77">
        <v>59.9</v>
      </c>
      <c r="T77">
        <v>59.9</v>
      </c>
      <c r="U77">
        <v>60.7</v>
      </c>
      <c r="V77">
        <v>137.79599999999999</v>
      </c>
      <c r="W77">
        <v>52.5</v>
      </c>
      <c r="X77">
        <v>66.628</v>
      </c>
      <c r="Y77">
        <v>82.775999999999996</v>
      </c>
      <c r="Z77">
        <v>1.3169999999999999</v>
      </c>
      <c r="AA77">
        <v>545.19200000000001</v>
      </c>
      <c r="AB77">
        <v>498.30200000000002</v>
      </c>
      <c r="AC77">
        <v>4.7779999999999996</v>
      </c>
      <c r="AD77">
        <v>3.8</v>
      </c>
      <c r="AE77">
        <v>7930.4539999999997</v>
      </c>
      <c r="AF77">
        <v>6100.24</v>
      </c>
      <c r="AG77">
        <v>1789.951</v>
      </c>
      <c r="AH77">
        <v>1134.212</v>
      </c>
      <c r="AI77">
        <v>6140.5029999999997</v>
      </c>
      <c r="AJ77">
        <v>4966.027</v>
      </c>
      <c r="AK77">
        <v>424.649</v>
      </c>
      <c r="AL77">
        <v>2055.3530000000001</v>
      </c>
      <c r="AM77">
        <v>45566.697809999998</v>
      </c>
      <c r="AN77">
        <f>MAX(AL77:AM77)</f>
        <v>45566.697809999998</v>
      </c>
      <c r="AO77">
        <f t="shared" si="2"/>
        <v>45566.697809999998</v>
      </c>
      <c r="AP77">
        <v>0</v>
      </c>
      <c r="AU77" s="32"/>
      <c r="AV77" s="31">
        <v>0.12854945700000001</v>
      </c>
      <c r="AW77">
        <f t="shared" si="3"/>
        <v>0.12854945700000001</v>
      </c>
    </row>
    <row r="78" spans="1:49" x14ac:dyDescent="0.35">
      <c r="A78">
        <v>801.22900000000004</v>
      </c>
      <c r="B78">
        <v>119.90900000000001</v>
      </c>
      <c r="C78">
        <v>215.1</v>
      </c>
      <c r="D78">
        <v>215.1</v>
      </c>
      <c r="E78">
        <v>220.1</v>
      </c>
      <c r="F78">
        <v>225</v>
      </c>
      <c r="G78">
        <v>2196.413</v>
      </c>
      <c r="H78">
        <v>1746.4449999999999</v>
      </c>
      <c r="I78">
        <v>3.83</v>
      </c>
      <c r="J78">
        <v>0.14599999999999999</v>
      </c>
      <c r="K78">
        <v>24.34</v>
      </c>
      <c r="L78">
        <v>2.0579999999999998</v>
      </c>
      <c r="M78">
        <v>0.45400000000000001</v>
      </c>
      <c r="N78">
        <v>0.65800000000000003</v>
      </c>
      <c r="O78">
        <v>44.7</v>
      </c>
      <c r="P78">
        <v>28.780999999999999</v>
      </c>
      <c r="Q78">
        <v>44.978999999999999</v>
      </c>
      <c r="R78">
        <v>229.8</v>
      </c>
      <c r="S78">
        <v>60</v>
      </c>
      <c r="T78">
        <v>60</v>
      </c>
      <c r="U78">
        <v>60.7</v>
      </c>
      <c r="V78">
        <v>94.585999999999999</v>
      </c>
      <c r="W78">
        <v>52.5</v>
      </c>
      <c r="X78">
        <v>66.007999999999996</v>
      </c>
      <c r="Y78">
        <v>79.802000000000007</v>
      </c>
      <c r="Z78">
        <v>3.65</v>
      </c>
      <c r="AA78">
        <v>541.73599999999999</v>
      </c>
      <c r="AB78">
        <v>497.53800000000001</v>
      </c>
      <c r="AC78">
        <v>4.4770000000000003</v>
      </c>
      <c r="AD78">
        <v>3.6120000000000001</v>
      </c>
      <c r="AE78">
        <v>7718.8040000000001</v>
      </c>
      <c r="AF78">
        <v>5430.75</v>
      </c>
      <c r="AG78">
        <v>1605.184</v>
      </c>
      <c r="AH78">
        <v>1013.159</v>
      </c>
      <c r="AI78">
        <v>6113.62</v>
      </c>
      <c r="AJ78">
        <v>4417.5910000000003</v>
      </c>
      <c r="AK78">
        <v>423.93400000000003</v>
      </c>
      <c r="AL78">
        <v>2055.904</v>
      </c>
      <c r="AM78">
        <v>45566.698089999998</v>
      </c>
      <c r="AN78">
        <f>MAX(AL78:AM78)</f>
        <v>45566.698089999998</v>
      </c>
      <c r="AO78">
        <f t="shared" si="2"/>
        <v>45566.698089999998</v>
      </c>
      <c r="AP78">
        <v>1</v>
      </c>
      <c r="AU78" s="31">
        <v>0.14599859700000001</v>
      </c>
      <c r="AV78" s="32"/>
      <c r="AW78">
        <f t="shared" si="3"/>
        <v>0.14599859700000001</v>
      </c>
    </row>
    <row r="79" spans="1:49" x14ac:dyDescent="0.35">
      <c r="A79">
        <v>801.22900000000004</v>
      </c>
      <c r="B79">
        <v>119.90900000000001</v>
      </c>
      <c r="C79">
        <v>215.1</v>
      </c>
      <c r="D79">
        <v>215.1</v>
      </c>
      <c r="E79">
        <v>220.1</v>
      </c>
      <c r="F79">
        <v>225</v>
      </c>
      <c r="G79">
        <v>2196.413</v>
      </c>
      <c r="H79">
        <v>1746.4449999999999</v>
      </c>
      <c r="I79">
        <v>3.83</v>
      </c>
      <c r="J79">
        <v>0.14599999999999999</v>
      </c>
      <c r="K79">
        <v>24.34</v>
      </c>
      <c r="L79">
        <v>2.0579999999999998</v>
      </c>
      <c r="M79">
        <v>0.45400000000000001</v>
      </c>
      <c r="N79">
        <v>0.65800000000000003</v>
      </c>
      <c r="O79">
        <v>44.7</v>
      </c>
      <c r="P79">
        <v>28.780999999999999</v>
      </c>
      <c r="Q79">
        <v>44.978999999999999</v>
      </c>
      <c r="R79">
        <v>229.8</v>
      </c>
      <c r="S79">
        <v>60</v>
      </c>
      <c r="T79">
        <v>60</v>
      </c>
      <c r="U79">
        <v>60.7</v>
      </c>
      <c r="V79">
        <v>137.79599999999999</v>
      </c>
      <c r="W79">
        <v>52.5</v>
      </c>
      <c r="X79">
        <v>66.643000000000001</v>
      </c>
      <c r="Y79">
        <v>82.637</v>
      </c>
      <c r="Z79">
        <v>1.3169999999999999</v>
      </c>
      <c r="AA79">
        <v>544.86500000000001</v>
      </c>
      <c r="AB79">
        <v>497.95299999999997</v>
      </c>
      <c r="AC79">
        <v>4.8159999999999998</v>
      </c>
      <c r="AD79">
        <v>3.8</v>
      </c>
      <c r="AE79">
        <v>7930.2969999999996</v>
      </c>
      <c r="AF79">
        <v>6106.2960000000003</v>
      </c>
      <c r="AG79">
        <v>1810.201</v>
      </c>
      <c r="AH79">
        <v>1134.607</v>
      </c>
      <c r="AI79">
        <v>6120.0969999999998</v>
      </c>
      <c r="AJ79">
        <v>4971.6880000000001</v>
      </c>
      <c r="AK79">
        <v>424.82900000000001</v>
      </c>
      <c r="AL79">
        <v>2056.1660000000002</v>
      </c>
      <c r="AM79">
        <v>45566.698089999998</v>
      </c>
      <c r="AN79">
        <f>MAX(AL79:AM79)</f>
        <v>45566.698089999998</v>
      </c>
      <c r="AO79">
        <f t="shared" si="2"/>
        <v>45566.698089999998</v>
      </c>
      <c r="AP79">
        <v>1</v>
      </c>
      <c r="AU79" s="32"/>
      <c r="AV79" s="31">
        <v>0.14599859700000001</v>
      </c>
      <c r="AW79">
        <f t="shared" si="3"/>
        <v>0.14599859700000001</v>
      </c>
    </row>
    <row r="80" spans="1:49" hidden="1" x14ac:dyDescent="0.35">
      <c r="A80">
        <v>801.04399999999998</v>
      </c>
      <c r="B80">
        <v>119.90900000000001</v>
      </c>
      <c r="C80">
        <v>215</v>
      </c>
      <c r="D80">
        <v>215.1</v>
      </c>
      <c r="E80">
        <v>220.1</v>
      </c>
      <c r="F80">
        <v>225</v>
      </c>
      <c r="G80">
        <v>2199.6190000000001</v>
      </c>
      <c r="H80">
        <v>1727.307</v>
      </c>
      <c r="I80">
        <v>3.09</v>
      </c>
      <c r="J80">
        <v>0.14599999999999999</v>
      </c>
      <c r="K80">
        <v>24.34</v>
      </c>
      <c r="L80">
        <v>2.0779999999999998</v>
      </c>
      <c r="M80">
        <v>0.45400000000000001</v>
      </c>
      <c r="N80">
        <v>0.65800000000000003</v>
      </c>
      <c r="O80">
        <v>44.9</v>
      </c>
      <c r="P80">
        <v>28.939</v>
      </c>
      <c r="Q80">
        <v>44.994</v>
      </c>
      <c r="R80">
        <v>229.8</v>
      </c>
      <c r="S80">
        <v>60</v>
      </c>
      <c r="T80">
        <v>60</v>
      </c>
      <c r="U80">
        <v>60.7</v>
      </c>
      <c r="V80">
        <v>94.585999999999999</v>
      </c>
      <c r="W80">
        <v>52.5</v>
      </c>
      <c r="X80">
        <v>66</v>
      </c>
      <c r="Y80">
        <v>79.8</v>
      </c>
      <c r="Z80">
        <v>2.7469999999999999</v>
      </c>
      <c r="AA80">
        <v>542.14599999999996</v>
      </c>
      <c r="AB80">
        <v>497.96300000000002</v>
      </c>
      <c r="AC80">
        <v>4.5529999999999999</v>
      </c>
      <c r="AD80">
        <v>3.6120000000000001</v>
      </c>
      <c r="AE80">
        <v>7739.4769999999999</v>
      </c>
      <c r="AF80">
        <v>5462.268</v>
      </c>
      <c r="AG80">
        <v>1650.5889999999999</v>
      </c>
      <c r="AH80">
        <v>1018.4109999999999</v>
      </c>
      <c r="AI80">
        <v>6088.8879999999999</v>
      </c>
      <c r="AJ80">
        <v>4443.857</v>
      </c>
      <c r="AM80">
        <v>45566.698369999998</v>
      </c>
      <c r="AN80">
        <f>MAX(AL80:AM80)</f>
        <v>45566.698369999998</v>
      </c>
      <c r="AO80">
        <f t="shared" si="2"/>
        <v>45566.698369999998</v>
      </c>
      <c r="AU80" s="31">
        <v>0.13728177499999999</v>
      </c>
      <c r="AV80" s="32"/>
      <c r="AW80">
        <f t="shared" si="3"/>
        <v>0.13728177499999999</v>
      </c>
    </row>
    <row r="81" spans="1:49" x14ac:dyDescent="0.35">
      <c r="A81">
        <v>801.04399999999998</v>
      </c>
      <c r="B81">
        <v>119.90900000000001</v>
      </c>
      <c r="C81">
        <v>215</v>
      </c>
      <c r="D81">
        <v>215.1</v>
      </c>
      <c r="E81">
        <v>220.1</v>
      </c>
      <c r="F81">
        <v>225</v>
      </c>
      <c r="G81">
        <v>2199.6190000000001</v>
      </c>
      <c r="H81">
        <v>1727.307</v>
      </c>
      <c r="I81">
        <v>3.09</v>
      </c>
      <c r="J81">
        <v>0.14599999999999999</v>
      </c>
      <c r="K81">
        <v>24.34</v>
      </c>
      <c r="L81">
        <v>2.0779999999999998</v>
      </c>
      <c r="M81">
        <v>0.45400000000000001</v>
      </c>
      <c r="N81">
        <v>0.65800000000000003</v>
      </c>
      <c r="O81">
        <v>44.9</v>
      </c>
      <c r="P81">
        <v>28.939</v>
      </c>
      <c r="Q81">
        <v>44.994</v>
      </c>
      <c r="R81">
        <v>229.8</v>
      </c>
      <c r="S81">
        <v>60</v>
      </c>
      <c r="T81">
        <v>60</v>
      </c>
      <c r="U81">
        <v>60.7</v>
      </c>
      <c r="V81">
        <v>137.79599999999999</v>
      </c>
      <c r="W81">
        <v>52.5</v>
      </c>
      <c r="X81">
        <v>66.730999999999995</v>
      </c>
      <c r="Y81">
        <v>82.575999999999993</v>
      </c>
      <c r="Z81">
        <v>1.3540000000000001</v>
      </c>
      <c r="AA81">
        <v>544.63</v>
      </c>
      <c r="AB81">
        <v>498.19200000000001</v>
      </c>
      <c r="AC81">
        <v>4.8159999999999998</v>
      </c>
      <c r="AD81">
        <v>3.8</v>
      </c>
      <c r="AE81">
        <v>7932.6970000000001</v>
      </c>
      <c r="AF81">
        <v>6111.1490000000003</v>
      </c>
      <c r="AG81">
        <v>1811.895</v>
      </c>
      <c r="AH81">
        <v>1137.9780000000001</v>
      </c>
      <c r="AI81">
        <v>6120.8019999999997</v>
      </c>
      <c r="AJ81">
        <v>4973.1719999999996</v>
      </c>
      <c r="AK81">
        <v>424.80200000000002</v>
      </c>
      <c r="AL81">
        <v>2056.2489999999998</v>
      </c>
      <c r="AM81">
        <v>45566.698369999998</v>
      </c>
      <c r="AN81">
        <f>MAX(AL81:AM81)</f>
        <v>45566.698369999998</v>
      </c>
      <c r="AO81">
        <f t="shared" si="2"/>
        <v>45566.698369999998</v>
      </c>
      <c r="AP81">
        <v>1</v>
      </c>
      <c r="AU81" s="32"/>
      <c r="AV81" s="31">
        <v>0.13728177499999999</v>
      </c>
      <c r="AW81">
        <f t="shared" si="3"/>
        <v>0.13728177499999999</v>
      </c>
    </row>
    <row r="82" spans="1:49" x14ac:dyDescent="0.35">
      <c r="A82">
        <v>801.41300000000001</v>
      </c>
      <c r="B82">
        <v>119.90900000000001</v>
      </c>
      <c r="C82">
        <v>215.1</v>
      </c>
      <c r="D82">
        <v>214.8</v>
      </c>
      <c r="E82">
        <v>220</v>
      </c>
      <c r="F82">
        <v>225</v>
      </c>
      <c r="G82">
        <v>2181.0639999999999</v>
      </c>
      <c r="H82">
        <v>1719.05</v>
      </c>
      <c r="I82">
        <v>3.234</v>
      </c>
      <c r="J82">
        <v>0.152</v>
      </c>
      <c r="K82">
        <v>24.338000000000001</v>
      </c>
      <c r="L82">
        <v>2.0819999999999999</v>
      </c>
      <c r="M82">
        <v>0.45200000000000001</v>
      </c>
      <c r="N82">
        <v>0.65400000000000003</v>
      </c>
      <c r="O82">
        <v>45</v>
      </c>
      <c r="P82">
        <v>29.164000000000001</v>
      </c>
      <c r="Q82">
        <v>44.973999999999997</v>
      </c>
      <c r="R82">
        <v>229.8</v>
      </c>
      <c r="S82">
        <v>60</v>
      </c>
      <c r="T82">
        <v>60</v>
      </c>
      <c r="U82">
        <v>60.7</v>
      </c>
      <c r="V82">
        <v>94.585999999999999</v>
      </c>
      <c r="W82">
        <v>52.5</v>
      </c>
      <c r="X82">
        <v>65.988</v>
      </c>
      <c r="Y82">
        <v>79.956999999999994</v>
      </c>
      <c r="Z82">
        <v>2.8969999999999998</v>
      </c>
      <c r="AA82">
        <v>546.01700000000005</v>
      </c>
      <c r="AB82">
        <v>502.60899999999998</v>
      </c>
      <c r="AC82">
        <v>4.5149999999999997</v>
      </c>
      <c r="AD82">
        <v>3.5739999999999998</v>
      </c>
      <c r="AE82">
        <v>7812.9840000000004</v>
      </c>
      <c r="AF82">
        <v>5556.33</v>
      </c>
      <c r="AG82">
        <v>1654.1690000000001</v>
      </c>
      <c r="AH82">
        <v>1021.91</v>
      </c>
      <c r="AI82">
        <v>6158.8149999999996</v>
      </c>
      <c r="AJ82">
        <v>4534.42</v>
      </c>
      <c r="AK82">
        <v>423.69</v>
      </c>
      <c r="AL82">
        <v>2052.9450000000002</v>
      </c>
      <c r="AM82">
        <v>45566.698660000002</v>
      </c>
      <c r="AN82">
        <f>MAX(AL82:AM82)</f>
        <v>45566.698660000002</v>
      </c>
      <c r="AO82">
        <f t="shared" si="2"/>
        <v>45566.698660000002</v>
      </c>
      <c r="AP82">
        <v>1</v>
      </c>
      <c r="AU82" s="31">
        <v>0.12279129</v>
      </c>
      <c r="AV82" s="32"/>
      <c r="AW82">
        <f t="shared" si="3"/>
        <v>0.12279129</v>
      </c>
    </row>
    <row r="83" spans="1:49" x14ac:dyDescent="0.35">
      <c r="A83">
        <v>801.41300000000001</v>
      </c>
      <c r="B83">
        <v>119.90900000000001</v>
      </c>
      <c r="C83">
        <v>215.1</v>
      </c>
      <c r="D83">
        <v>214.8</v>
      </c>
      <c r="E83">
        <v>220</v>
      </c>
      <c r="F83">
        <v>225</v>
      </c>
      <c r="G83">
        <v>2181.0639999999999</v>
      </c>
      <c r="H83">
        <v>1719.05</v>
      </c>
      <c r="I83">
        <v>3.234</v>
      </c>
      <c r="J83">
        <v>0.152</v>
      </c>
      <c r="K83">
        <v>24.338000000000001</v>
      </c>
      <c r="L83">
        <v>2.0819999999999999</v>
      </c>
      <c r="M83">
        <v>0.45200000000000001</v>
      </c>
      <c r="N83">
        <v>0.65400000000000003</v>
      </c>
      <c r="O83">
        <v>45</v>
      </c>
      <c r="P83">
        <v>29.164000000000001</v>
      </c>
      <c r="Q83">
        <v>44.973999999999997</v>
      </c>
      <c r="R83">
        <v>229.8</v>
      </c>
      <c r="S83">
        <v>60</v>
      </c>
      <c r="T83">
        <v>60</v>
      </c>
      <c r="U83">
        <v>60.7</v>
      </c>
      <c r="V83">
        <v>137.79599999999999</v>
      </c>
      <c r="W83">
        <v>52.5</v>
      </c>
      <c r="X83">
        <v>66.659000000000006</v>
      </c>
      <c r="Y83">
        <v>82.326999999999998</v>
      </c>
      <c r="Z83">
        <v>2.4079999999999999</v>
      </c>
      <c r="AA83">
        <v>547.17100000000005</v>
      </c>
      <c r="AB83">
        <v>500.24900000000002</v>
      </c>
      <c r="AC83">
        <v>4.7779999999999996</v>
      </c>
      <c r="AD83">
        <v>3.8</v>
      </c>
      <c r="AE83">
        <v>7985.9309999999996</v>
      </c>
      <c r="AF83">
        <v>6176.6930000000002</v>
      </c>
      <c r="AG83">
        <v>1807.289</v>
      </c>
      <c r="AH83">
        <v>1149.528</v>
      </c>
      <c r="AI83">
        <v>6178.643</v>
      </c>
      <c r="AJ83">
        <v>5027.165</v>
      </c>
      <c r="AK83">
        <v>424.70400000000001</v>
      </c>
      <c r="AL83">
        <v>2056.4769999999999</v>
      </c>
      <c r="AM83">
        <v>45566.698660000002</v>
      </c>
      <c r="AN83">
        <f>MAX(AL83:AM83)</f>
        <v>45566.698660000002</v>
      </c>
      <c r="AO83">
        <f t="shared" si="2"/>
        <v>45566.698660000002</v>
      </c>
      <c r="AP83">
        <v>0</v>
      </c>
      <c r="AU83" s="32"/>
      <c r="AV83" s="31">
        <v>0.12279129</v>
      </c>
      <c r="AW83">
        <f t="shared" si="3"/>
        <v>0.12279129</v>
      </c>
    </row>
    <row r="84" spans="1:49" x14ac:dyDescent="0.35">
      <c r="A84">
        <v>801.22900000000004</v>
      </c>
      <c r="B84">
        <v>119.90900000000001</v>
      </c>
      <c r="C84">
        <v>215.3</v>
      </c>
      <c r="D84">
        <v>215.1</v>
      </c>
      <c r="E84">
        <v>220.1</v>
      </c>
      <c r="F84">
        <v>225</v>
      </c>
      <c r="G84">
        <v>2207.6819999999998</v>
      </c>
      <c r="H84">
        <v>1724.6849999999999</v>
      </c>
      <c r="I84">
        <v>3.016</v>
      </c>
      <c r="J84">
        <v>0.14399999999999999</v>
      </c>
      <c r="K84">
        <v>24.346</v>
      </c>
      <c r="L84">
        <v>2.0720000000000001</v>
      </c>
      <c r="M84">
        <v>0.45400000000000001</v>
      </c>
      <c r="N84">
        <v>0.65600000000000003</v>
      </c>
      <c r="O84">
        <v>45.2</v>
      </c>
      <c r="P84">
        <v>29.356999999999999</v>
      </c>
      <c r="Q84">
        <v>44.978999999999999</v>
      </c>
      <c r="R84">
        <v>229.8</v>
      </c>
      <c r="S84">
        <v>59.9</v>
      </c>
      <c r="T84">
        <v>59.9</v>
      </c>
      <c r="U84">
        <v>60.7</v>
      </c>
      <c r="V84">
        <v>94.585999999999999</v>
      </c>
      <c r="W84">
        <v>52.5</v>
      </c>
      <c r="X84">
        <v>66.156000000000006</v>
      </c>
      <c r="Y84">
        <v>79.808000000000007</v>
      </c>
      <c r="Z84">
        <v>2.859</v>
      </c>
      <c r="AA84">
        <v>545.21</v>
      </c>
      <c r="AB84">
        <v>501.41500000000002</v>
      </c>
      <c r="AC84">
        <v>4.4770000000000003</v>
      </c>
      <c r="AD84">
        <v>3.5739999999999998</v>
      </c>
      <c r="AE84">
        <v>7799.1220000000003</v>
      </c>
      <c r="AF84">
        <v>5557.6289999999999</v>
      </c>
      <c r="AG84">
        <v>1631.922</v>
      </c>
      <c r="AH84">
        <v>1020.18</v>
      </c>
      <c r="AI84">
        <v>6167.2</v>
      </c>
      <c r="AJ84">
        <v>4537.4489999999996</v>
      </c>
      <c r="AK84">
        <v>423.75900000000001</v>
      </c>
      <c r="AL84">
        <v>2053.64</v>
      </c>
      <c r="AM84">
        <v>45566.698940000002</v>
      </c>
      <c r="AN84">
        <f>MAX(AL84:AM84)</f>
        <v>45566.698940000002</v>
      </c>
      <c r="AO84">
        <f t="shared" si="2"/>
        <v>45566.698940000002</v>
      </c>
      <c r="AP84">
        <v>1</v>
      </c>
      <c r="AU84" s="31">
        <v>0.114395261</v>
      </c>
      <c r="AV84" s="32"/>
      <c r="AW84">
        <f t="shared" si="3"/>
        <v>0.114395261</v>
      </c>
    </row>
    <row r="85" spans="1:49" x14ac:dyDescent="0.35">
      <c r="A85">
        <v>801.22900000000004</v>
      </c>
      <c r="B85">
        <v>119.90900000000001</v>
      </c>
      <c r="C85">
        <v>215.3</v>
      </c>
      <c r="D85">
        <v>215.1</v>
      </c>
      <c r="E85">
        <v>220.1</v>
      </c>
      <c r="F85">
        <v>225</v>
      </c>
      <c r="G85">
        <v>2207.6819999999998</v>
      </c>
      <c r="H85">
        <v>1724.6849999999999</v>
      </c>
      <c r="I85">
        <v>3.016</v>
      </c>
      <c r="J85">
        <v>0.14399999999999999</v>
      </c>
      <c r="K85">
        <v>24.346</v>
      </c>
      <c r="L85">
        <v>2.0720000000000001</v>
      </c>
      <c r="M85">
        <v>0.45400000000000001</v>
      </c>
      <c r="N85">
        <v>0.65600000000000003</v>
      </c>
      <c r="O85">
        <v>45.2</v>
      </c>
      <c r="P85">
        <v>29.356999999999999</v>
      </c>
      <c r="Q85">
        <v>44.978999999999999</v>
      </c>
      <c r="R85">
        <v>229.8</v>
      </c>
      <c r="S85">
        <v>59.9</v>
      </c>
      <c r="T85">
        <v>59.9</v>
      </c>
      <c r="U85">
        <v>60.7</v>
      </c>
      <c r="V85">
        <v>137.79599999999999</v>
      </c>
      <c r="W85">
        <v>52.5</v>
      </c>
      <c r="X85">
        <v>66.555000000000007</v>
      </c>
      <c r="Y85">
        <v>82.721999999999994</v>
      </c>
      <c r="Z85">
        <v>1.2789999999999999</v>
      </c>
      <c r="AA85">
        <v>545.16399999999999</v>
      </c>
      <c r="AB85">
        <v>498.38499999999999</v>
      </c>
      <c r="AC85">
        <v>4.8540000000000001</v>
      </c>
      <c r="AD85">
        <v>3.8</v>
      </c>
      <c r="AE85">
        <v>7957.7579999999998</v>
      </c>
      <c r="AF85">
        <v>6113.5789999999997</v>
      </c>
      <c r="AG85">
        <v>1839.4839999999999</v>
      </c>
      <c r="AH85">
        <v>1144.2660000000001</v>
      </c>
      <c r="AI85">
        <v>6118.2740000000003</v>
      </c>
      <c r="AJ85">
        <v>4969.3130000000001</v>
      </c>
      <c r="AK85">
        <v>424.75400000000002</v>
      </c>
      <c r="AL85">
        <v>2056.3209999999999</v>
      </c>
      <c r="AM85">
        <v>45566.698940000002</v>
      </c>
      <c r="AN85">
        <f>MAX(AL85:AM85)</f>
        <v>45566.698940000002</v>
      </c>
      <c r="AO85">
        <f t="shared" si="2"/>
        <v>45566.698940000002</v>
      </c>
      <c r="AP85">
        <v>0</v>
      </c>
      <c r="AU85" s="32"/>
      <c r="AV85" s="31">
        <v>0.114395261</v>
      </c>
      <c r="AW85">
        <f t="shared" si="3"/>
        <v>0.114395261</v>
      </c>
    </row>
    <row r="86" spans="1:49" hidden="1" x14ac:dyDescent="0.35">
      <c r="A86">
        <v>801.59799999999996</v>
      </c>
      <c r="B86">
        <v>119.90900000000001</v>
      </c>
      <c r="C86">
        <v>215.1</v>
      </c>
      <c r="D86">
        <v>215.1</v>
      </c>
      <c r="E86">
        <v>220.1</v>
      </c>
      <c r="F86">
        <v>224.8</v>
      </c>
      <c r="G86">
        <v>2201.4650000000001</v>
      </c>
      <c r="H86">
        <v>1705.1590000000001</v>
      </c>
      <c r="I86">
        <v>3.702</v>
      </c>
      <c r="J86">
        <v>0.154</v>
      </c>
      <c r="K86">
        <v>24.501999999999999</v>
      </c>
      <c r="L86">
        <v>2.0840000000000001</v>
      </c>
      <c r="M86">
        <v>0.45400000000000001</v>
      </c>
      <c r="N86">
        <v>0.65800000000000003</v>
      </c>
      <c r="O86">
        <v>45.2</v>
      </c>
      <c r="P86">
        <v>29.628</v>
      </c>
      <c r="Q86">
        <v>44.948</v>
      </c>
      <c r="R86">
        <v>229.8</v>
      </c>
      <c r="S86">
        <v>60</v>
      </c>
      <c r="T86">
        <v>60</v>
      </c>
      <c r="U86">
        <v>60.7</v>
      </c>
      <c r="V86">
        <v>94.585999999999999</v>
      </c>
      <c r="W86">
        <v>52.5</v>
      </c>
      <c r="X86">
        <v>66.036000000000001</v>
      </c>
      <c r="Y86">
        <v>79.885000000000005</v>
      </c>
      <c r="Z86">
        <v>3.085</v>
      </c>
      <c r="AA86">
        <v>544.79100000000005</v>
      </c>
      <c r="AB86">
        <v>500.875</v>
      </c>
      <c r="AC86">
        <v>4.5149999999999997</v>
      </c>
      <c r="AD86">
        <v>3.5739999999999998</v>
      </c>
      <c r="AE86">
        <v>7812.6040000000003</v>
      </c>
      <c r="AF86">
        <v>5530.366</v>
      </c>
      <c r="AG86">
        <v>1660.749</v>
      </c>
      <c r="AH86">
        <v>1029.2460000000001</v>
      </c>
      <c r="AI86">
        <v>6151.8549999999996</v>
      </c>
      <c r="AJ86">
        <v>4501.1210000000001</v>
      </c>
      <c r="AM86">
        <v>45566.699220000002</v>
      </c>
      <c r="AN86">
        <f>MAX(AL86:AM86)</f>
        <v>45566.699220000002</v>
      </c>
      <c r="AO86">
        <f t="shared" si="2"/>
        <v>45566.699220000002</v>
      </c>
      <c r="AU86" s="31">
        <v>0.13233590100000001</v>
      </c>
      <c r="AV86" s="32"/>
      <c r="AW86">
        <f t="shared" si="3"/>
        <v>0.13233590100000001</v>
      </c>
    </row>
    <row r="87" spans="1:49" x14ac:dyDescent="0.35">
      <c r="A87">
        <v>801.59799999999996</v>
      </c>
      <c r="B87">
        <v>119.90900000000001</v>
      </c>
      <c r="C87">
        <v>215.1</v>
      </c>
      <c r="D87">
        <v>215.1</v>
      </c>
      <c r="E87">
        <v>220.1</v>
      </c>
      <c r="F87">
        <v>224.8</v>
      </c>
      <c r="G87">
        <v>2201.4650000000001</v>
      </c>
      <c r="H87">
        <v>1705.1590000000001</v>
      </c>
      <c r="I87">
        <v>3.702</v>
      </c>
      <c r="J87">
        <v>0.154</v>
      </c>
      <c r="K87">
        <v>24.501999999999999</v>
      </c>
      <c r="L87">
        <v>2.0840000000000001</v>
      </c>
      <c r="M87">
        <v>0.45400000000000001</v>
      </c>
      <c r="N87">
        <v>0.65800000000000003</v>
      </c>
      <c r="O87">
        <v>45.2</v>
      </c>
      <c r="P87">
        <v>29.628</v>
      </c>
      <c r="Q87">
        <v>44.948</v>
      </c>
      <c r="R87">
        <v>229.8</v>
      </c>
      <c r="S87">
        <v>60</v>
      </c>
      <c r="T87">
        <v>60</v>
      </c>
      <c r="U87">
        <v>60.7</v>
      </c>
      <c r="V87">
        <v>137.79599999999999</v>
      </c>
      <c r="W87">
        <v>52.5</v>
      </c>
      <c r="X87">
        <v>66.549000000000007</v>
      </c>
      <c r="Y87">
        <v>82.679000000000002</v>
      </c>
      <c r="Z87">
        <v>1.3169999999999999</v>
      </c>
      <c r="AA87">
        <v>546.44100000000003</v>
      </c>
      <c r="AB87">
        <v>500.55599999999998</v>
      </c>
      <c r="AC87">
        <v>4.7779999999999996</v>
      </c>
      <c r="AD87">
        <v>3.8</v>
      </c>
      <c r="AE87">
        <v>7985.04</v>
      </c>
      <c r="AF87">
        <v>6194.6229999999996</v>
      </c>
      <c r="AG87">
        <v>1819.0709999999999</v>
      </c>
      <c r="AH87">
        <v>1165.7619999999999</v>
      </c>
      <c r="AI87">
        <v>6165.9690000000001</v>
      </c>
      <c r="AJ87">
        <v>5028.8609999999999</v>
      </c>
      <c r="AK87">
        <v>424.827</v>
      </c>
      <c r="AL87">
        <v>2056.596</v>
      </c>
      <c r="AM87">
        <v>45566.699220000002</v>
      </c>
      <c r="AN87">
        <f>MAX(AL87:AM87)</f>
        <v>45566.699220000002</v>
      </c>
      <c r="AO87">
        <f t="shared" si="2"/>
        <v>45566.699220000002</v>
      </c>
      <c r="AP87">
        <v>1</v>
      </c>
      <c r="AU87" s="32"/>
      <c r="AV87" s="31">
        <v>0.13233590100000001</v>
      </c>
      <c r="AW87">
        <f t="shared" si="3"/>
        <v>0.13233590100000001</v>
      </c>
    </row>
    <row r="88" spans="1:49" x14ac:dyDescent="0.35">
      <c r="A88">
        <v>801.22900000000004</v>
      </c>
      <c r="B88">
        <v>119.90900000000001</v>
      </c>
      <c r="C88">
        <v>214.6</v>
      </c>
      <c r="D88">
        <v>215</v>
      </c>
      <c r="E88">
        <v>220.1</v>
      </c>
      <c r="F88">
        <v>225</v>
      </c>
      <c r="G88">
        <v>2203.4070000000002</v>
      </c>
      <c r="H88">
        <v>1724.0050000000001</v>
      </c>
      <c r="I88">
        <v>2.96</v>
      </c>
      <c r="J88">
        <v>0.15</v>
      </c>
      <c r="K88">
        <v>24.34</v>
      </c>
      <c r="L88">
        <v>2.0539999999999998</v>
      </c>
      <c r="M88">
        <v>0.45400000000000001</v>
      </c>
      <c r="N88">
        <v>0.65800000000000003</v>
      </c>
      <c r="O88">
        <v>45.5</v>
      </c>
      <c r="P88">
        <v>29.337</v>
      </c>
      <c r="Q88">
        <v>44.988999999999997</v>
      </c>
      <c r="R88">
        <v>229.8</v>
      </c>
      <c r="S88">
        <v>60.1</v>
      </c>
      <c r="T88">
        <v>60.1</v>
      </c>
      <c r="U88">
        <v>60.7</v>
      </c>
      <c r="V88">
        <v>94.585999999999999</v>
      </c>
      <c r="W88">
        <v>52.5</v>
      </c>
      <c r="X88">
        <v>65.972999999999999</v>
      </c>
      <c r="Y88">
        <v>79.777000000000001</v>
      </c>
      <c r="Z88">
        <v>3.2730000000000001</v>
      </c>
      <c r="AA88">
        <v>544.77099999999996</v>
      </c>
      <c r="AB88">
        <v>502.14100000000002</v>
      </c>
      <c r="AC88">
        <v>4.5149999999999997</v>
      </c>
      <c r="AD88">
        <v>3.65</v>
      </c>
      <c r="AE88">
        <v>7790.7179999999998</v>
      </c>
      <c r="AF88">
        <v>5585.2690000000002</v>
      </c>
      <c r="AG88">
        <v>1652.806</v>
      </c>
      <c r="AH88">
        <v>1061.662</v>
      </c>
      <c r="AI88">
        <v>6137.9129999999996</v>
      </c>
      <c r="AJ88">
        <v>4523.6059999999998</v>
      </c>
      <c r="AK88">
        <v>423.702</v>
      </c>
      <c r="AL88">
        <v>2052.163</v>
      </c>
      <c r="AM88">
        <v>45566.699500000002</v>
      </c>
      <c r="AN88">
        <f>MAX(AL88:AM88)</f>
        <v>45566.699500000002</v>
      </c>
      <c r="AO88">
        <f t="shared" si="2"/>
        <v>45566.699500000002</v>
      </c>
      <c r="AP88">
        <v>1</v>
      </c>
      <c r="AU88" s="31">
        <v>0.124609947</v>
      </c>
      <c r="AV88" s="32"/>
      <c r="AW88">
        <f t="shared" si="3"/>
        <v>0.124609947</v>
      </c>
    </row>
    <row r="89" spans="1:49" x14ac:dyDescent="0.35">
      <c r="A89">
        <v>801.22900000000004</v>
      </c>
      <c r="B89">
        <v>119.90900000000001</v>
      </c>
      <c r="C89">
        <v>214.6</v>
      </c>
      <c r="D89">
        <v>215</v>
      </c>
      <c r="E89">
        <v>220.1</v>
      </c>
      <c r="F89">
        <v>225</v>
      </c>
      <c r="G89">
        <v>2203.4070000000002</v>
      </c>
      <c r="H89">
        <v>1724.0050000000001</v>
      </c>
      <c r="I89">
        <v>2.96</v>
      </c>
      <c r="J89">
        <v>0.15</v>
      </c>
      <c r="K89">
        <v>24.34</v>
      </c>
      <c r="L89">
        <v>2.0539999999999998</v>
      </c>
      <c r="M89">
        <v>0.45400000000000001</v>
      </c>
      <c r="N89">
        <v>0.65800000000000003</v>
      </c>
      <c r="O89">
        <v>45.5</v>
      </c>
      <c r="P89">
        <v>29.337</v>
      </c>
      <c r="Q89">
        <v>44.988999999999997</v>
      </c>
      <c r="R89">
        <v>229.8</v>
      </c>
      <c r="S89">
        <v>60.1</v>
      </c>
      <c r="T89">
        <v>60.1</v>
      </c>
      <c r="U89">
        <v>60.7</v>
      </c>
      <c r="V89">
        <v>137.79599999999999</v>
      </c>
      <c r="W89">
        <v>52.5</v>
      </c>
      <c r="X89">
        <v>66.557000000000002</v>
      </c>
      <c r="Y89">
        <v>82.572000000000003</v>
      </c>
      <c r="Z89">
        <v>1.3540000000000001</v>
      </c>
      <c r="AA89">
        <v>546.38900000000001</v>
      </c>
      <c r="AB89">
        <v>500.49700000000001</v>
      </c>
      <c r="AC89">
        <v>4.7779999999999996</v>
      </c>
      <c r="AD89">
        <v>3.8</v>
      </c>
      <c r="AE89">
        <v>7964.0770000000002</v>
      </c>
      <c r="AF89">
        <v>6182.3</v>
      </c>
      <c r="AG89">
        <v>1807.71</v>
      </c>
      <c r="AH89">
        <v>1153.952</v>
      </c>
      <c r="AI89">
        <v>6156.3670000000002</v>
      </c>
      <c r="AJ89">
        <v>5028.348</v>
      </c>
      <c r="AK89">
        <v>424.68</v>
      </c>
      <c r="AL89">
        <v>2055.3380000000002</v>
      </c>
      <c r="AM89">
        <v>45566.699500000002</v>
      </c>
      <c r="AN89">
        <f>MAX(AL89:AM89)</f>
        <v>45566.699500000002</v>
      </c>
      <c r="AO89">
        <f t="shared" si="2"/>
        <v>45566.699500000002</v>
      </c>
      <c r="AP89">
        <v>1</v>
      </c>
      <c r="AU89" s="32"/>
      <c r="AV89" s="31">
        <v>0.124609947</v>
      </c>
      <c r="AW89">
        <f t="shared" si="3"/>
        <v>0.124609947</v>
      </c>
    </row>
    <row r="90" spans="1:49" x14ac:dyDescent="0.35">
      <c r="A90">
        <v>801.22900000000004</v>
      </c>
      <c r="B90">
        <v>119.90900000000001</v>
      </c>
      <c r="C90">
        <v>214.6</v>
      </c>
      <c r="D90">
        <v>214.8</v>
      </c>
      <c r="E90">
        <v>220</v>
      </c>
      <c r="F90">
        <v>224.8</v>
      </c>
      <c r="G90">
        <v>2195.9270000000001</v>
      </c>
      <c r="H90">
        <v>1718.2729999999999</v>
      </c>
      <c r="I90">
        <v>2.802</v>
      </c>
      <c r="J90">
        <v>0.14799999999999999</v>
      </c>
      <c r="K90">
        <v>24.34</v>
      </c>
      <c r="L90">
        <v>2.0819999999999999</v>
      </c>
      <c r="M90">
        <v>0.45400000000000001</v>
      </c>
      <c r="N90">
        <v>0.65800000000000003</v>
      </c>
      <c r="O90">
        <v>45.5</v>
      </c>
      <c r="P90">
        <v>29.536000000000001</v>
      </c>
      <c r="Q90">
        <v>44.963999999999999</v>
      </c>
      <c r="R90">
        <v>230</v>
      </c>
      <c r="S90">
        <v>60</v>
      </c>
      <c r="T90">
        <v>60</v>
      </c>
      <c r="U90">
        <v>60.7</v>
      </c>
      <c r="V90">
        <v>94.585999999999999</v>
      </c>
      <c r="W90">
        <v>52.5</v>
      </c>
      <c r="X90">
        <v>66.132999999999996</v>
      </c>
      <c r="Y90">
        <v>79.856999999999999</v>
      </c>
      <c r="Z90">
        <v>2.8220000000000001</v>
      </c>
      <c r="AA90">
        <v>546.45600000000002</v>
      </c>
      <c r="AB90">
        <v>502.79399999999998</v>
      </c>
      <c r="AC90">
        <v>4.5149999999999997</v>
      </c>
      <c r="AD90">
        <v>3.6120000000000001</v>
      </c>
      <c r="AE90">
        <v>7825.1639999999998</v>
      </c>
      <c r="AF90">
        <v>5595.0039999999999</v>
      </c>
      <c r="AG90">
        <v>1662.232</v>
      </c>
      <c r="AH90">
        <v>1048.5920000000001</v>
      </c>
      <c r="AI90">
        <v>6162.9309999999996</v>
      </c>
      <c r="AJ90">
        <v>4546.4120000000003</v>
      </c>
      <c r="AK90">
        <v>423.39499999999998</v>
      </c>
      <c r="AL90">
        <v>2055.4360000000001</v>
      </c>
      <c r="AM90">
        <v>45566.699780000003</v>
      </c>
      <c r="AN90">
        <f>MAX(AL90:AM90)</f>
        <v>45566.699780000003</v>
      </c>
      <c r="AO90">
        <f t="shared" si="2"/>
        <v>45566.699780000003</v>
      </c>
      <c r="AP90">
        <v>1</v>
      </c>
      <c r="AU90" s="31">
        <v>0.12849581199999999</v>
      </c>
      <c r="AV90" s="32"/>
      <c r="AW90">
        <f t="shared" si="3"/>
        <v>0.12849581199999999</v>
      </c>
    </row>
    <row r="91" spans="1:49" x14ac:dyDescent="0.35">
      <c r="A91">
        <v>801.22900000000004</v>
      </c>
      <c r="B91">
        <v>119.90900000000001</v>
      </c>
      <c r="C91">
        <v>214.6</v>
      </c>
      <c r="D91">
        <v>214.8</v>
      </c>
      <c r="E91">
        <v>220</v>
      </c>
      <c r="F91">
        <v>224.8</v>
      </c>
      <c r="G91">
        <v>2195.9270000000001</v>
      </c>
      <c r="H91">
        <v>1718.2729999999999</v>
      </c>
      <c r="I91">
        <v>2.802</v>
      </c>
      <c r="J91">
        <v>0.14799999999999999</v>
      </c>
      <c r="K91">
        <v>24.34</v>
      </c>
      <c r="L91">
        <v>2.0819999999999999</v>
      </c>
      <c r="M91">
        <v>0.45400000000000001</v>
      </c>
      <c r="N91">
        <v>0.65800000000000003</v>
      </c>
      <c r="O91">
        <v>45.5</v>
      </c>
      <c r="P91">
        <v>29.536000000000001</v>
      </c>
      <c r="Q91">
        <v>44.963999999999999</v>
      </c>
      <c r="R91">
        <v>230</v>
      </c>
      <c r="S91">
        <v>60</v>
      </c>
      <c r="T91">
        <v>60</v>
      </c>
      <c r="U91">
        <v>60.7</v>
      </c>
      <c r="V91">
        <v>137.79599999999999</v>
      </c>
      <c r="W91">
        <v>52.5</v>
      </c>
      <c r="X91">
        <v>66.741</v>
      </c>
      <c r="Y91">
        <v>82.516000000000005</v>
      </c>
      <c r="Z91">
        <v>1.994</v>
      </c>
      <c r="AA91">
        <v>548.72500000000002</v>
      </c>
      <c r="AB91">
        <v>501.87400000000002</v>
      </c>
      <c r="AC91">
        <v>4.8159999999999998</v>
      </c>
      <c r="AD91">
        <v>3.8</v>
      </c>
      <c r="AE91">
        <v>8015.4030000000002</v>
      </c>
      <c r="AF91">
        <v>6222.0510000000004</v>
      </c>
      <c r="AG91">
        <v>1842.0530000000001</v>
      </c>
      <c r="AH91">
        <v>1163.825</v>
      </c>
      <c r="AI91">
        <v>6173.35</v>
      </c>
      <c r="AJ91">
        <v>5058.2259999999997</v>
      </c>
      <c r="AK91">
        <v>424.726</v>
      </c>
      <c r="AL91">
        <v>2056.0830000000001</v>
      </c>
      <c r="AM91">
        <v>45566.699780000003</v>
      </c>
      <c r="AN91">
        <f>MAX(AL91:AM91)</f>
        <v>45566.699780000003</v>
      </c>
      <c r="AO91">
        <f t="shared" si="2"/>
        <v>45566.699780000003</v>
      </c>
      <c r="AP91">
        <v>1</v>
      </c>
      <c r="AU91" s="32"/>
      <c r="AV91" s="31">
        <v>0.12849581199999999</v>
      </c>
      <c r="AW91">
        <f t="shared" si="3"/>
        <v>0.12849581199999999</v>
      </c>
    </row>
    <row r="92" spans="1:49" x14ac:dyDescent="0.35">
      <c r="A92">
        <v>801.41300000000001</v>
      </c>
      <c r="B92">
        <v>119.90900000000001</v>
      </c>
      <c r="C92">
        <v>215.1</v>
      </c>
      <c r="D92">
        <v>215</v>
      </c>
      <c r="E92">
        <v>220</v>
      </c>
      <c r="F92">
        <v>225</v>
      </c>
      <c r="G92">
        <v>2202.922</v>
      </c>
      <c r="H92">
        <v>1717.107</v>
      </c>
      <c r="I92">
        <v>2.694</v>
      </c>
      <c r="J92">
        <v>0.14599999999999999</v>
      </c>
      <c r="K92">
        <v>24.34</v>
      </c>
      <c r="L92">
        <v>2.0539999999999998</v>
      </c>
      <c r="M92">
        <v>0.45400000000000001</v>
      </c>
      <c r="N92">
        <v>0.65600000000000003</v>
      </c>
      <c r="O92">
        <v>45.7</v>
      </c>
      <c r="P92">
        <v>29.347000000000001</v>
      </c>
      <c r="Q92">
        <v>44.942999999999998</v>
      </c>
      <c r="R92">
        <v>230</v>
      </c>
      <c r="S92">
        <v>60</v>
      </c>
      <c r="T92">
        <v>60</v>
      </c>
      <c r="U92">
        <v>60.7</v>
      </c>
      <c r="V92">
        <v>94.585999999999999</v>
      </c>
      <c r="W92">
        <v>52.5</v>
      </c>
      <c r="X92">
        <v>65.945999999999998</v>
      </c>
      <c r="Y92">
        <v>79.927999999999997</v>
      </c>
      <c r="Z92">
        <v>3.198</v>
      </c>
      <c r="AA92">
        <v>546.33600000000001</v>
      </c>
      <c r="AB92">
        <v>503.03500000000003</v>
      </c>
      <c r="AC92">
        <v>4.5529999999999999</v>
      </c>
      <c r="AD92">
        <v>3.5739999999999998</v>
      </c>
      <c r="AE92">
        <v>7828.607</v>
      </c>
      <c r="AF92">
        <v>5593.2150000000001</v>
      </c>
      <c r="AG92">
        <v>1680.8</v>
      </c>
      <c r="AH92">
        <v>1028.3420000000001</v>
      </c>
      <c r="AI92">
        <v>6147.8069999999998</v>
      </c>
      <c r="AJ92">
        <v>4564.8729999999996</v>
      </c>
      <c r="AK92">
        <v>423.87200000000001</v>
      </c>
      <c r="AL92">
        <v>2054.0410000000002</v>
      </c>
      <c r="AM92">
        <v>45566.700069999999</v>
      </c>
      <c r="AN92">
        <f>MAX(AL92:AM92)</f>
        <v>45566.700069999999</v>
      </c>
      <c r="AO92">
        <f t="shared" si="2"/>
        <v>45566.700069999999</v>
      </c>
      <c r="AP92">
        <v>1</v>
      </c>
      <c r="AU92" s="31">
        <v>0.115307927</v>
      </c>
      <c r="AV92" s="32"/>
      <c r="AW92">
        <f t="shared" si="3"/>
        <v>0.115307927</v>
      </c>
    </row>
    <row r="93" spans="1:49" x14ac:dyDescent="0.35">
      <c r="A93">
        <v>801.41300000000001</v>
      </c>
      <c r="B93">
        <v>119.90900000000001</v>
      </c>
      <c r="C93">
        <v>215.1</v>
      </c>
      <c r="D93">
        <v>215</v>
      </c>
      <c r="E93">
        <v>220</v>
      </c>
      <c r="F93">
        <v>225</v>
      </c>
      <c r="G93">
        <v>2202.922</v>
      </c>
      <c r="H93">
        <v>1717.107</v>
      </c>
      <c r="I93">
        <v>2.694</v>
      </c>
      <c r="J93">
        <v>0.14599999999999999</v>
      </c>
      <c r="K93">
        <v>24.34</v>
      </c>
      <c r="L93">
        <v>2.0539999999999998</v>
      </c>
      <c r="M93">
        <v>0.45400000000000001</v>
      </c>
      <c r="N93">
        <v>0.65600000000000003</v>
      </c>
      <c r="O93">
        <v>45.7</v>
      </c>
      <c r="P93">
        <v>29.347000000000001</v>
      </c>
      <c r="Q93">
        <v>44.942999999999998</v>
      </c>
      <c r="R93">
        <v>230</v>
      </c>
      <c r="S93">
        <v>60</v>
      </c>
      <c r="T93">
        <v>60</v>
      </c>
      <c r="U93">
        <v>60.7</v>
      </c>
      <c r="V93">
        <v>137.79599999999999</v>
      </c>
      <c r="W93">
        <v>52.5</v>
      </c>
      <c r="X93">
        <v>66.763000000000005</v>
      </c>
      <c r="Y93">
        <v>82.808999999999997</v>
      </c>
      <c r="Z93">
        <v>1.2789999999999999</v>
      </c>
      <c r="AA93">
        <v>546.22199999999998</v>
      </c>
      <c r="AB93">
        <v>499.78500000000003</v>
      </c>
      <c r="AC93">
        <v>4.8159999999999998</v>
      </c>
      <c r="AD93">
        <v>3.8</v>
      </c>
      <c r="AE93">
        <v>7974.2250000000004</v>
      </c>
      <c r="AF93">
        <v>6145.5370000000003</v>
      </c>
      <c r="AG93">
        <v>1827.309</v>
      </c>
      <c r="AH93">
        <v>1152.104</v>
      </c>
      <c r="AI93">
        <v>6146.9160000000002</v>
      </c>
      <c r="AJ93">
        <v>4993.4340000000002</v>
      </c>
      <c r="AK93">
        <v>424.62799999999999</v>
      </c>
      <c r="AL93">
        <v>2054.7950000000001</v>
      </c>
      <c r="AM93">
        <v>45566.700069999999</v>
      </c>
      <c r="AN93">
        <f>MAX(AL93:AM93)</f>
        <v>45566.700069999999</v>
      </c>
      <c r="AO93">
        <f t="shared" si="2"/>
        <v>45566.700069999999</v>
      </c>
      <c r="AP93">
        <v>1</v>
      </c>
      <c r="AU93" s="32"/>
      <c r="AV93" s="31">
        <v>0.115307927</v>
      </c>
      <c r="AW93">
        <f t="shared" si="3"/>
        <v>0.115307927</v>
      </c>
    </row>
    <row r="94" spans="1:49" hidden="1" x14ac:dyDescent="0.35">
      <c r="A94">
        <v>801.59799999999996</v>
      </c>
      <c r="B94">
        <v>119.90900000000001</v>
      </c>
      <c r="C94">
        <v>215.3</v>
      </c>
      <c r="D94">
        <v>215.1</v>
      </c>
      <c r="E94">
        <v>220.1</v>
      </c>
      <c r="F94">
        <v>225</v>
      </c>
      <c r="G94">
        <v>2194.373</v>
      </c>
      <c r="H94">
        <v>1717.107</v>
      </c>
      <c r="I94">
        <v>3.2080000000000002</v>
      </c>
      <c r="J94">
        <v>0.14599999999999999</v>
      </c>
      <c r="K94">
        <v>24.356000000000002</v>
      </c>
      <c r="L94">
        <v>2.0880000000000001</v>
      </c>
      <c r="M94">
        <v>0.45200000000000001</v>
      </c>
      <c r="N94">
        <v>0.65600000000000003</v>
      </c>
      <c r="O94">
        <v>45.7</v>
      </c>
      <c r="P94">
        <v>29.774999999999999</v>
      </c>
      <c r="Q94">
        <v>44.969000000000001</v>
      </c>
      <c r="R94">
        <v>229.8</v>
      </c>
      <c r="S94">
        <v>60</v>
      </c>
      <c r="T94">
        <v>60</v>
      </c>
      <c r="U94">
        <v>60.7</v>
      </c>
      <c r="V94">
        <v>94.585999999999999</v>
      </c>
      <c r="W94">
        <v>52.5</v>
      </c>
      <c r="X94">
        <v>66.206999999999994</v>
      </c>
      <c r="Y94">
        <v>79.989000000000004</v>
      </c>
      <c r="Z94">
        <v>2.7090000000000001</v>
      </c>
      <c r="AA94">
        <v>544.98400000000004</v>
      </c>
      <c r="AB94">
        <v>501.96899999999999</v>
      </c>
      <c r="AC94">
        <v>4.59</v>
      </c>
      <c r="AD94">
        <v>3.5739999999999998</v>
      </c>
      <c r="AE94">
        <v>7804.0349999999999</v>
      </c>
      <c r="AF94">
        <v>5573.3559999999998</v>
      </c>
      <c r="AG94">
        <v>1705.7170000000001</v>
      </c>
      <c r="AH94">
        <v>1034.7829999999999</v>
      </c>
      <c r="AI94">
        <v>6098.3180000000002</v>
      </c>
      <c r="AJ94">
        <v>4538.5730000000003</v>
      </c>
      <c r="AM94">
        <v>45566.700349999999</v>
      </c>
      <c r="AN94">
        <f>MAX(AL94:AM94)</f>
        <v>45566.700349999999</v>
      </c>
      <c r="AO94">
        <f t="shared" si="2"/>
        <v>45566.700349999999</v>
      </c>
      <c r="AU94" s="31">
        <v>0.132194161</v>
      </c>
      <c r="AV94" s="32"/>
      <c r="AW94">
        <f t="shared" si="3"/>
        <v>0.132194161</v>
      </c>
    </row>
    <row r="95" spans="1:49" x14ac:dyDescent="0.35">
      <c r="A95">
        <v>801.59799999999996</v>
      </c>
      <c r="B95">
        <v>119.90900000000001</v>
      </c>
      <c r="C95">
        <v>215.3</v>
      </c>
      <c r="D95">
        <v>215.1</v>
      </c>
      <c r="E95">
        <v>220.1</v>
      </c>
      <c r="F95">
        <v>225</v>
      </c>
      <c r="G95">
        <v>2194.373</v>
      </c>
      <c r="H95">
        <v>1717.107</v>
      </c>
      <c r="I95">
        <v>3.2080000000000002</v>
      </c>
      <c r="J95">
        <v>0.14599999999999999</v>
      </c>
      <c r="K95">
        <v>24.356000000000002</v>
      </c>
      <c r="L95">
        <v>2.0880000000000001</v>
      </c>
      <c r="M95">
        <v>0.45200000000000001</v>
      </c>
      <c r="N95">
        <v>0.65600000000000003</v>
      </c>
      <c r="O95">
        <v>45.7</v>
      </c>
      <c r="P95">
        <v>29.774999999999999</v>
      </c>
      <c r="Q95">
        <v>44.969000000000001</v>
      </c>
      <c r="R95">
        <v>229.8</v>
      </c>
      <c r="S95">
        <v>60</v>
      </c>
      <c r="T95">
        <v>60</v>
      </c>
      <c r="U95">
        <v>60.7</v>
      </c>
      <c r="V95">
        <v>137.79599999999999</v>
      </c>
      <c r="W95">
        <v>52.5</v>
      </c>
      <c r="X95">
        <v>66.941000000000003</v>
      </c>
      <c r="Y95">
        <v>82.254999999999995</v>
      </c>
      <c r="Z95">
        <v>1.806</v>
      </c>
      <c r="AA95">
        <v>546.01400000000001</v>
      </c>
      <c r="AB95">
        <v>500.32400000000001</v>
      </c>
      <c r="AC95">
        <v>4.8159999999999998</v>
      </c>
      <c r="AD95">
        <v>3.8</v>
      </c>
      <c r="AE95">
        <v>7973.1729999999998</v>
      </c>
      <c r="AF95">
        <v>6194.7430000000004</v>
      </c>
      <c r="AG95">
        <v>1840.0530000000001</v>
      </c>
      <c r="AH95">
        <v>1167.48</v>
      </c>
      <c r="AI95">
        <v>6133.12</v>
      </c>
      <c r="AJ95">
        <v>5027.2629999999999</v>
      </c>
      <c r="AK95">
        <v>424.73599999999999</v>
      </c>
      <c r="AL95">
        <v>2056.4360000000001</v>
      </c>
      <c r="AM95">
        <v>45566.700349999999</v>
      </c>
      <c r="AN95">
        <f>MAX(AL95:AM95)</f>
        <v>45566.700349999999</v>
      </c>
      <c r="AO95">
        <f t="shared" si="2"/>
        <v>45566.700349999999</v>
      </c>
      <c r="AP95">
        <v>0</v>
      </c>
      <c r="AU95" s="32"/>
      <c r="AV95" s="31">
        <v>0.132194161</v>
      </c>
      <c r="AW95">
        <f t="shared" si="3"/>
        <v>0.132194161</v>
      </c>
    </row>
    <row r="96" spans="1:49" x14ac:dyDescent="0.35">
      <c r="A96">
        <v>801.59799999999996</v>
      </c>
      <c r="B96">
        <v>119.90900000000001</v>
      </c>
      <c r="C96">
        <v>215.3</v>
      </c>
      <c r="D96">
        <v>215.1</v>
      </c>
      <c r="E96">
        <v>220.1</v>
      </c>
      <c r="F96">
        <v>225</v>
      </c>
      <c r="G96">
        <v>2206.3220000000001</v>
      </c>
      <c r="H96">
        <v>1712.7360000000001</v>
      </c>
      <c r="I96">
        <v>2.89</v>
      </c>
      <c r="J96">
        <v>0.14599999999999999</v>
      </c>
      <c r="K96">
        <v>24.34</v>
      </c>
      <c r="L96">
        <v>2.052</v>
      </c>
      <c r="M96">
        <v>0.45400000000000001</v>
      </c>
      <c r="N96">
        <v>0.65600000000000003</v>
      </c>
      <c r="O96">
        <v>45.9</v>
      </c>
      <c r="P96">
        <v>29.413</v>
      </c>
      <c r="Q96">
        <v>44.978999999999999</v>
      </c>
      <c r="R96">
        <v>229.8</v>
      </c>
      <c r="S96">
        <v>59.9</v>
      </c>
      <c r="T96">
        <v>59.9</v>
      </c>
      <c r="U96">
        <v>60.7</v>
      </c>
      <c r="V96">
        <v>94.585999999999999</v>
      </c>
      <c r="W96">
        <v>52.5</v>
      </c>
      <c r="X96">
        <v>66.177999999999997</v>
      </c>
      <c r="Y96">
        <v>79.902000000000001</v>
      </c>
      <c r="Z96">
        <v>2.859</v>
      </c>
      <c r="AA96">
        <v>543.23699999999997</v>
      </c>
      <c r="AB96">
        <v>499.68700000000001</v>
      </c>
      <c r="AC96">
        <v>4.5149999999999997</v>
      </c>
      <c r="AD96">
        <v>3.5739999999999998</v>
      </c>
      <c r="AE96">
        <v>7770.4309999999996</v>
      </c>
      <c r="AF96">
        <v>5501.19</v>
      </c>
      <c r="AG96">
        <v>1648.646</v>
      </c>
      <c r="AH96">
        <v>1018.624</v>
      </c>
      <c r="AI96">
        <v>6121.7849999999999</v>
      </c>
      <c r="AJ96">
        <v>4482.5659999999998</v>
      </c>
      <c r="AK96">
        <v>423.64100000000002</v>
      </c>
      <c r="AL96">
        <v>2055.5120000000002</v>
      </c>
      <c r="AM96">
        <v>45566.700620000003</v>
      </c>
      <c r="AN96">
        <f>MAX(AL96:AM96)</f>
        <v>45566.700620000003</v>
      </c>
      <c r="AO96">
        <f t="shared" si="2"/>
        <v>45566.700620000003</v>
      </c>
      <c r="AP96">
        <v>1</v>
      </c>
      <c r="AU96" s="31">
        <v>0.139881492</v>
      </c>
      <c r="AV96" s="32"/>
      <c r="AW96">
        <f t="shared" si="3"/>
        <v>0.139881492</v>
      </c>
    </row>
    <row r="97" spans="1:49" x14ac:dyDescent="0.35">
      <c r="A97">
        <v>801.59799999999996</v>
      </c>
      <c r="B97">
        <v>119.90900000000001</v>
      </c>
      <c r="C97">
        <v>215.3</v>
      </c>
      <c r="D97">
        <v>215.1</v>
      </c>
      <c r="E97">
        <v>220.1</v>
      </c>
      <c r="F97">
        <v>225</v>
      </c>
      <c r="G97">
        <v>2206.3220000000001</v>
      </c>
      <c r="H97">
        <v>1712.7360000000001</v>
      </c>
      <c r="I97">
        <v>2.89</v>
      </c>
      <c r="J97">
        <v>0.14599999999999999</v>
      </c>
      <c r="K97">
        <v>24.34</v>
      </c>
      <c r="L97">
        <v>2.052</v>
      </c>
      <c r="M97">
        <v>0.45400000000000001</v>
      </c>
      <c r="N97">
        <v>0.65600000000000003</v>
      </c>
      <c r="O97">
        <v>45.9</v>
      </c>
      <c r="P97">
        <v>29.413</v>
      </c>
      <c r="Q97">
        <v>44.978999999999999</v>
      </c>
      <c r="R97">
        <v>229.8</v>
      </c>
      <c r="S97">
        <v>59.9</v>
      </c>
      <c r="T97">
        <v>59.9</v>
      </c>
      <c r="U97">
        <v>60.7</v>
      </c>
      <c r="V97">
        <v>137.79599999999999</v>
      </c>
      <c r="W97">
        <v>52.5</v>
      </c>
      <c r="X97">
        <v>66.643000000000001</v>
      </c>
      <c r="Y97">
        <v>82.242000000000004</v>
      </c>
      <c r="Z97">
        <v>2.5209999999999999</v>
      </c>
      <c r="AA97">
        <v>545.93799999999999</v>
      </c>
      <c r="AB97">
        <v>499.86099999999999</v>
      </c>
      <c r="AC97">
        <v>4.8159999999999998</v>
      </c>
      <c r="AD97">
        <v>3.8380000000000001</v>
      </c>
      <c r="AE97">
        <v>7961.4380000000001</v>
      </c>
      <c r="AF97">
        <v>6172.9449999999997</v>
      </c>
      <c r="AG97">
        <v>1830.6869999999999</v>
      </c>
      <c r="AH97">
        <v>1175.1400000000001</v>
      </c>
      <c r="AI97">
        <v>6130.7510000000002</v>
      </c>
      <c r="AJ97">
        <v>4997.8050000000003</v>
      </c>
      <c r="AK97">
        <v>424.77300000000002</v>
      </c>
      <c r="AL97">
        <v>2055.614</v>
      </c>
      <c r="AM97">
        <v>45566.700620000003</v>
      </c>
      <c r="AN97">
        <f>MAX(AL97:AM97)</f>
        <v>45566.700620000003</v>
      </c>
      <c r="AO97">
        <f t="shared" si="2"/>
        <v>45566.700620000003</v>
      </c>
      <c r="AP97">
        <v>1</v>
      </c>
      <c r="AU97" s="32"/>
      <c r="AV97" s="31">
        <v>0.139881492</v>
      </c>
      <c r="AW97">
        <f t="shared" si="3"/>
        <v>0.139881492</v>
      </c>
    </row>
    <row r="98" spans="1:49" x14ac:dyDescent="0.35">
      <c r="A98">
        <v>801.22900000000004</v>
      </c>
      <c r="B98">
        <v>119.90900000000001</v>
      </c>
      <c r="C98">
        <v>214.6</v>
      </c>
      <c r="D98">
        <v>215</v>
      </c>
      <c r="E98">
        <v>220.1</v>
      </c>
      <c r="F98">
        <v>225</v>
      </c>
      <c r="G98">
        <v>2201.27</v>
      </c>
      <c r="H98">
        <v>1724.1020000000001</v>
      </c>
      <c r="I98">
        <v>2.87</v>
      </c>
      <c r="J98">
        <v>0.14599999999999999</v>
      </c>
      <c r="K98">
        <v>24.34</v>
      </c>
      <c r="L98">
        <v>2.0760000000000001</v>
      </c>
      <c r="M98">
        <v>0.45400000000000001</v>
      </c>
      <c r="N98">
        <v>0.65200000000000002</v>
      </c>
      <c r="O98">
        <v>46</v>
      </c>
      <c r="P98">
        <v>29.51</v>
      </c>
      <c r="Q98">
        <v>44.942999999999998</v>
      </c>
      <c r="R98">
        <v>229.8</v>
      </c>
      <c r="S98">
        <v>60</v>
      </c>
      <c r="T98">
        <v>60</v>
      </c>
      <c r="U98">
        <v>60.7</v>
      </c>
      <c r="V98">
        <v>94.585999999999999</v>
      </c>
      <c r="W98">
        <v>52.5</v>
      </c>
      <c r="X98">
        <v>65.962000000000003</v>
      </c>
      <c r="Y98">
        <v>79.804000000000002</v>
      </c>
      <c r="Z98">
        <v>2.6709999999999998</v>
      </c>
      <c r="AA98">
        <v>545.39200000000005</v>
      </c>
      <c r="AB98">
        <v>501.94099999999997</v>
      </c>
      <c r="AC98">
        <v>4.4770000000000003</v>
      </c>
      <c r="AD98">
        <v>3.5739999999999998</v>
      </c>
      <c r="AE98">
        <v>7805.8890000000001</v>
      </c>
      <c r="AF98">
        <v>5562.7759999999998</v>
      </c>
      <c r="AG98">
        <v>1638.6369999999999</v>
      </c>
      <c r="AH98">
        <v>1027.7729999999999</v>
      </c>
      <c r="AI98">
        <v>6167.2520000000004</v>
      </c>
      <c r="AJ98">
        <v>4535.0029999999997</v>
      </c>
      <c r="AK98">
        <v>424.03800000000001</v>
      </c>
      <c r="AL98">
        <v>2055.328</v>
      </c>
      <c r="AM98">
        <v>45566.70091</v>
      </c>
      <c r="AN98">
        <f>MAX(AL98:AM98)</f>
        <v>45566.70091</v>
      </c>
      <c r="AO98">
        <f t="shared" si="2"/>
        <v>45566.70091</v>
      </c>
      <c r="AP98">
        <v>1</v>
      </c>
      <c r="AU98" s="31">
        <v>0.13053524499999999</v>
      </c>
      <c r="AV98" s="32"/>
      <c r="AW98">
        <f t="shared" si="3"/>
        <v>0.13053524499999999</v>
      </c>
    </row>
    <row r="99" spans="1:49" x14ac:dyDescent="0.35">
      <c r="A99">
        <v>801.22900000000004</v>
      </c>
      <c r="B99">
        <v>119.90900000000001</v>
      </c>
      <c r="C99">
        <v>214.6</v>
      </c>
      <c r="D99">
        <v>215</v>
      </c>
      <c r="E99">
        <v>220.1</v>
      </c>
      <c r="F99">
        <v>225</v>
      </c>
      <c r="G99">
        <v>2201.27</v>
      </c>
      <c r="H99">
        <v>1724.1020000000001</v>
      </c>
      <c r="I99">
        <v>2.87</v>
      </c>
      <c r="J99">
        <v>0.14599999999999999</v>
      </c>
      <c r="K99">
        <v>24.34</v>
      </c>
      <c r="L99">
        <v>2.0760000000000001</v>
      </c>
      <c r="M99">
        <v>0.45400000000000001</v>
      </c>
      <c r="N99">
        <v>0.65200000000000002</v>
      </c>
      <c r="O99">
        <v>46</v>
      </c>
      <c r="P99">
        <v>29.51</v>
      </c>
      <c r="Q99">
        <v>44.942999999999998</v>
      </c>
      <c r="R99">
        <v>229.8</v>
      </c>
      <c r="S99">
        <v>60</v>
      </c>
      <c r="T99">
        <v>60</v>
      </c>
      <c r="U99">
        <v>60.7</v>
      </c>
      <c r="V99">
        <v>137.79599999999999</v>
      </c>
      <c r="W99">
        <v>52.5</v>
      </c>
      <c r="X99">
        <v>66.796999999999997</v>
      </c>
      <c r="Y99">
        <v>82.692999999999998</v>
      </c>
      <c r="Z99">
        <v>1.3169999999999999</v>
      </c>
      <c r="AA99">
        <v>547.98500000000001</v>
      </c>
      <c r="AB99">
        <v>501.22399999999999</v>
      </c>
      <c r="AC99">
        <v>4.7779999999999996</v>
      </c>
      <c r="AD99">
        <v>3.8380000000000001</v>
      </c>
      <c r="AE99">
        <v>8003.2619999999997</v>
      </c>
      <c r="AF99">
        <v>6212.98</v>
      </c>
      <c r="AG99">
        <v>1818.171</v>
      </c>
      <c r="AH99">
        <v>1180.5160000000001</v>
      </c>
      <c r="AI99">
        <v>6185.0910000000003</v>
      </c>
      <c r="AJ99">
        <v>5032.4639999999999</v>
      </c>
      <c r="AK99">
        <v>424.60899999999998</v>
      </c>
      <c r="AL99">
        <v>2053.6959999999999</v>
      </c>
      <c r="AM99">
        <v>45566.70091</v>
      </c>
      <c r="AN99">
        <f>MAX(AL99:AM99)</f>
        <v>45566.70091</v>
      </c>
      <c r="AO99">
        <f t="shared" si="2"/>
        <v>45566.70091</v>
      </c>
      <c r="AP99">
        <v>1</v>
      </c>
      <c r="AU99" s="32"/>
      <c r="AV99" s="31">
        <v>0.13053524499999999</v>
      </c>
      <c r="AW99">
        <f t="shared" si="3"/>
        <v>0.13053524499999999</v>
      </c>
    </row>
    <row r="100" spans="1:49" hidden="1" x14ac:dyDescent="0.35">
      <c r="A100">
        <v>801.41300000000001</v>
      </c>
      <c r="B100">
        <v>119.90900000000001</v>
      </c>
      <c r="C100">
        <v>215</v>
      </c>
      <c r="D100">
        <v>214.8</v>
      </c>
      <c r="E100">
        <v>220</v>
      </c>
      <c r="F100">
        <v>225</v>
      </c>
      <c r="G100">
        <v>2208.6529999999998</v>
      </c>
      <c r="H100">
        <v>1713.61</v>
      </c>
      <c r="I100">
        <v>2.8559999999999999</v>
      </c>
      <c r="J100">
        <v>0.152</v>
      </c>
      <c r="K100">
        <v>24.34</v>
      </c>
      <c r="L100">
        <v>2.06</v>
      </c>
      <c r="M100">
        <v>0.45400000000000001</v>
      </c>
      <c r="N100">
        <v>0.65600000000000003</v>
      </c>
      <c r="O100">
        <v>46.2</v>
      </c>
      <c r="P100">
        <v>29.5</v>
      </c>
      <c r="Q100">
        <v>44.942999999999998</v>
      </c>
      <c r="R100">
        <v>229.8</v>
      </c>
      <c r="S100">
        <v>60.1</v>
      </c>
      <c r="T100">
        <v>60.1</v>
      </c>
      <c r="U100">
        <v>60.7</v>
      </c>
      <c r="V100">
        <v>94.585999999999999</v>
      </c>
      <c r="W100">
        <v>52.5</v>
      </c>
      <c r="X100">
        <v>66.072999999999993</v>
      </c>
      <c r="Y100">
        <v>79.948999999999998</v>
      </c>
      <c r="Z100">
        <v>3.3490000000000002</v>
      </c>
      <c r="AA100">
        <v>545.37900000000002</v>
      </c>
      <c r="AB100">
        <v>501.86399999999998</v>
      </c>
      <c r="AC100">
        <v>4.5529999999999999</v>
      </c>
      <c r="AD100">
        <v>3.5739999999999998</v>
      </c>
      <c r="AE100">
        <v>7813.0919999999996</v>
      </c>
      <c r="AF100">
        <v>5559.1589999999997</v>
      </c>
      <c r="AG100">
        <v>1679.22</v>
      </c>
      <c r="AH100">
        <v>1027.6500000000001</v>
      </c>
      <c r="AI100">
        <v>6133.8720000000003</v>
      </c>
      <c r="AJ100">
        <v>4531.509</v>
      </c>
      <c r="AM100">
        <v>45566.70119</v>
      </c>
      <c r="AN100">
        <f>MAX(AL100:AM100)</f>
        <v>45566.70119</v>
      </c>
      <c r="AO100">
        <f t="shared" si="2"/>
        <v>45566.70119</v>
      </c>
      <c r="AU100" s="31">
        <v>0.12682306800000001</v>
      </c>
      <c r="AV100" s="32"/>
      <c r="AW100">
        <f t="shared" si="3"/>
        <v>0.12682306800000001</v>
      </c>
    </row>
    <row r="101" spans="1:49" x14ac:dyDescent="0.35">
      <c r="A101">
        <v>801.41300000000001</v>
      </c>
      <c r="B101">
        <v>119.90900000000001</v>
      </c>
      <c r="C101">
        <v>215</v>
      </c>
      <c r="D101">
        <v>214.8</v>
      </c>
      <c r="E101">
        <v>220</v>
      </c>
      <c r="F101">
        <v>225</v>
      </c>
      <c r="G101">
        <v>2208.6529999999998</v>
      </c>
      <c r="H101">
        <v>1713.61</v>
      </c>
      <c r="I101">
        <v>2.8559999999999999</v>
      </c>
      <c r="J101">
        <v>0.152</v>
      </c>
      <c r="K101">
        <v>24.34</v>
      </c>
      <c r="L101">
        <v>2.06</v>
      </c>
      <c r="M101">
        <v>0.45400000000000001</v>
      </c>
      <c r="N101">
        <v>0.65600000000000003</v>
      </c>
      <c r="O101">
        <v>46.2</v>
      </c>
      <c r="P101">
        <v>29.5</v>
      </c>
      <c r="Q101">
        <v>44.942999999999998</v>
      </c>
      <c r="R101">
        <v>229.8</v>
      </c>
      <c r="S101">
        <v>60.1</v>
      </c>
      <c r="T101">
        <v>60.1</v>
      </c>
      <c r="U101">
        <v>60.7</v>
      </c>
      <c r="V101">
        <v>137.79599999999999</v>
      </c>
      <c r="W101">
        <v>52.5</v>
      </c>
      <c r="X101">
        <v>66.680999999999997</v>
      </c>
      <c r="Y101">
        <v>82.216999999999999</v>
      </c>
      <c r="Z101">
        <v>2.4079999999999999</v>
      </c>
      <c r="AA101">
        <v>546.85699999999997</v>
      </c>
      <c r="AB101">
        <v>500.21899999999999</v>
      </c>
      <c r="AC101">
        <v>4.8159999999999998</v>
      </c>
      <c r="AD101">
        <v>3.8380000000000001</v>
      </c>
      <c r="AE101">
        <v>7987.009</v>
      </c>
      <c r="AF101">
        <v>6201.0959999999995</v>
      </c>
      <c r="AG101">
        <v>1835.1659999999999</v>
      </c>
      <c r="AH101">
        <v>1177.4559999999999</v>
      </c>
      <c r="AI101">
        <v>6151.8429999999998</v>
      </c>
      <c r="AJ101">
        <v>5023.6400000000003</v>
      </c>
      <c r="AK101">
        <v>424.72</v>
      </c>
      <c r="AL101">
        <v>2056.4690000000001</v>
      </c>
      <c r="AM101">
        <v>45566.70119</v>
      </c>
      <c r="AN101">
        <f>MAX(AL101:AM101)</f>
        <v>45566.70119</v>
      </c>
      <c r="AO101">
        <f t="shared" si="2"/>
        <v>45566.70119</v>
      </c>
      <c r="AP101">
        <v>1</v>
      </c>
      <c r="AU101" s="32"/>
      <c r="AV101" s="31">
        <v>0.12682306800000001</v>
      </c>
      <c r="AW101">
        <f t="shared" si="3"/>
        <v>0.12682306800000001</v>
      </c>
    </row>
    <row r="102" spans="1:49" x14ac:dyDescent="0.35">
      <c r="A102">
        <v>801.78200000000004</v>
      </c>
      <c r="B102">
        <v>119.90900000000001</v>
      </c>
      <c r="C102">
        <v>215.1</v>
      </c>
      <c r="D102">
        <v>214.8</v>
      </c>
      <c r="E102">
        <v>219.8</v>
      </c>
      <c r="F102">
        <v>225</v>
      </c>
      <c r="G102">
        <v>2190.002</v>
      </c>
      <c r="H102">
        <v>1710.307</v>
      </c>
      <c r="I102">
        <v>3.3420000000000001</v>
      </c>
      <c r="J102">
        <v>0.15</v>
      </c>
      <c r="K102">
        <v>24.353999999999999</v>
      </c>
      <c r="L102">
        <v>2.0379999999999998</v>
      </c>
      <c r="M102">
        <v>0.45400000000000001</v>
      </c>
      <c r="N102">
        <v>0.65400000000000003</v>
      </c>
      <c r="O102">
        <v>46.4</v>
      </c>
      <c r="P102">
        <v>29.091999999999999</v>
      </c>
      <c r="Q102">
        <v>44.942999999999998</v>
      </c>
      <c r="R102">
        <v>229.8</v>
      </c>
      <c r="S102">
        <v>60.2</v>
      </c>
      <c r="T102">
        <v>60.2</v>
      </c>
      <c r="U102">
        <v>60.8</v>
      </c>
      <c r="V102">
        <v>94.585999999999999</v>
      </c>
      <c r="W102">
        <v>52.5</v>
      </c>
      <c r="X102">
        <v>66.152000000000001</v>
      </c>
      <c r="Y102">
        <v>79.921000000000006</v>
      </c>
      <c r="Z102">
        <v>3.048</v>
      </c>
      <c r="AA102">
        <v>544.50900000000001</v>
      </c>
      <c r="AB102">
        <v>499.60199999999998</v>
      </c>
      <c r="AC102">
        <v>4.5529999999999999</v>
      </c>
      <c r="AD102">
        <v>3.6120000000000001</v>
      </c>
      <c r="AE102">
        <v>7798.4380000000001</v>
      </c>
      <c r="AF102">
        <v>5505.0439999999999</v>
      </c>
      <c r="AG102">
        <v>1663.806</v>
      </c>
      <c r="AH102">
        <v>1028.2080000000001</v>
      </c>
      <c r="AI102">
        <v>6134.6319999999996</v>
      </c>
      <c r="AJ102">
        <v>4476.8360000000002</v>
      </c>
      <c r="AK102">
        <v>423.34899999999999</v>
      </c>
      <c r="AL102">
        <v>2055.2460000000001</v>
      </c>
      <c r="AM102">
        <v>45566.70147</v>
      </c>
      <c r="AN102">
        <f>MAX(AL102:AM102)</f>
        <v>45566.70147</v>
      </c>
      <c r="AO102">
        <f t="shared" si="2"/>
        <v>45566.70147</v>
      </c>
      <c r="AP102">
        <v>1</v>
      </c>
      <c r="AU102" s="31">
        <v>0.136505604</v>
      </c>
      <c r="AV102" s="32"/>
      <c r="AW102">
        <f t="shared" si="3"/>
        <v>0.136505604</v>
      </c>
    </row>
    <row r="103" spans="1:49" x14ac:dyDescent="0.35">
      <c r="A103">
        <v>801.78200000000004</v>
      </c>
      <c r="B103">
        <v>119.90900000000001</v>
      </c>
      <c r="C103">
        <v>215.1</v>
      </c>
      <c r="D103">
        <v>214.8</v>
      </c>
      <c r="E103">
        <v>219.8</v>
      </c>
      <c r="F103">
        <v>225</v>
      </c>
      <c r="G103">
        <v>2190.002</v>
      </c>
      <c r="H103">
        <v>1710.307</v>
      </c>
      <c r="I103">
        <v>3.3420000000000001</v>
      </c>
      <c r="J103">
        <v>0.15</v>
      </c>
      <c r="K103">
        <v>24.353999999999999</v>
      </c>
      <c r="L103">
        <v>2.0379999999999998</v>
      </c>
      <c r="M103">
        <v>0.45400000000000001</v>
      </c>
      <c r="N103">
        <v>0.65400000000000003</v>
      </c>
      <c r="O103">
        <v>46.4</v>
      </c>
      <c r="P103">
        <v>29.091999999999999</v>
      </c>
      <c r="Q103">
        <v>44.942999999999998</v>
      </c>
      <c r="R103">
        <v>229.8</v>
      </c>
      <c r="S103">
        <v>60.2</v>
      </c>
      <c r="T103">
        <v>60.2</v>
      </c>
      <c r="U103">
        <v>60.8</v>
      </c>
      <c r="V103">
        <v>137.79599999999999</v>
      </c>
      <c r="W103">
        <v>52.5</v>
      </c>
      <c r="X103">
        <v>66.614999999999995</v>
      </c>
      <c r="Y103">
        <v>82.721000000000004</v>
      </c>
      <c r="Z103">
        <v>1.2789999999999999</v>
      </c>
      <c r="AA103">
        <v>545.77499999999998</v>
      </c>
      <c r="AB103">
        <v>498.63099999999997</v>
      </c>
      <c r="AC103">
        <v>4.7779999999999996</v>
      </c>
      <c r="AD103">
        <v>3.8</v>
      </c>
      <c r="AE103">
        <v>7955.8450000000003</v>
      </c>
      <c r="AF103">
        <v>6125.1049999999996</v>
      </c>
      <c r="AG103">
        <v>1800.1959999999999</v>
      </c>
      <c r="AH103">
        <v>1144.8119999999999</v>
      </c>
      <c r="AI103">
        <v>6155.6490000000003</v>
      </c>
      <c r="AJ103">
        <v>4980.2929999999997</v>
      </c>
      <c r="AK103">
        <v>424.70600000000002</v>
      </c>
      <c r="AL103">
        <v>2054.931</v>
      </c>
      <c r="AM103">
        <v>45566.70147</v>
      </c>
      <c r="AN103">
        <f>MAX(AL103:AM103)</f>
        <v>45566.70147</v>
      </c>
      <c r="AO103">
        <f t="shared" si="2"/>
        <v>45566.70147</v>
      </c>
      <c r="AP103">
        <v>0</v>
      </c>
      <c r="AU103" s="32"/>
      <c r="AV103" s="31">
        <v>0.136505604</v>
      </c>
      <c r="AW103">
        <f t="shared" si="3"/>
        <v>0.136505604</v>
      </c>
    </row>
    <row r="104" spans="1:49" x14ac:dyDescent="0.35">
      <c r="A104">
        <v>801.78200000000004</v>
      </c>
      <c r="B104">
        <v>119.90900000000001</v>
      </c>
      <c r="C104">
        <v>215.3</v>
      </c>
      <c r="D104">
        <v>215.1</v>
      </c>
      <c r="E104">
        <v>220</v>
      </c>
      <c r="F104">
        <v>225</v>
      </c>
      <c r="G104">
        <v>2200.8820000000001</v>
      </c>
      <c r="H104">
        <v>1723.713</v>
      </c>
      <c r="I104">
        <v>3.5179999999999998</v>
      </c>
      <c r="J104">
        <v>0.154</v>
      </c>
      <c r="K104">
        <v>24.34</v>
      </c>
      <c r="L104">
        <v>2.0779999999999998</v>
      </c>
      <c r="M104">
        <v>0.45400000000000001</v>
      </c>
      <c r="N104">
        <v>0.65600000000000003</v>
      </c>
      <c r="O104">
        <v>46.5</v>
      </c>
      <c r="P104">
        <v>29.332000000000001</v>
      </c>
      <c r="Q104">
        <v>44.988999999999997</v>
      </c>
      <c r="R104">
        <v>229.8</v>
      </c>
      <c r="S104">
        <v>60</v>
      </c>
      <c r="T104">
        <v>60</v>
      </c>
      <c r="U104">
        <v>60.8</v>
      </c>
      <c r="V104">
        <v>94.585999999999999</v>
      </c>
      <c r="W104">
        <v>52.5</v>
      </c>
      <c r="X104">
        <v>66.096999999999994</v>
      </c>
      <c r="Y104">
        <v>79.968000000000004</v>
      </c>
      <c r="Z104">
        <v>2.972</v>
      </c>
      <c r="AA104">
        <v>544.91200000000003</v>
      </c>
      <c r="AB104">
        <v>501.30399999999997</v>
      </c>
      <c r="AC104">
        <v>4.5529999999999999</v>
      </c>
      <c r="AD104">
        <v>3.65</v>
      </c>
      <c r="AE104">
        <v>7789.5370000000003</v>
      </c>
      <c r="AF104">
        <v>5545.7150000000001</v>
      </c>
      <c r="AG104">
        <v>1670.8</v>
      </c>
      <c r="AH104">
        <v>1056.886</v>
      </c>
      <c r="AI104">
        <v>6118.7370000000001</v>
      </c>
      <c r="AJ104">
        <v>4488.83</v>
      </c>
      <c r="AK104">
        <v>423.61200000000002</v>
      </c>
      <c r="AL104">
        <v>2051.9259999999999</v>
      </c>
      <c r="AM104">
        <v>45566.701760000004</v>
      </c>
      <c r="AN104">
        <f>MAX(AL104:AM104)</f>
        <v>45566.701760000004</v>
      </c>
      <c r="AO104">
        <f t="shared" si="2"/>
        <v>45566.701760000004</v>
      </c>
      <c r="AP104">
        <v>1</v>
      </c>
      <c r="AU104" s="31">
        <v>0.13829720000000001</v>
      </c>
      <c r="AV104" s="32"/>
      <c r="AW104">
        <f t="shared" si="3"/>
        <v>0.13829720000000001</v>
      </c>
    </row>
    <row r="105" spans="1:49" x14ac:dyDescent="0.35">
      <c r="A105">
        <v>801.78200000000004</v>
      </c>
      <c r="B105">
        <v>119.90900000000001</v>
      </c>
      <c r="C105">
        <v>215.3</v>
      </c>
      <c r="D105">
        <v>215.1</v>
      </c>
      <c r="E105">
        <v>220</v>
      </c>
      <c r="F105">
        <v>225</v>
      </c>
      <c r="G105">
        <v>2200.8820000000001</v>
      </c>
      <c r="H105">
        <v>1723.713</v>
      </c>
      <c r="I105">
        <v>3.5179999999999998</v>
      </c>
      <c r="J105">
        <v>0.154</v>
      </c>
      <c r="K105">
        <v>24.34</v>
      </c>
      <c r="L105">
        <v>2.0779999999999998</v>
      </c>
      <c r="M105">
        <v>0.45400000000000001</v>
      </c>
      <c r="N105">
        <v>0.65600000000000003</v>
      </c>
      <c r="O105">
        <v>46.5</v>
      </c>
      <c r="P105">
        <v>29.332000000000001</v>
      </c>
      <c r="Q105">
        <v>44.988999999999997</v>
      </c>
      <c r="R105">
        <v>229.8</v>
      </c>
      <c r="S105">
        <v>60</v>
      </c>
      <c r="T105">
        <v>60</v>
      </c>
      <c r="U105">
        <v>60.8</v>
      </c>
      <c r="V105">
        <v>137.79599999999999</v>
      </c>
      <c r="W105">
        <v>52.5</v>
      </c>
      <c r="X105">
        <v>66.796000000000006</v>
      </c>
      <c r="Y105">
        <v>82.721999999999994</v>
      </c>
      <c r="Z105">
        <v>1.3169999999999999</v>
      </c>
      <c r="AA105">
        <v>547.58100000000002</v>
      </c>
      <c r="AB105">
        <v>500.05700000000002</v>
      </c>
      <c r="AC105">
        <v>4.8540000000000001</v>
      </c>
      <c r="AD105">
        <v>3.8380000000000001</v>
      </c>
      <c r="AE105">
        <v>7980.3450000000003</v>
      </c>
      <c r="AF105">
        <v>6181.1859999999997</v>
      </c>
      <c r="AG105">
        <v>1852.675</v>
      </c>
      <c r="AH105">
        <v>1171.546</v>
      </c>
      <c r="AI105">
        <v>6127.67</v>
      </c>
      <c r="AJ105">
        <v>5009.6390000000001</v>
      </c>
      <c r="AK105">
        <v>424.767</v>
      </c>
      <c r="AL105">
        <v>2055.0549999999998</v>
      </c>
      <c r="AM105">
        <v>45566.701760000004</v>
      </c>
      <c r="AN105">
        <f>MAX(AL105:AM105)</f>
        <v>45566.701760000004</v>
      </c>
      <c r="AO105">
        <f t="shared" si="2"/>
        <v>45566.701760000004</v>
      </c>
      <c r="AP105">
        <v>1</v>
      </c>
      <c r="AU105" s="32"/>
      <c r="AV105" s="31">
        <v>0.13829720000000001</v>
      </c>
      <c r="AW105">
        <f t="shared" si="3"/>
        <v>0.13829720000000001</v>
      </c>
    </row>
    <row r="106" spans="1:49" hidden="1" x14ac:dyDescent="0.35">
      <c r="A106">
        <v>801.22900000000004</v>
      </c>
      <c r="B106">
        <v>119.90900000000001</v>
      </c>
      <c r="C106">
        <v>215.1</v>
      </c>
      <c r="D106">
        <v>215.1</v>
      </c>
      <c r="E106">
        <v>220.1</v>
      </c>
      <c r="F106">
        <v>225</v>
      </c>
      <c r="G106">
        <v>2215.3560000000002</v>
      </c>
      <c r="H106">
        <v>1710.1130000000001</v>
      </c>
      <c r="I106">
        <v>2.8319999999999999</v>
      </c>
      <c r="J106">
        <v>0.152</v>
      </c>
      <c r="K106">
        <v>24.34</v>
      </c>
      <c r="L106">
        <v>2.0659999999999998</v>
      </c>
      <c r="M106">
        <v>0.45400000000000001</v>
      </c>
      <c r="N106">
        <v>0.65600000000000003</v>
      </c>
      <c r="O106">
        <v>46.5</v>
      </c>
      <c r="P106">
        <v>29.398</v>
      </c>
      <c r="Q106">
        <v>44.994</v>
      </c>
      <c r="R106">
        <v>229.8</v>
      </c>
      <c r="S106">
        <v>60</v>
      </c>
      <c r="T106">
        <v>60</v>
      </c>
      <c r="U106">
        <v>60.8</v>
      </c>
      <c r="V106">
        <v>94.585999999999999</v>
      </c>
      <c r="W106">
        <v>52.5</v>
      </c>
      <c r="X106">
        <v>66.308999999999997</v>
      </c>
      <c r="Y106">
        <v>79.948999999999998</v>
      </c>
      <c r="Z106">
        <v>2.9350000000000001</v>
      </c>
      <c r="AA106">
        <v>543.73199999999997</v>
      </c>
      <c r="AB106">
        <v>498.65</v>
      </c>
      <c r="AC106">
        <v>4.59</v>
      </c>
      <c r="AD106">
        <v>3.5739999999999998</v>
      </c>
      <c r="AE106">
        <v>7790.9170000000004</v>
      </c>
      <c r="AF106">
        <v>5483.1940000000004</v>
      </c>
      <c r="AG106">
        <v>1686.53</v>
      </c>
      <c r="AH106">
        <v>1012.2140000000001</v>
      </c>
      <c r="AI106">
        <v>6104.3869999999997</v>
      </c>
      <c r="AJ106">
        <v>4470.9799999999996</v>
      </c>
      <c r="AM106">
        <v>45566.702039999996</v>
      </c>
      <c r="AN106">
        <f>MAX(AL106:AM106)</f>
        <v>45566.702039999996</v>
      </c>
      <c r="AO106">
        <f t="shared" si="2"/>
        <v>45566.702039999996</v>
      </c>
      <c r="AU106" s="31">
        <v>0.147197247</v>
      </c>
      <c r="AV106" s="32"/>
      <c r="AW106">
        <f t="shared" si="3"/>
        <v>0.147197247</v>
      </c>
    </row>
    <row r="107" spans="1:49" x14ac:dyDescent="0.35">
      <c r="A107">
        <v>801.22900000000004</v>
      </c>
      <c r="B107">
        <v>119.90900000000001</v>
      </c>
      <c r="C107">
        <v>215.1</v>
      </c>
      <c r="D107">
        <v>215.1</v>
      </c>
      <c r="E107">
        <v>220.1</v>
      </c>
      <c r="F107">
        <v>225</v>
      </c>
      <c r="G107">
        <v>2215.3560000000002</v>
      </c>
      <c r="H107">
        <v>1710.1130000000001</v>
      </c>
      <c r="I107">
        <v>2.8319999999999999</v>
      </c>
      <c r="J107">
        <v>0.152</v>
      </c>
      <c r="K107">
        <v>24.34</v>
      </c>
      <c r="L107">
        <v>2.0659999999999998</v>
      </c>
      <c r="M107">
        <v>0.45400000000000001</v>
      </c>
      <c r="N107">
        <v>0.65600000000000003</v>
      </c>
      <c r="O107">
        <v>46.5</v>
      </c>
      <c r="P107">
        <v>29.398</v>
      </c>
      <c r="Q107">
        <v>44.994</v>
      </c>
      <c r="R107">
        <v>229.8</v>
      </c>
      <c r="S107">
        <v>60</v>
      </c>
      <c r="T107">
        <v>60</v>
      </c>
      <c r="U107">
        <v>60.8</v>
      </c>
      <c r="V107">
        <v>137.79599999999999</v>
      </c>
      <c r="W107">
        <v>52.5</v>
      </c>
      <c r="X107">
        <v>66.727000000000004</v>
      </c>
      <c r="Y107">
        <v>82.302999999999997</v>
      </c>
      <c r="Z107">
        <v>2.032</v>
      </c>
      <c r="AA107">
        <v>544.36099999999999</v>
      </c>
      <c r="AB107">
        <v>497.53</v>
      </c>
      <c r="AC107">
        <v>4.8159999999999998</v>
      </c>
      <c r="AD107">
        <v>3.762</v>
      </c>
      <c r="AE107">
        <v>7943.8140000000003</v>
      </c>
      <c r="AF107">
        <v>6114.6729999999998</v>
      </c>
      <c r="AG107">
        <v>1823.3009999999999</v>
      </c>
      <c r="AH107">
        <v>1131.1389999999999</v>
      </c>
      <c r="AI107">
        <v>6120.5129999999999</v>
      </c>
      <c r="AJ107">
        <v>4983.5339999999997</v>
      </c>
      <c r="AK107">
        <v>424.666</v>
      </c>
      <c r="AL107">
        <v>2055.9499999999998</v>
      </c>
      <c r="AM107">
        <v>45566.702039999996</v>
      </c>
      <c r="AN107">
        <f>MAX(AL107:AM107)</f>
        <v>45566.702039999996</v>
      </c>
      <c r="AO107">
        <f t="shared" si="2"/>
        <v>45566.702039999996</v>
      </c>
      <c r="AP107">
        <v>1</v>
      </c>
      <c r="AU107" s="32"/>
      <c r="AV107" s="31">
        <v>0.147197247</v>
      </c>
      <c r="AW107">
        <f t="shared" si="3"/>
        <v>0.147197247</v>
      </c>
    </row>
    <row r="108" spans="1:49" x14ac:dyDescent="0.35">
      <c r="A108">
        <v>801.78200000000004</v>
      </c>
      <c r="B108">
        <v>119.90900000000001</v>
      </c>
      <c r="C108">
        <v>214.6</v>
      </c>
      <c r="D108">
        <v>215.1</v>
      </c>
      <c r="E108">
        <v>220.1</v>
      </c>
      <c r="F108">
        <v>225</v>
      </c>
      <c r="G108">
        <v>2182.4250000000002</v>
      </c>
      <c r="H108">
        <v>1720.3130000000001</v>
      </c>
      <c r="I108">
        <v>3.0739999999999998</v>
      </c>
      <c r="J108">
        <v>0.15</v>
      </c>
      <c r="K108">
        <v>24.364000000000001</v>
      </c>
      <c r="L108">
        <v>2.0779999999999998</v>
      </c>
      <c r="M108">
        <v>0.45200000000000001</v>
      </c>
      <c r="N108">
        <v>0.65800000000000003</v>
      </c>
      <c r="O108">
        <v>46.7</v>
      </c>
      <c r="P108">
        <v>29.550999999999998</v>
      </c>
      <c r="Q108">
        <v>44.984000000000002</v>
      </c>
      <c r="R108">
        <v>229.8</v>
      </c>
      <c r="S108">
        <v>60.1</v>
      </c>
      <c r="T108">
        <v>60.1</v>
      </c>
      <c r="U108">
        <v>60.8</v>
      </c>
      <c r="V108">
        <v>94.585999999999999</v>
      </c>
      <c r="W108">
        <v>52.5</v>
      </c>
      <c r="X108">
        <v>66.182000000000002</v>
      </c>
      <c r="Y108">
        <v>79.972999999999999</v>
      </c>
      <c r="Z108">
        <v>2.9350000000000001</v>
      </c>
      <c r="AA108">
        <v>543.75099999999998</v>
      </c>
      <c r="AB108">
        <v>500.60300000000001</v>
      </c>
      <c r="AC108">
        <v>4.5149999999999997</v>
      </c>
      <c r="AD108">
        <v>3.5739999999999998</v>
      </c>
      <c r="AE108">
        <v>7774.8440000000001</v>
      </c>
      <c r="AF108">
        <v>5525.4459999999999</v>
      </c>
      <c r="AG108">
        <v>1654.453</v>
      </c>
      <c r="AH108">
        <v>1025.6669999999999</v>
      </c>
      <c r="AI108">
        <v>6120.3909999999996</v>
      </c>
      <c r="AJ108">
        <v>4499.7790000000005</v>
      </c>
      <c r="AK108">
        <v>423.89699999999999</v>
      </c>
      <c r="AL108">
        <v>2055.8919999999998</v>
      </c>
      <c r="AM108">
        <v>45566.702310000001</v>
      </c>
      <c r="AN108">
        <f>MAX(AL108:AM108)</f>
        <v>45566.702310000001</v>
      </c>
      <c r="AO108">
        <f t="shared" si="2"/>
        <v>45566.702310000001</v>
      </c>
      <c r="AP108">
        <v>1</v>
      </c>
      <c r="AU108" s="31">
        <v>0.149664402</v>
      </c>
      <c r="AV108" s="32"/>
      <c r="AW108">
        <f t="shared" si="3"/>
        <v>0.149664402</v>
      </c>
    </row>
    <row r="109" spans="1:49" x14ac:dyDescent="0.35">
      <c r="A109">
        <v>801.78200000000004</v>
      </c>
      <c r="B109">
        <v>119.90900000000001</v>
      </c>
      <c r="C109">
        <v>214.6</v>
      </c>
      <c r="D109">
        <v>215.1</v>
      </c>
      <c r="E109">
        <v>220.1</v>
      </c>
      <c r="F109">
        <v>225</v>
      </c>
      <c r="G109">
        <v>2182.4250000000002</v>
      </c>
      <c r="H109">
        <v>1720.3130000000001</v>
      </c>
      <c r="I109">
        <v>3.0739999999999998</v>
      </c>
      <c r="J109">
        <v>0.15</v>
      </c>
      <c r="K109">
        <v>24.364000000000001</v>
      </c>
      <c r="L109">
        <v>2.0779999999999998</v>
      </c>
      <c r="M109">
        <v>0.45200000000000001</v>
      </c>
      <c r="N109">
        <v>0.65800000000000003</v>
      </c>
      <c r="O109">
        <v>46.7</v>
      </c>
      <c r="P109">
        <v>29.550999999999998</v>
      </c>
      <c r="Q109">
        <v>44.984000000000002</v>
      </c>
      <c r="R109">
        <v>229.8</v>
      </c>
      <c r="S109">
        <v>60.1</v>
      </c>
      <c r="T109">
        <v>60.1</v>
      </c>
      <c r="U109">
        <v>60.8</v>
      </c>
      <c r="V109">
        <v>137.79599999999999</v>
      </c>
      <c r="W109">
        <v>52.5</v>
      </c>
      <c r="X109">
        <v>66.998000000000005</v>
      </c>
      <c r="Y109">
        <v>82.540999999999997</v>
      </c>
      <c r="Z109">
        <v>1.43</v>
      </c>
      <c r="AA109">
        <v>547.46600000000001</v>
      </c>
      <c r="AB109">
        <v>500.95100000000002</v>
      </c>
      <c r="AC109">
        <v>4.7779999999999996</v>
      </c>
      <c r="AD109">
        <v>3.8</v>
      </c>
      <c r="AE109">
        <v>7984.4030000000002</v>
      </c>
      <c r="AF109">
        <v>6228.4870000000001</v>
      </c>
      <c r="AG109">
        <v>1822.347</v>
      </c>
      <c r="AH109">
        <v>1166.972</v>
      </c>
      <c r="AI109">
        <v>6162.0559999999996</v>
      </c>
      <c r="AJ109">
        <v>5061.5150000000003</v>
      </c>
      <c r="AK109">
        <v>424.887</v>
      </c>
      <c r="AL109">
        <v>2056.2109999999998</v>
      </c>
      <c r="AM109">
        <v>45566.702310000001</v>
      </c>
      <c r="AN109">
        <f>MAX(AL109:AM109)</f>
        <v>45566.702310000001</v>
      </c>
      <c r="AO109">
        <f t="shared" si="2"/>
        <v>45566.702310000001</v>
      </c>
      <c r="AP109">
        <v>0</v>
      </c>
      <c r="AU109" s="32"/>
      <c r="AV109" s="31">
        <v>0.149664402</v>
      </c>
      <c r="AW109">
        <f t="shared" si="3"/>
        <v>0.149664402</v>
      </c>
    </row>
    <row r="110" spans="1:49" x14ac:dyDescent="0.35">
      <c r="A110">
        <v>801.96600000000001</v>
      </c>
      <c r="B110">
        <v>119.90900000000001</v>
      </c>
      <c r="C110">
        <v>214.8</v>
      </c>
      <c r="D110">
        <v>215.1</v>
      </c>
      <c r="E110">
        <v>220</v>
      </c>
      <c r="F110">
        <v>225</v>
      </c>
      <c r="G110">
        <v>2198.453</v>
      </c>
      <c r="H110">
        <v>1700.3989999999999</v>
      </c>
      <c r="I110">
        <v>3.38</v>
      </c>
      <c r="J110">
        <v>0.14599999999999999</v>
      </c>
      <c r="K110">
        <v>24.338000000000001</v>
      </c>
      <c r="L110">
        <v>2.0880000000000001</v>
      </c>
      <c r="M110">
        <v>0.45200000000000001</v>
      </c>
      <c r="N110">
        <v>0.65600000000000003</v>
      </c>
      <c r="O110">
        <v>46.7</v>
      </c>
      <c r="P110">
        <v>29.872</v>
      </c>
      <c r="Q110">
        <v>44.942999999999998</v>
      </c>
      <c r="R110">
        <v>229.8</v>
      </c>
      <c r="S110">
        <v>59.9</v>
      </c>
      <c r="T110">
        <v>59.9</v>
      </c>
      <c r="U110">
        <v>60.8</v>
      </c>
      <c r="V110">
        <v>94.585999999999999</v>
      </c>
      <c r="W110">
        <v>52.5</v>
      </c>
      <c r="X110">
        <v>65.98</v>
      </c>
      <c r="Y110">
        <v>79.893000000000001</v>
      </c>
      <c r="Z110">
        <v>3.2730000000000001</v>
      </c>
      <c r="AA110">
        <v>547.45500000000004</v>
      </c>
      <c r="AB110">
        <v>505.61500000000001</v>
      </c>
      <c r="AC110">
        <v>4.5149999999999997</v>
      </c>
      <c r="AD110">
        <v>3.5739999999999998</v>
      </c>
      <c r="AE110">
        <v>7859.5479999999998</v>
      </c>
      <c r="AF110">
        <v>5654.04</v>
      </c>
      <c r="AG110">
        <v>1682.404</v>
      </c>
      <c r="AH110">
        <v>1053.749</v>
      </c>
      <c r="AI110">
        <v>6177.1450000000004</v>
      </c>
      <c r="AJ110">
        <v>4600.2910000000002</v>
      </c>
      <c r="AK110">
        <v>423.89800000000002</v>
      </c>
      <c r="AL110">
        <v>2055.5729999999999</v>
      </c>
      <c r="AM110">
        <v>45566.702599999997</v>
      </c>
      <c r="AN110">
        <f>MAX(AL110:AM110)</f>
        <v>45566.702599999997</v>
      </c>
      <c r="AO110">
        <f t="shared" si="2"/>
        <v>45566.702599999997</v>
      </c>
      <c r="AP110">
        <v>1</v>
      </c>
      <c r="AU110" s="31">
        <v>0.103277445</v>
      </c>
      <c r="AV110" s="32"/>
      <c r="AW110">
        <f t="shared" si="3"/>
        <v>0.103277445</v>
      </c>
    </row>
    <row r="111" spans="1:49" x14ac:dyDescent="0.35">
      <c r="A111">
        <v>801.96600000000001</v>
      </c>
      <c r="B111">
        <v>119.90900000000001</v>
      </c>
      <c r="C111">
        <v>214.8</v>
      </c>
      <c r="D111">
        <v>215.1</v>
      </c>
      <c r="E111">
        <v>220</v>
      </c>
      <c r="F111">
        <v>225</v>
      </c>
      <c r="G111">
        <v>2198.453</v>
      </c>
      <c r="H111">
        <v>1700.3989999999999</v>
      </c>
      <c r="I111">
        <v>3.38</v>
      </c>
      <c r="J111">
        <v>0.14599999999999999</v>
      </c>
      <c r="K111">
        <v>24.338000000000001</v>
      </c>
      <c r="L111">
        <v>2.0880000000000001</v>
      </c>
      <c r="M111">
        <v>0.45200000000000001</v>
      </c>
      <c r="N111">
        <v>0.65600000000000003</v>
      </c>
      <c r="O111">
        <v>46.7</v>
      </c>
      <c r="P111">
        <v>29.872</v>
      </c>
      <c r="Q111">
        <v>44.942999999999998</v>
      </c>
      <c r="R111">
        <v>229.8</v>
      </c>
      <c r="S111">
        <v>59.9</v>
      </c>
      <c r="T111">
        <v>59.9</v>
      </c>
      <c r="U111">
        <v>60.8</v>
      </c>
      <c r="V111">
        <v>137.79599999999999</v>
      </c>
      <c r="W111">
        <v>52.5</v>
      </c>
      <c r="X111">
        <v>66.894999999999996</v>
      </c>
      <c r="Y111">
        <v>82.83</v>
      </c>
      <c r="Z111">
        <v>1.3540000000000001</v>
      </c>
      <c r="AA111">
        <v>547.15899999999999</v>
      </c>
      <c r="AB111">
        <v>501.55399999999997</v>
      </c>
      <c r="AC111">
        <v>4.8159999999999998</v>
      </c>
      <c r="AD111">
        <v>3.762</v>
      </c>
      <c r="AE111">
        <v>7997.1450000000004</v>
      </c>
      <c r="AF111">
        <v>6217.6450000000004</v>
      </c>
      <c r="AG111">
        <v>1847.385</v>
      </c>
      <c r="AH111">
        <v>1154.7560000000001</v>
      </c>
      <c r="AI111">
        <v>6149.759</v>
      </c>
      <c r="AJ111">
        <v>5062.8890000000001</v>
      </c>
      <c r="AK111">
        <v>424.81200000000001</v>
      </c>
      <c r="AL111">
        <v>2053.7269999999999</v>
      </c>
      <c r="AM111">
        <v>45566.702599999997</v>
      </c>
      <c r="AN111">
        <f>MAX(AL111:AM111)</f>
        <v>45566.702599999997</v>
      </c>
      <c r="AO111">
        <f t="shared" si="2"/>
        <v>45566.702599999997</v>
      </c>
      <c r="AP111">
        <v>1</v>
      </c>
      <c r="AU111" s="32"/>
      <c r="AV111" s="31">
        <v>0.103277445</v>
      </c>
      <c r="AW111">
        <f t="shared" si="3"/>
        <v>0.103277445</v>
      </c>
    </row>
    <row r="112" spans="1:49" hidden="1" x14ac:dyDescent="0.35">
      <c r="A112">
        <v>801.59799999999996</v>
      </c>
      <c r="B112">
        <v>119.90900000000001</v>
      </c>
      <c r="C112">
        <v>215.3</v>
      </c>
      <c r="D112">
        <v>215</v>
      </c>
      <c r="E112">
        <v>219.8</v>
      </c>
      <c r="F112">
        <v>225</v>
      </c>
      <c r="G112">
        <v>2198.0650000000001</v>
      </c>
      <c r="H112">
        <v>1685.3420000000001</v>
      </c>
      <c r="I112">
        <v>2.8340000000000001</v>
      </c>
      <c r="J112">
        <v>0.14599999999999999</v>
      </c>
      <c r="K112">
        <v>24.378</v>
      </c>
      <c r="L112">
        <v>2.08</v>
      </c>
      <c r="M112">
        <v>0.45200000000000001</v>
      </c>
      <c r="N112">
        <v>0.65800000000000003</v>
      </c>
      <c r="O112">
        <v>47</v>
      </c>
      <c r="P112">
        <v>30.111999999999998</v>
      </c>
      <c r="Q112">
        <v>44.973999999999997</v>
      </c>
      <c r="R112">
        <v>229.8</v>
      </c>
      <c r="S112">
        <v>60</v>
      </c>
      <c r="T112">
        <v>60</v>
      </c>
      <c r="U112">
        <v>60.8</v>
      </c>
      <c r="V112">
        <v>94.585999999999999</v>
      </c>
      <c r="W112">
        <v>52.5</v>
      </c>
      <c r="X112">
        <v>66.206000000000003</v>
      </c>
      <c r="Y112">
        <v>80.078999999999994</v>
      </c>
      <c r="Z112">
        <v>2.8220000000000001</v>
      </c>
      <c r="AA112">
        <v>546.18200000000002</v>
      </c>
      <c r="AB112">
        <v>502.92599999999999</v>
      </c>
      <c r="AC112">
        <v>4.5149999999999997</v>
      </c>
      <c r="AD112">
        <v>3.5369999999999999</v>
      </c>
      <c r="AE112">
        <v>7844.7449999999999</v>
      </c>
      <c r="AF112">
        <v>5601.2780000000002</v>
      </c>
      <c r="AG112">
        <v>1677.4169999999999</v>
      </c>
      <c r="AH112">
        <v>1028.5740000000001</v>
      </c>
      <c r="AI112">
        <v>6167.3270000000002</v>
      </c>
      <c r="AJ112">
        <v>4572.7039999999997</v>
      </c>
      <c r="AM112">
        <v>45566.702879999997</v>
      </c>
      <c r="AN112">
        <f>MAX(AL112:AM112)</f>
        <v>45566.702879999997</v>
      </c>
      <c r="AO112">
        <f t="shared" si="2"/>
        <v>45566.702879999997</v>
      </c>
      <c r="AU112" s="31">
        <v>0.12835753</v>
      </c>
      <c r="AV112" s="32"/>
      <c r="AW112">
        <f t="shared" si="3"/>
        <v>0.12835753</v>
      </c>
    </row>
    <row r="113" spans="1:49" x14ac:dyDescent="0.35">
      <c r="A113">
        <v>801.59799999999996</v>
      </c>
      <c r="B113">
        <v>119.90900000000001</v>
      </c>
      <c r="C113">
        <v>215.3</v>
      </c>
      <c r="D113">
        <v>215</v>
      </c>
      <c r="E113">
        <v>219.8</v>
      </c>
      <c r="F113">
        <v>225</v>
      </c>
      <c r="G113">
        <v>2198.0650000000001</v>
      </c>
      <c r="H113">
        <v>1685.3420000000001</v>
      </c>
      <c r="I113">
        <v>2.8340000000000001</v>
      </c>
      <c r="J113">
        <v>0.14599999999999999</v>
      </c>
      <c r="K113">
        <v>24.378</v>
      </c>
      <c r="L113">
        <v>2.08</v>
      </c>
      <c r="M113">
        <v>0.45200000000000001</v>
      </c>
      <c r="N113">
        <v>0.65800000000000003</v>
      </c>
      <c r="O113">
        <v>47</v>
      </c>
      <c r="P113">
        <v>30.111999999999998</v>
      </c>
      <c r="Q113">
        <v>44.973999999999997</v>
      </c>
      <c r="R113">
        <v>229.8</v>
      </c>
      <c r="S113">
        <v>60</v>
      </c>
      <c r="T113">
        <v>60</v>
      </c>
      <c r="U113">
        <v>60.8</v>
      </c>
      <c r="V113">
        <v>137.79599999999999</v>
      </c>
      <c r="W113">
        <v>52.5</v>
      </c>
      <c r="X113">
        <v>66.816999999999993</v>
      </c>
      <c r="Y113">
        <v>82.881</v>
      </c>
      <c r="Z113">
        <v>1.3169999999999999</v>
      </c>
      <c r="AA113">
        <v>547.33100000000002</v>
      </c>
      <c r="AB113">
        <v>500.15199999999999</v>
      </c>
      <c r="AC113">
        <v>4.7779999999999996</v>
      </c>
      <c r="AD113">
        <v>3.8</v>
      </c>
      <c r="AE113">
        <v>8009.32</v>
      </c>
      <c r="AF113">
        <v>6207.0240000000003</v>
      </c>
      <c r="AG113">
        <v>1833.03</v>
      </c>
      <c r="AH113">
        <v>1176.5329999999999</v>
      </c>
      <c r="AI113">
        <v>6176.29</v>
      </c>
      <c r="AJ113">
        <v>5030.491</v>
      </c>
      <c r="AK113">
        <v>424.65600000000001</v>
      </c>
      <c r="AL113">
        <v>2056.5610000000001</v>
      </c>
      <c r="AM113">
        <v>45566.702879999997</v>
      </c>
      <c r="AN113">
        <f>MAX(AL113:AM113)</f>
        <v>45566.702879999997</v>
      </c>
      <c r="AO113">
        <f t="shared" si="2"/>
        <v>45566.702879999997</v>
      </c>
      <c r="AP113">
        <v>1</v>
      </c>
      <c r="AU113" s="32"/>
      <c r="AV113" s="31">
        <v>0.12835753</v>
      </c>
      <c r="AW113">
        <f t="shared" si="3"/>
        <v>0.12835753</v>
      </c>
    </row>
    <row r="114" spans="1:49" x14ac:dyDescent="0.35">
      <c r="A114">
        <v>801.59799999999996</v>
      </c>
      <c r="B114">
        <v>119.90900000000001</v>
      </c>
      <c r="C114">
        <v>215.3</v>
      </c>
      <c r="D114">
        <v>215.1</v>
      </c>
      <c r="E114">
        <v>219.8</v>
      </c>
      <c r="F114">
        <v>225</v>
      </c>
      <c r="G114">
        <v>2180.19</v>
      </c>
      <c r="H114">
        <v>1688.0619999999999</v>
      </c>
      <c r="I114">
        <v>3.0680000000000001</v>
      </c>
      <c r="J114">
        <v>0.154</v>
      </c>
      <c r="K114">
        <v>24.338000000000001</v>
      </c>
      <c r="L114">
        <v>2.0499999999999998</v>
      </c>
      <c r="M114">
        <v>0.45200000000000001</v>
      </c>
      <c r="N114">
        <v>0.65600000000000003</v>
      </c>
      <c r="O114">
        <v>47</v>
      </c>
      <c r="P114">
        <v>29.800999999999998</v>
      </c>
      <c r="Q114">
        <v>44.978999999999999</v>
      </c>
      <c r="R114">
        <v>229.8</v>
      </c>
      <c r="S114">
        <v>60.1</v>
      </c>
      <c r="T114">
        <v>60.1</v>
      </c>
      <c r="U114">
        <v>60.8</v>
      </c>
      <c r="V114">
        <v>94.585999999999999</v>
      </c>
      <c r="W114">
        <v>52.5</v>
      </c>
      <c r="X114">
        <v>66.066000000000003</v>
      </c>
      <c r="Y114">
        <v>80.031000000000006</v>
      </c>
      <c r="Z114">
        <v>3.01</v>
      </c>
      <c r="AA114">
        <v>543.98299999999995</v>
      </c>
      <c r="AB114">
        <v>500.17200000000003</v>
      </c>
      <c r="AC114">
        <v>4.5529999999999999</v>
      </c>
      <c r="AD114">
        <v>3.5739999999999998</v>
      </c>
      <c r="AE114">
        <v>7795.5029999999997</v>
      </c>
      <c r="AF114">
        <v>5517.5339999999997</v>
      </c>
      <c r="AG114">
        <v>1680.0060000000001</v>
      </c>
      <c r="AH114">
        <v>1029.789</v>
      </c>
      <c r="AI114">
        <v>6115.4979999999996</v>
      </c>
      <c r="AJ114">
        <v>4487.7449999999999</v>
      </c>
      <c r="AK114">
        <v>423.98399999999998</v>
      </c>
      <c r="AL114">
        <v>2055.3319999999999</v>
      </c>
      <c r="AM114">
        <v>45566.703159999997</v>
      </c>
      <c r="AN114">
        <f>MAX(AL114:AM114)</f>
        <v>45566.703159999997</v>
      </c>
      <c r="AO114">
        <f t="shared" si="2"/>
        <v>45566.703159999997</v>
      </c>
      <c r="AP114">
        <v>1</v>
      </c>
      <c r="AU114" s="31">
        <v>0.13690364399999999</v>
      </c>
      <c r="AV114" s="32"/>
      <c r="AW114">
        <f t="shared" si="3"/>
        <v>0.13690364399999999</v>
      </c>
    </row>
    <row r="115" spans="1:49" x14ac:dyDescent="0.35">
      <c r="A115">
        <v>801.59799999999996</v>
      </c>
      <c r="B115">
        <v>119.90900000000001</v>
      </c>
      <c r="C115">
        <v>215.3</v>
      </c>
      <c r="D115">
        <v>215.1</v>
      </c>
      <c r="E115">
        <v>219.8</v>
      </c>
      <c r="F115">
        <v>225</v>
      </c>
      <c r="G115">
        <v>2180.19</v>
      </c>
      <c r="H115">
        <v>1688.0619999999999</v>
      </c>
      <c r="I115">
        <v>3.0680000000000001</v>
      </c>
      <c r="J115">
        <v>0.154</v>
      </c>
      <c r="K115">
        <v>24.338000000000001</v>
      </c>
      <c r="L115">
        <v>2.0499999999999998</v>
      </c>
      <c r="M115">
        <v>0.45200000000000001</v>
      </c>
      <c r="N115">
        <v>0.65600000000000003</v>
      </c>
      <c r="O115">
        <v>47</v>
      </c>
      <c r="P115">
        <v>29.800999999999998</v>
      </c>
      <c r="Q115">
        <v>44.978999999999999</v>
      </c>
      <c r="R115">
        <v>229.8</v>
      </c>
      <c r="S115">
        <v>60.1</v>
      </c>
      <c r="T115">
        <v>60.1</v>
      </c>
      <c r="U115">
        <v>60.8</v>
      </c>
      <c r="V115">
        <v>137.79599999999999</v>
      </c>
      <c r="W115">
        <v>52.5</v>
      </c>
      <c r="X115">
        <v>66.742000000000004</v>
      </c>
      <c r="Y115">
        <v>82.843999999999994</v>
      </c>
      <c r="Z115">
        <v>1.2789999999999999</v>
      </c>
      <c r="AA115">
        <v>545.96199999999999</v>
      </c>
      <c r="AB115">
        <v>499.065</v>
      </c>
      <c r="AC115">
        <v>4.7779999999999996</v>
      </c>
      <c r="AD115">
        <v>3.8</v>
      </c>
      <c r="AE115">
        <v>7971.6679999999997</v>
      </c>
      <c r="AF115">
        <v>6162.6040000000003</v>
      </c>
      <c r="AG115">
        <v>1818.454</v>
      </c>
      <c r="AH115">
        <v>1163.6369999999999</v>
      </c>
      <c r="AI115">
        <v>6153.2139999999999</v>
      </c>
      <c r="AJ115">
        <v>4998.9669999999996</v>
      </c>
      <c r="AK115">
        <v>424.834</v>
      </c>
      <c r="AL115">
        <v>2056.5120000000002</v>
      </c>
      <c r="AM115">
        <v>45566.703159999997</v>
      </c>
      <c r="AN115">
        <f>MAX(AL115:AM115)</f>
        <v>45566.703159999997</v>
      </c>
      <c r="AO115">
        <f t="shared" si="2"/>
        <v>45566.703159999997</v>
      </c>
      <c r="AP115">
        <v>1</v>
      </c>
      <c r="AU115" s="32"/>
      <c r="AV115" s="31">
        <v>0.13690364399999999</v>
      </c>
      <c r="AW115">
        <f t="shared" si="3"/>
        <v>0.13690364399999999</v>
      </c>
    </row>
    <row r="116" spans="1:49" x14ac:dyDescent="0.35">
      <c r="A116">
        <v>801.96600000000001</v>
      </c>
      <c r="B116">
        <v>119.90900000000001</v>
      </c>
      <c r="C116">
        <v>215.1</v>
      </c>
      <c r="D116">
        <v>215.1</v>
      </c>
      <c r="E116">
        <v>220</v>
      </c>
      <c r="F116">
        <v>224.8</v>
      </c>
      <c r="G116">
        <v>2198.6469999999999</v>
      </c>
      <c r="H116">
        <v>1731.193</v>
      </c>
      <c r="I116">
        <v>3.32</v>
      </c>
      <c r="J116">
        <v>0.14599999999999999</v>
      </c>
      <c r="K116">
        <v>24.34</v>
      </c>
      <c r="L116">
        <v>2.036</v>
      </c>
      <c r="M116">
        <v>0.45400000000000001</v>
      </c>
      <c r="N116">
        <v>0.65600000000000003</v>
      </c>
      <c r="O116">
        <v>47.2</v>
      </c>
      <c r="P116">
        <v>29.312000000000001</v>
      </c>
      <c r="Q116">
        <v>44.959000000000003</v>
      </c>
      <c r="R116">
        <v>229.8</v>
      </c>
      <c r="S116">
        <v>59.9</v>
      </c>
      <c r="T116">
        <v>59.9</v>
      </c>
      <c r="U116">
        <v>60.8</v>
      </c>
      <c r="V116">
        <v>94.585999999999999</v>
      </c>
      <c r="W116">
        <v>52.5</v>
      </c>
      <c r="X116">
        <v>66.137</v>
      </c>
      <c r="Y116">
        <v>79.894000000000005</v>
      </c>
      <c r="Z116">
        <v>2.6709999999999998</v>
      </c>
      <c r="AA116">
        <v>546.26800000000003</v>
      </c>
      <c r="AB116">
        <v>502.64</v>
      </c>
      <c r="AC116">
        <v>4.59</v>
      </c>
      <c r="AD116">
        <v>3.6120000000000001</v>
      </c>
      <c r="AE116">
        <v>7808.55</v>
      </c>
      <c r="AF116">
        <v>5588.701</v>
      </c>
      <c r="AG116">
        <v>1694.8969999999999</v>
      </c>
      <c r="AH116">
        <v>1039.598</v>
      </c>
      <c r="AI116">
        <v>6113.652</v>
      </c>
      <c r="AJ116">
        <v>4549.1030000000001</v>
      </c>
      <c r="AK116">
        <v>423.70400000000001</v>
      </c>
      <c r="AL116">
        <v>2055.7220000000002</v>
      </c>
      <c r="AM116">
        <v>45566.703450000001</v>
      </c>
      <c r="AN116">
        <f>MAX(AL116:AM116)</f>
        <v>45566.703450000001</v>
      </c>
      <c r="AO116">
        <f t="shared" si="2"/>
        <v>45566.703450000001</v>
      </c>
      <c r="AP116">
        <v>0</v>
      </c>
      <c r="AU116" s="31">
        <v>0.14004993399999999</v>
      </c>
      <c r="AV116" s="32"/>
      <c r="AW116">
        <f t="shared" si="3"/>
        <v>0.14004993399999999</v>
      </c>
    </row>
    <row r="117" spans="1:49" x14ac:dyDescent="0.35">
      <c r="A117">
        <v>801.96600000000001</v>
      </c>
      <c r="B117">
        <v>119.90900000000001</v>
      </c>
      <c r="C117">
        <v>215.1</v>
      </c>
      <c r="D117">
        <v>215.1</v>
      </c>
      <c r="E117">
        <v>220</v>
      </c>
      <c r="F117">
        <v>224.8</v>
      </c>
      <c r="G117">
        <v>2198.6469999999999</v>
      </c>
      <c r="H117">
        <v>1731.193</v>
      </c>
      <c r="I117">
        <v>3.32</v>
      </c>
      <c r="J117">
        <v>0.14599999999999999</v>
      </c>
      <c r="K117">
        <v>24.34</v>
      </c>
      <c r="L117">
        <v>2.036</v>
      </c>
      <c r="M117">
        <v>0.45400000000000001</v>
      </c>
      <c r="N117">
        <v>0.65600000000000003</v>
      </c>
      <c r="O117">
        <v>47.2</v>
      </c>
      <c r="P117">
        <v>29.312000000000001</v>
      </c>
      <c r="Q117">
        <v>44.959000000000003</v>
      </c>
      <c r="R117">
        <v>229.8</v>
      </c>
      <c r="S117">
        <v>59.9</v>
      </c>
      <c r="T117">
        <v>59.9</v>
      </c>
      <c r="U117">
        <v>60.8</v>
      </c>
      <c r="V117">
        <v>137.79599999999999</v>
      </c>
      <c r="W117">
        <v>52.5</v>
      </c>
      <c r="X117">
        <v>66.768000000000001</v>
      </c>
      <c r="Y117">
        <v>82.92</v>
      </c>
      <c r="Z117">
        <v>1.2789999999999999</v>
      </c>
      <c r="AA117">
        <v>546.202</v>
      </c>
      <c r="AB117">
        <v>499.90800000000002</v>
      </c>
      <c r="AC117">
        <v>4.8159999999999998</v>
      </c>
      <c r="AD117">
        <v>3.762</v>
      </c>
      <c r="AE117">
        <v>7958.7539999999999</v>
      </c>
      <c r="AF117">
        <v>6171.0730000000003</v>
      </c>
      <c r="AG117">
        <v>1826.229</v>
      </c>
      <c r="AH117">
        <v>1133.085</v>
      </c>
      <c r="AI117">
        <v>6132.5249999999996</v>
      </c>
      <c r="AJ117">
        <v>5037.9870000000001</v>
      </c>
      <c r="AK117">
        <v>424.57100000000003</v>
      </c>
      <c r="AL117">
        <v>2056.3980000000001</v>
      </c>
      <c r="AM117">
        <v>45566.703450000001</v>
      </c>
      <c r="AN117">
        <f>MAX(AL117:AM117)</f>
        <v>45566.703450000001</v>
      </c>
      <c r="AO117">
        <f t="shared" si="2"/>
        <v>45566.703450000001</v>
      </c>
      <c r="AP117">
        <v>1</v>
      </c>
      <c r="AU117" s="32"/>
      <c r="AV117" s="31">
        <v>0.14004993399999999</v>
      </c>
      <c r="AW117">
        <f t="shared" si="3"/>
        <v>0.14004993399999999</v>
      </c>
    </row>
    <row r="118" spans="1:49" x14ac:dyDescent="0.35">
      <c r="A118">
        <v>801.59799999999996</v>
      </c>
      <c r="B118">
        <v>119.90900000000001</v>
      </c>
      <c r="C118">
        <v>215.1</v>
      </c>
      <c r="D118">
        <v>215.1</v>
      </c>
      <c r="E118">
        <v>220</v>
      </c>
      <c r="F118">
        <v>224.8</v>
      </c>
      <c r="G118">
        <v>2181.0639999999999</v>
      </c>
      <c r="H118">
        <v>1732.165</v>
      </c>
      <c r="I118">
        <v>3.2080000000000002</v>
      </c>
      <c r="J118">
        <v>0.152</v>
      </c>
      <c r="K118">
        <v>24.338000000000001</v>
      </c>
      <c r="L118">
        <v>2.0579999999999998</v>
      </c>
      <c r="M118">
        <v>0.45200000000000001</v>
      </c>
      <c r="N118">
        <v>0.65600000000000003</v>
      </c>
      <c r="O118">
        <v>47.5</v>
      </c>
      <c r="P118">
        <v>29.321999999999999</v>
      </c>
      <c r="Q118">
        <v>44.973999999999997</v>
      </c>
      <c r="R118">
        <v>230</v>
      </c>
      <c r="S118">
        <v>60</v>
      </c>
      <c r="T118">
        <v>60</v>
      </c>
      <c r="U118">
        <v>60.8</v>
      </c>
      <c r="V118">
        <v>94.585999999999999</v>
      </c>
      <c r="W118">
        <v>52.5</v>
      </c>
      <c r="X118">
        <v>66.224000000000004</v>
      </c>
      <c r="Y118">
        <v>79.932000000000002</v>
      </c>
      <c r="Z118">
        <v>3.4990000000000001</v>
      </c>
      <c r="AA118">
        <v>544.702</v>
      </c>
      <c r="AB118">
        <v>501.99</v>
      </c>
      <c r="AC118">
        <v>4.5529999999999999</v>
      </c>
      <c r="AD118">
        <v>3.5739999999999998</v>
      </c>
      <c r="AE118">
        <v>7786.9579999999996</v>
      </c>
      <c r="AF118">
        <v>5569.9629999999997</v>
      </c>
      <c r="AG118">
        <v>1676.3989999999999</v>
      </c>
      <c r="AH118">
        <v>1027.277</v>
      </c>
      <c r="AI118">
        <v>6110.5590000000002</v>
      </c>
      <c r="AJ118">
        <v>4542.6859999999997</v>
      </c>
      <c r="AK118">
        <v>423.88299999999998</v>
      </c>
      <c r="AL118">
        <v>2054.6419999999998</v>
      </c>
      <c r="AM118">
        <v>45566.703730000001</v>
      </c>
      <c r="AN118">
        <f>MAX(AL118:AM118)</f>
        <v>45566.703730000001</v>
      </c>
      <c r="AO118">
        <f t="shared" si="2"/>
        <v>45566.703730000001</v>
      </c>
      <c r="AP118">
        <v>1</v>
      </c>
      <c r="AU118" s="31">
        <v>0.100509048</v>
      </c>
      <c r="AV118" s="32"/>
      <c r="AW118">
        <f t="shared" si="3"/>
        <v>0.100509048</v>
      </c>
    </row>
    <row r="119" spans="1:49" x14ac:dyDescent="0.35">
      <c r="A119">
        <v>801.59799999999996</v>
      </c>
      <c r="B119">
        <v>119.90900000000001</v>
      </c>
      <c r="C119">
        <v>215.1</v>
      </c>
      <c r="D119">
        <v>215.1</v>
      </c>
      <c r="E119">
        <v>220</v>
      </c>
      <c r="F119">
        <v>224.8</v>
      </c>
      <c r="G119">
        <v>2181.0639999999999</v>
      </c>
      <c r="H119">
        <v>1732.165</v>
      </c>
      <c r="I119">
        <v>3.2080000000000002</v>
      </c>
      <c r="J119">
        <v>0.152</v>
      </c>
      <c r="K119">
        <v>24.338000000000001</v>
      </c>
      <c r="L119">
        <v>2.0579999999999998</v>
      </c>
      <c r="M119">
        <v>0.45200000000000001</v>
      </c>
      <c r="N119">
        <v>0.65600000000000003</v>
      </c>
      <c r="O119">
        <v>47.5</v>
      </c>
      <c r="P119">
        <v>29.321999999999999</v>
      </c>
      <c r="Q119">
        <v>44.973999999999997</v>
      </c>
      <c r="R119">
        <v>230</v>
      </c>
      <c r="S119">
        <v>60</v>
      </c>
      <c r="T119">
        <v>60</v>
      </c>
      <c r="U119">
        <v>60.8</v>
      </c>
      <c r="V119">
        <v>137.79599999999999</v>
      </c>
      <c r="W119">
        <v>52.5</v>
      </c>
      <c r="X119">
        <v>66.971000000000004</v>
      </c>
      <c r="Y119">
        <v>82.706000000000003</v>
      </c>
      <c r="Z119">
        <v>1.3169999999999999</v>
      </c>
      <c r="AA119">
        <v>545.30200000000002</v>
      </c>
      <c r="AB119">
        <v>498.55599999999998</v>
      </c>
      <c r="AC119">
        <v>4.7779999999999996</v>
      </c>
      <c r="AD119">
        <v>3.762</v>
      </c>
      <c r="AE119">
        <v>7934.26</v>
      </c>
      <c r="AF119">
        <v>6120.8670000000002</v>
      </c>
      <c r="AG119">
        <v>1802.5989999999999</v>
      </c>
      <c r="AH119">
        <v>1128.5260000000001</v>
      </c>
      <c r="AI119">
        <v>6131.6610000000001</v>
      </c>
      <c r="AJ119">
        <v>4992.3410000000003</v>
      </c>
      <c r="AK119">
        <v>424.73500000000001</v>
      </c>
      <c r="AL119">
        <v>2054.9549999999999</v>
      </c>
      <c r="AM119">
        <v>45566.703730000001</v>
      </c>
      <c r="AN119">
        <f>MAX(AL119:AM119)</f>
        <v>45566.703730000001</v>
      </c>
      <c r="AO119">
        <f t="shared" si="2"/>
        <v>45566.703730000001</v>
      </c>
      <c r="AP119">
        <v>1</v>
      </c>
      <c r="AU119" s="32"/>
      <c r="AV119" s="31">
        <v>0.100509048</v>
      </c>
      <c r="AW119">
        <f t="shared" si="3"/>
        <v>0.100509048</v>
      </c>
    </row>
    <row r="120" spans="1:49" hidden="1" x14ac:dyDescent="0.35">
      <c r="A120">
        <v>801.78200000000004</v>
      </c>
      <c r="B120">
        <v>119.90900000000001</v>
      </c>
      <c r="C120">
        <v>215</v>
      </c>
      <c r="D120">
        <v>215</v>
      </c>
      <c r="E120">
        <v>220</v>
      </c>
      <c r="F120">
        <v>224.8</v>
      </c>
      <c r="G120">
        <v>2206.71</v>
      </c>
      <c r="H120">
        <v>1705.2560000000001</v>
      </c>
      <c r="I120">
        <v>3.004</v>
      </c>
      <c r="J120">
        <v>0.152</v>
      </c>
      <c r="K120">
        <v>24.34</v>
      </c>
      <c r="L120">
        <v>2.0779999999999998</v>
      </c>
      <c r="M120">
        <v>0.45400000000000001</v>
      </c>
      <c r="N120">
        <v>0.65600000000000003</v>
      </c>
      <c r="O120">
        <v>47.5</v>
      </c>
      <c r="P120">
        <v>29.545999999999999</v>
      </c>
      <c r="Q120">
        <v>44.969000000000001</v>
      </c>
      <c r="R120">
        <v>229.8</v>
      </c>
      <c r="S120">
        <v>60.1</v>
      </c>
      <c r="T120">
        <v>60.1</v>
      </c>
      <c r="U120">
        <v>60.8</v>
      </c>
      <c r="V120">
        <v>94.585999999999999</v>
      </c>
      <c r="W120">
        <v>52.5</v>
      </c>
      <c r="X120">
        <v>66.284000000000006</v>
      </c>
      <c r="Y120">
        <v>80.037000000000006</v>
      </c>
      <c r="Z120">
        <v>3.1230000000000002</v>
      </c>
      <c r="AA120">
        <v>544.476</v>
      </c>
      <c r="AB120">
        <v>500.923</v>
      </c>
      <c r="AC120">
        <v>4.5149999999999997</v>
      </c>
      <c r="AD120">
        <v>3.5739999999999998</v>
      </c>
      <c r="AE120">
        <v>7800.9229999999998</v>
      </c>
      <c r="AF120">
        <v>5547.0479999999998</v>
      </c>
      <c r="AG120">
        <v>1658.174</v>
      </c>
      <c r="AH120">
        <v>1028.54</v>
      </c>
      <c r="AI120">
        <v>6142.75</v>
      </c>
      <c r="AJ120">
        <v>4518.5079999999998</v>
      </c>
      <c r="AM120">
        <v>45566.703999999998</v>
      </c>
      <c r="AN120">
        <f>MAX(AL120:AM120)</f>
        <v>45566.703999999998</v>
      </c>
      <c r="AO120">
        <f t="shared" si="2"/>
        <v>45566.703999999998</v>
      </c>
      <c r="AU120" s="31">
        <v>0.12046647100000001</v>
      </c>
      <c r="AV120" s="32"/>
      <c r="AW120">
        <f t="shared" si="3"/>
        <v>0.12046647100000001</v>
      </c>
    </row>
    <row r="121" spans="1:49" x14ac:dyDescent="0.35">
      <c r="A121">
        <v>801.78200000000004</v>
      </c>
      <c r="B121">
        <v>119.90900000000001</v>
      </c>
      <c r="C121">
        <v>215</v>
      </c>
      <c r="D121">
        <v>215</v>
      </c>
      <c r="E121">
        <v>220</v>
      </c>
      <c r="F121">
        <v>224.8</v>
      </c>
      <c r="G121">
        <v>2206.71</v>
      </c>
      <c r="H121">
        <v>1705.2560000000001</v>
      </c>
      <c r="I121">
        <v>3.004</v>
      </c>
      <c r="J121">
        <v>0.152</v>
      </c>
      <c r="K121">
        <v>24.34</v>
      </c>
      <c r="L121">
        <v>2.0779999999999998</v>
      </c>
      <c r="M121">
        <v>0.45400000000000001</v>
      </c>
      <c r="N121">
        <v>0.65600000000000003</v>
      </c>
      <c r="O121">
        <v>47.5</v>
      </c>
      <c r="P121">
        <v>29.545999999999999</v>
      </c>
      <c r="Q121">
        <v>44.969000000000001</v>
      </c>
      <c r="R121">
        <v>229.8</v>
      </c>
      <c r="S121">
        <v>60.1</v>
      </c>
      <c r="T121">
        <v>60.1</v>
      </c>
      <c r="U121">
        <v>60.8</v>
      </c>
      <c r="V121">
        <v>137.79599999999999</v>
      </c>
      <c r="W121">
        <v>52.5</v>
      </c>
      <c r="X121">
        <v>66.772000000000006</v>
      </c>
      <c r="Y121">
        <v>82.807000000000002</v>
      </c>
      <c r="Z121">
        <v>1.3540000000000001</v>
      </c>
      <c r="AA121">
        <v>545.71900000000005</v>
      </c>
      <c r="AB121">
        <v>498.73</v>
      </c>
      <c r="AC121">
        <v>4.7779999999999996</v>
      </c>
      <c r="AD121">
        <v>3.762</v>
      </c>
      <c r="AE121">
        <v>7965.1549999999997</v>
      </c>
      <c r="AF121">
        <v>6144.402</v>
      </c>
      <c r="AG121">
        <v>1811.655</v>
      </c>
      <c r="AH121">
        <v>1137.4380000000001</v>
      </c>
      <c r="AI121">
        <v>6153.5</v>
      </c>
      <c r="AJ121">
        <v>5006.9639999999999</v>
      </c>
      <c r="AK121">
        <v>424.72699999999998</v>
      </c>
      <c r="AL121">
        <v>2056.3359999999998</v>
      </c>
      <c r="AM121">
        <v>45566.703999999998</v>
      </c>
      <c r="AN121">
        <f>MAX(AL121:AM121)</f>
        <v>45566.703999999998</v>
      </c>
      <c r="AO121">
        <f t="shared" si="2"/>
        <v>45566.703999999998</v>
      </c>
      <c r="AP121">
        <v>1</v>
      </c>
      <c r="AU121" s="32"/>
      <c r="AV121" s="31">
        <v>0.12046647100000001</v>
      </c>
      <c r="AW121">
        <f t="shared" si="3"/>
        <v>0.12046647100000001</v>
      </c>
    </row>
    <row r="122" spans="1:49" x14ac:dyDescent="0.35">
      <c r="A122">
        <v>801.96600000000001</v>
      </c>
      <c r="B122">
        <v>119.90900000000001</v>
      </c>
      <c r="C122">
        <v>215</v>
      </c>
      <c r="D122">
        <v>214.8</v>
      </c>
      <c r="E122">
        <v>219.8</v>
      </c>
      <c r="F122">
        <v>225</v>
      </c>
      <c r="G122">
        <v>2206.71</v>
      </c>
      <c r="H122">
        <v>1700.01</v>
      </c>
      <c r="I122">
        <v>3.2839999999999998</v>
      </c>
      <c r="J122">
        <v>0.15</v>
      </c>
      <c r="K122">
        <v>24.341999999999999</v>
      </c>
      <c r="L122">
        <v>2.0720000000000001</v>
      </c>
      <c r="M122">
        <v>0.45400000000000001</v>
      </c>
      <c r="N122">
        <v>0.65600000000000003</v>
      </c>
      <c r="O122">
        <v>47.7</v>
      </c>
      <c r="P122">
        <v>29.719000000000001</v>
      </c>
      <c r="Q122">
        <v>44.984000000000002</v>
      </c>
      <c r="R122">
        <v>229.8</v>
      </c>
      <c r="S122">
        <v>59.9</v>
      </c>
      <c r="T122">
        <v>59.9</v>
      </c>
      <c r="U122">
        <v>60.8</v>
      </c>
      <c r="V122">
        <v>94.585999999999999</v>
      </c>
      <c r="W122">
        <v>52.5</v>
      </c>
      <c r="X122">
        <v>66.233000000000004</v>
      </c>
      <c r="Y122">
        <v>79.887</v>
      </c>
      <c r="Z122">
        <v>2.7090000000000001</v>
      </c>
      <c r="AA122">
        <v>546.31100000000004</v>
      </c>
      <c r="AB122">
        <v>502.95800000000003</v>
      </c>
      <c r="AC122">
        <v>4.5149999999999997</v>
      </c>
      <c r="AD122">
        <v>3.5739999999999998</v>
      </c>
      <c r="AE122">
        <v>7840.3850000000002</v>
      </c>
      <c r="AF122">
        <v>5590.4290000000001</v>
      </c>
      <c r="AG122">
        <v>1668.4369999999999</v>
      </c>
      <c r="AH122">
        <v>1036.5640000000001</v>
      </c>
      <c r="AI122">
        <v>6171.9489999999996</v>
      </c>
      <c r="AJ122">
        <v>4553.8649999999998</v>
      </c>
      <c r="AK122">
        <v>423.60700000000003</v>
      </c>
      <c r="AL122">
        <v>2055.8470000000002</v>
      </c>
      <c r="AM122">
        <v>45566.704290000001</v>
      </c>
      <c r="AN122">
        <f>MAX(AL122:AM122)</f>
        <v>45566.704290000001</v>
      </c>
      <c r="AO122">
        <f t="shared" si="2"/>
        <v>45566.704290000001</v>
      </c>
      <c r="AP122">
        <v>0</v>
      </c>
      <c r="AU122" s="31">
        <v>0.134132266</v>
      </c>
      <c r="AV122" s="32"/>
      <c r="AW122">
        <f t="shared" si="3"/>
        <v>0.134132266</v>
      </c>
    </row>
    <row r="123" spans="1:49" x14ac:dyDescent="0.35">
      <c r="A123">
        <v>801.96600000000001</v>
      </c>
      <c r="B123">
        <v>119.90900000000001</v>
      </c>
      <c r="C123">
        <v>215</v>
      </c>
      <c r="D123">
        <v>214.8</v>
      </c>
      <c r="E123">
        <v>219.8</v>
      </c>
      <c r="F123">
        <v>225</v>
      </c>
      <c r="G123">
        <v>2206.71</v>
      </c>
      <c r="H123">
        <v>1700.01</v>
      </c>
      <c r="I123">
        <v>3.2839999999999998</v>
      </c>
      <c r="J123">
        <v>0.15</v>
      </c>
      <c r="K123">
        <v>24.341999999999999</v>
      </c>
      <c r="L123">
        <v>2.0720000000000001</v>
      </c>
      <c r="M123">
        <v>0.45400000000000001</v>
      </c>
      <c r="N123">
        <v>0.65600000000000003</v>
      </c>
      <c r="O123">
        <v>47.7</v>
      </c>
      <c r="P123">
        <v>29.719000000000001</v>
      </c>
      <c r="Q123">
        <v>44.984000000000002</v>
      </c>
      <c r="R123">
        <v>229.8</v>
      </c>
      <c r="S123">
        <v>59.9</v>
      </c>
      <c r="T123">
        <v>59.9</v>
      </c>
      <c r="U123">
        <v>60.8</v>
      </c>
      <c r="V123">
        <v>137.79599999999999</v>
      </c>
      <c r="W123">
        <v>52.5</v>
      </c>
      <c r="X123">
        <v>66.787999999999997</v>
      </c>
      <c r="Y123">
        <v>82.760999999999996</v>
      </c>
      <c r="Z123">
        <v>1.242</v>
      </c>
      <c r="AA123">
        <v>546.93899999999996</v>
      </c>
      <c r="AB123">
        <v>501.07</v>
      </c>
      <c r="AC123">
        <v>4.7030000000000003</v>
      </c>
      <c r="AD123">
        <v>3.8</v>
      </c>
      <c r="AE123">
        <v>7993.8649999999998</v>
      </c>
      <c r="AF123">
        <v>6198.576</v>
      </c>
      <c r="AG123">
        <v>1781.4280000000001</v>
      </c>
      <c r="AH123">
        <v>1169.8130000000001</v>
      </c>
      <c r="AI123">
        <v>6212.4380000000001</v>
      </c>
      <c r="AJ123">
        <v>5028.7629999999999</v>
      </c>
      <c r="AK123">
        <v>424.79599999999999</v>
      </c>
      <c r="AL123">
        <v>2056.4450000000002</v>
      </c>
      <c r="AM123">
        <v>45566.704290000001</v>
      </c>
      <c r="AN123">
        <f>MAX(AL123:AM123)</f>
        <v>45566.704290000001</v>
      </c>
      <c r="AO123">
        <f t="shared" si="2"/>
        <v>45566.704290000001</v>
      </c>
      <c r="AP123">
        <v>1</v>
      </c>
      <c r="AU123" s="32"/>
      <c r="AV123" s="31">
        <v>0.134132266</v>
      </c>
      <c r="AW123">
        <f t="shared" si="3"/>
        <v>0.134132266</v>
      </c>
    </row>
    <row r="124" spans="1:49" x14ac:dyDescent="0.35">
      <c r="A124">
        <v>801.78200000000004</v>
      </c>
      <c r="B124">
        <v>119.90900000000001</v>
      </c>
      <c r="C124">
        <v>215.1</v>
      </c>
      <c r="D124">
        <v>215</v>
      </c>
      <c r="E124">
        <v>220.1</v>
      </c>
      <c r="F124">
        <v>225</v>
      </c>
      <c r="G124">
        <v>2184.4650000000001</v>
      </c>
      <c r="H124">
        <v>1696.5129999999999</v>
      </c>
      <c r="I124">
        <v>2.794</v>
      </c>
      <c r="J124">
        <v>0.14599999999999999</v>
      </c>
      <c r="K124">
        <v>24.338000000000001</v>
      </c>
      <c r="L124">
        <v>2.0640000000000001</v>
      </c>
      <c r="M124">
        <v>0.45200000000000001</v>
      </c>
      <c r="N124">
        <v>0.65600000000000003</v>
      </c>
      <c r="O124">
        <v>47.7</v>
      </c>
      <c r="P124">
        <v>29.734999999999999</v>
      </c>
      <c r="Q124">
        <v>44.948</v>
      </c>
      <c r="R124">
        <v>229.8</v>
      </c>
      <c r="S124">
        <v>60</v>
      </c>
      <c r="T124">
        <v>60</v>
      </c>
      <c r="U124">
        <v>60.8</v>
      </c>
      <c r="V124">
        <v>94.585999999999999</v>
      </c>
      <c r="W124">
        <v>52.5</v>
      </c>
      <c r="X124">
        <v>66.191999999999993</v>
      </c>
      <c r="Y124">
        <v>79.957999999999998</v>
      </c>
      <c r="Z124">
        <v>2.5960000000000001</v>
      </c>
      <c r="AA124">
        <v>544.64099999999996</v>
      </c>
      <c r="AB124">
        <v>501.572</v>
      </c>
      <c r="AC124">
        <v>4.5529999999999999</v>
      </c>
      <c r="AD124">
        <v>3.5739999999999998</v>
      </c>
      <c r="AE124">
        <v>7796.1880000000001</v>
      </c>
      <c r="AF124">
        <v>5565.12</v>
      </c>
      <c r="AG124">
        <v>1684.056</v>
      </c>
      <c r="AH124">
        <v>1034.135</v>
      </c>
      <c r="AI124">
        <v>6112.1319999999996</v>
      </c>
      <c r="AJ124">
        <v>4530.9840000000004</v>
      </c>
      <c r="AK124">
        <v>423.77600000000001</v>
      </c>
      <c r="AL124">
        <v>2053.6309999999999</v>
      </c>
      <c r="AM124">
        <v>45566.704570000002</v>
      </c>
      <c r="AN124">
        <f>MAX(AL124:AM124)</f>
        <v>45566.704570000002</v>
      </c>
      <c r="AO124">
        <f t="shared" si="2"/>
        <v>45566.704570000002</v>
      </c>
      <c r="AP124">
        <v>1</v>
      </c>
      <c r="AU124" s="31">
        <v>0.13238656500000001</v>
      </c>
      <c r="AV124" s="32"/>
      <c r="AW124">
        <f t="shared" si="3"/>
        <v>0.13238656500000001</v>
      </c>
    </row>
    <row r="125" spans="1:49" x14ac:dyDescent="0.35">
      <c r="A125">
        <v>801.78200000000004</v>
      </c>
      <c r="B125">
        <v>119.90900000000001</v>
      </c>
      <c r="C125">
        <v>215.1</v>
      </c>
      <c r="D125">
        <v>215</v>
      </c>
      <c r="E125">
        <v>220.1</v>
      </c>
      <c r="F125">
        <v>225</v>
      </c>
      <c r="G125">
        <v>2184.4650000000001</v>
      </c>
      <c r="H125">
        <v>1696.5129999999999</v>
      </c>
      <c r="I125">
        <v>2.794</v>
      </c>
      <c r="J125">
        <v>0.14599999999999999</v>
      </c>
      <c r="K125">
        <v>24.338000000000001</v>
      </c>
      <c r="L125">
        <v>2.0640000000000001</v>
      </c>
      <c r="M125">
        <v>0.45200000000000001</v>
      </c>
      <c r="N125">
        <v>0.65600000000000003</v>
      </c>
      <c r="O125">
        <v>47.7</v>
      </c>
      <c r="P125">
        <v>29.734999999999999</v>
      </c>
      <c r="Q125">
        <v>44.948</v>
      </c>
      <c r="R125">
        <v>229.8</v>
      </c>
      <c r="S125">
        <v>60</v>
      </c>
      <c r="T125">
        <v>60</v>
      </c>
      <c r="U125">
        <v>60.8</v>
      </c>
      <c r="V125">
        <v>137.79599999999999</v>
      </c>
      <c r="W125">
        <v>52.5</v>
      </c>
      <c r="X125">
        <v>66.712999999999994</v>
      </c>
      <c r="Y125">
        <v>82.36</v>
      </c>
      <c r="Z125">
        <v>1.768</v>
      </c>
      <c r="AA125">
        <v>546.82500000000005</v>
      </c>
      <c r="AB125">
        <v>500.10300000000001</v>
      </c>
      <c r="AC125">
        <v>4.7779999999999996</v>
      </c>
      <c r="AD125">
        <v>3.8380000000000001</v>
      </c>
      <c r="AE125">
        <v>7983.8729999999996</v>
      </c>
      <c r="AF125">
        <v>6201.1390000000001</v>
      </c>
      <c r="AG125">
        <v>1820.954</v>
      </c>
      <c r="AH125">
        <v>1184.7149999999999</v>
      </c>
      <c r="AI125">
        <v>6162.9189999999999</v>
      </c>
      <c r="AJ125">
        <v>5016.4229999999998</v>
      </c>
      <c r="AK125">
        <v>424.80700000000002</v>
      </c>
      <c r="AL125">
        <v>2056.1019999999999</v>
      </c>
      <c r="AM125">
        <v>45566.704570000002</v>
      </c>
      <c r="AN125">
        <f>MAX(AL125:AM125)</f>
        <v>45566.704570000002</v>
      </c>
      <c r="AO125">
        <f t="shared" si="2"/>
        <v>45566.704570000002</v>
      </c>
      <c r="AP125">
        <v>1</v>
      </c>
      <c r="AU125" s="32"/>
      <c r="AV125" s="31">
        <v>0.13238656500000001</v>
      </c>
      <c r="AW125">
        <f t="shared" si="3"/>
        <v>0.13238656500000001</v>
      </c>
    </row>
    <row r="126" spans="1:49" hidden="1" x14ac:dyDescent="0.35">
      <c r="A126">
        <v>801.78200000000004</v>
      </c>
      <c r="B126">
        <v>119.90900000000001</v>
      </c>
      <c r="C126">
        <v>214.8</v>
      </c>
      <c r="D126">
        <v>215.1</v>
      </c>
      <c r="E126">
        <v>220</v>
      </c>
      <c r="F126">
        <v>225</v>
      </c>
      <c r="G126">
        <v>2218.5619999999999</v>
      </c>
      <c r="H126">
        <v>1699.5250000000001</v>
      </c>
      <c r="I126">
        <v>2.79</v>
      </c>
      <c r="J126">
        <v>0.14599999999999999</v>
      </c>
      <c r="K126">
        <v>24.34</v>
      </c>
      <c r="L126">
        <v>2.09</v>
      </c>
      <c r="M126">
        <v>0.45400000000000001</v>
      </c>
      <c r="N126">
        <v>0.65800000000000003</v>
      </c>
      <c r="O126">
        <v>47.9</v>
      </c>
      <c r="P126">
        <v>30.146999999999998</v>
      </c>
      <c r="Q126">
        <v>44.984000000000002</v>
      </c>
      <c r="R126">
        <v>229.8</v>
      </c>
      <c r="S126">
        <v>60.1</v>
      </c>
      <c r="T126">
        <v>60.1</v>
      </c>
      <c r="U126">
        <v>60.8</v>
      </c>
      <c r="V126">
        <v>94.585999999999999</v>
      </c>
      <c r="W126">
        <v>52.5</v>
      </c>
      <c r="X126">
        <v>66.08</v>
      </c>
      <c r="Y126">
        <v>80.069000000000003</v>
      </c>
      <c r="Z126">
        <v>2.8969999999999998</v>
      </c>
      <c r="AA126">
        <v>546.06700000000001</v>
      </c>
      <c r="AB126">
        <v>503.69200000000001</v>
      </c>
      <c r="AC126">
        <v>4.4400000000000004</v>
      </c>
      <c r="AD126">
        <v>3.5739999999999998</v>
      </c>
      <c r="AE126">
        <v>7828.4219999999996</v>
      </c>
      <c r="AF126">
        <v>5604.74</v>
      </c>
      <c r="AG126">
        <v>1637.0619999999999</v>
      </c>
      <c r="AH126">
        <v>1049.6120000000001</v>
      </c>
      <c r="AI126">
        <v>6191.36</v>
      </c>
      <c r="AJ126">
        <v>4555.1279999999997</v>
      </c>
      <c r="AM126">
        <v>45566.704850000002</v>
      </c>
      <c r="AN126">
        <f>MAX(AL126:AM126)</f>
        <v>45566.704850000002</v>
      </c>
      <c r="AO126">
        <f t="shared" si="2"/>
        <v>45566.704850000002</v>
      </c>
      <c r="AU126" s="31">
        <v>0.13256728600000001</v>
      </c>
      <c r="AV126" s="32"/>
      <c r="AW126">
        <f t="shared" si="3"/>
        <v>0.13256728600000001</v>
      </c>
    </row>
    <row r="127" spans="1:49" x14ac:dyDescent="0.35">
      <c r="A127">
        <v>801.78200000000004</v>
      </c>
      <c r="B127">
        <v>119.90900000000001</v>
      </c>
      <c r="C127">
        <v>214.8</v>
      </c>
      <c r="D127">
        <v>215.1</v>
      </c>
      <c r="E127">
        <v>220</v>
      </c>
      <c r="F127">
        <v>225</v>
      </c>
      <c r="G127">
        <v>2218.5619999999999</v>
      </c>
      <c r="H127">
        <v>1699.5250000000001</v>
      </c>
      <c r="I127">
        <v>2.79</v>
      </c>
      <c r="J127">
        <v>0.14599999999999999</v>
      </c>
      <c r="K127">
        <v>24.34</v>
      </c>
      <c r="L127">
        <v>2.09</v>
      </c>
      <c r="M127">
        <v>0.45400000000000001</v>
      </c>
      <c r="N127">
        <v>0.65800000000000003</v>
      </c>
      <c r="O127">
        <v>47.9</v>
      </c>
      <c r="P127">
        <v>30.146999999999998</v>
      </c>
      <c r="Q127">
        <v>44.984000000000002</v>
      </c>
      <c r="R127">
        <v>229.8</v>
      </c>
      <c r="S127">
        <v>60.1</v>
      </c>
      <c r="T127">
        <v>60.1</v>
      </c>
      <c r="U127">
        <v>60.8</v>
      </c>
      <c r="V127">
        <v>137.79599999999999</v>
      </c>
      <c r="W127">
        <v>52.5</v>
      </c>
      <c r="X127">
        <v>66.872</v>
      </c>
      <c r="Y127">
        <v>82.774000000000001</v>
      </c>
      <c r="Z127">
        <v>1.242</v>
      </c>
      <c r="AA127">
        <v>547.59400000000005</v>
      </c>
      <c r="AB127">
        <v>502.14800000000002</v>
      </c>
      <c r="AC127">
        <v>4.7409999999999997</v>
      </c>
      <c r="AD127">
        <v>3.8</v>
      </c>
      <c r="AE127">
        <v>7999.5079999999998</v>
      </c>
      <c r="AF127">
        <v>6245.8230000000003</v>
      </c>
      <c r="AG127">
        <v>1814.856</v>
      </c>
      <c r="AH127">
        <v>1182.204</v>
      </c>
      <c r="AI127">
        <v>6184.652</v>
      </c>
      <c r="AJ127">
        <v>5063.6189999999997</v>
      </c>
      <c r="AK127">
        <v>424.827</v>
      </c>
      <c r="AL127">
        <v>2056.473</v>
      </c>
      <c r="AM127">
        <v>45566.704850000002</v>
      </c>
      <c r="AN127">
        <f>MAX(AL127:AM127)</f>
        <v>45566.704850000002</v>
      </c>
      <c r="AO127">
        <f t="shared" si="2"/>
        <v>45566.704850000002</v>
      </c>
      <c r="AP127">
        <v>0</v>
      </c>
      <c r="AU127" s="32"/>
      <c r="AV127" s="31">
        <v>0.13256728600000001</v>
      </c>
      <c r="AW127">
        <f t="shared" si="3"/>
        <v>0.13256728600000001</v>
      </c>
    </row>
    <row r="128" spans="1:49" x14ac:dyDescent="0.35">
      <c r="A128">
        <v>801.78200000000004</v>
      </c>
      <c r="B128">
        <v>119.90900000000001</v>
      </c>
      <c r="C128">
        <v>215.1</v>
      </c>
      <c r="D128">
        <v>215.1</v>
      </c>
      <c r="E128">
        <v>220.1</v>
      </c>
      <c r="F128">
        <v>225</v>
      </c>
      <c r="G128">
        <v>2178.0529999999999</v>
      </c>
      <c r="H128">
        <v>1705.8389999999999</v>
      </c>
      <c r="I128">
        <v>2.7040000000000002</v>
      </c>
      <c r="J128">
        <v>0.14599999999999999</v>
      </c>
      <c r="K128">
        <v>24.338000000000001</v>
      </c>
      <c r="L128">
        <v>2.0339999999999998</v>
      </c>
      <c r="M128">
        <v>0.45200000000000001</v>
      </c>
      <c r="N128">
        <v>0.65600000000000003</v>
      </c>
      <c r="O128">
        <v>47.9</v>
      </c>
      <c r="P128">
        <v>29.622</v>
      </c>
      <c r="Q128">
        <v>44.948</v>
      </c>
      <c r="R128">
        <v>229.8</v>
      </c>
      <c r="S128">
        <v>59.9</v>
      </c>
      <c r="T128">
        <v>59.9</v>
      </c>
      <c r="U128">
        <v>60.8</v>
      </c>
      <c r="V128">
        <v>94.585999999999999</v>
      </c>
      <c r="W128">
        <v>52.5</v>
      </c>
      <c r="X128">
        <v>66.254999999999995</v>
      </c>
      <c r="Y128">
        <v>80.138000000000005</v>
      </c>
      <c r="Z128">
        <v>3.6120000000000001</v>
      </c>
      <c r="AA128">
        <v>543.33500000000004</v>
      </c>
      <c r="AB128">
        <v>500.03100000000001</v>
      </c>
      <c r="AC128">
        <v>4.5529999999999999</v>
      </c>
      <c r="AD128">
        <v>3.5739999999999998</v>
      </c>
      <c r="AE128">
        <v>7770.1450000000004</v>
      </c>
      <c r="AF128">
        <v>5528.2079999999996</v>
      </c>
      <c r="AG128">
        <v>1676.771</v>
      </c>
      <c r="AH128">
        <v>1027.5139999999999</v>
      </c>
      <c r="AI128">
        <v>6093.3729999999996</v>
      </c>
      <c r="AJ128">
        <v>4500.6949999999997</v>
      </c>
      <c r="AK128">
        <v>423.67399999999998</v>
      </c>
      <c r="AL128">
        <v>2051.8969999999999</v>
      </c>
      <c r="AM128">
        <v>45566.705139999998</v>
      </c>
      <c r="AN128">
        <f>MAX(AL128:AM128)</f>
        <v>45566.705139999998</v>
      </c>
      <c r="AO128">
        <f t="shared" si="2"/>
        <v>45566.705139999998</v>
      </c>
      <c r="AP128">
        <v>1</v>
      </c>
      <c r="AU128" s="31">
        <v>0.12448906899999999</v>
      </c>
      <c r="AV128" s="32"/>
      <c r="AW128">
        <f t="shared" si="3"/>
        <v>0.12448906899999999</v>
      </c>
    </row>
    <row r="129" spans="1:49" x14ac:dyDescent="0.35">
      <c r="A129">
        <v>801.78200000000004</v>
      </c>
      <c r="B129">
        <v>119.90900000000001</v>
      </c>
      <c r="C129">
        <v>215.1</v>
      </c>
      <c r="D129">
        <v>215.1</v>
      </c>
      <c r="E129">
        <v>220.1</v>
      </c>
      <c r="F129">
        <v>225</v>
      </c>
      <c r="G129">
        <v>2178.0529999999999</v>
      </c>
      <c r="H129">
        <v>1705.8389999999999</v>
      </c>
      <c r="I129">
        <v>2.7040000000000002</v>
      </c>
      <c r="J129">
        <v>0.14599999999999999</v>
      </c>
      <c r="K129">
        <v>24.338000000000001</v>
      </c>
      <c r="L129">
        <v>2.0339999999999998</v>
      </c>
      <c r="M129">
        <v>0.45200000000000001</v>
      </c>
      <c r="N129">
        <v>0.65600000000000003</v>
      </c>
      <c r="O129">
        <v>47.9</v>
      </c>
      <c r="P129">
        <v>29.622</v>
      </c>
      <c r="Q129">
        <v>44.948</v>
      </c>
      <c r="R129">
        <v>229.8</v>
      </c>
      <c r="S129">
        <v>59.9</v>
      </c>
      <c r="T129">
        <v>59.9</v>
      </c>
      <c r="U129">
        <v>60.8</v>
      </c>
      <c r="V129">
        <v>137.79599999999999</v>
      </c>
      <c r="W129">
        <v>52.5</v>
      </c>
      <c r="X129">
        <v>66.850999999999999</v>
      </c>
      <c r="Y129">
        <v>82.427000000000007</v>
      </c>
      <c r="Z129">
        <v>2.145</v>
      </c>
      <c r="AA129">
        <v>545.89499999999998</v>
      </c>
      <c r="AB129">
        <v>499.13799999999998</v>
      </c>
      <c r="AC129">
        <v>4.7779999999999996</v>
      </c>
      <c r="AD129">
        <v>3.8</v>
      </c>
      <c r="AE129">
        <v>7960.7759999999998</v>
      </c>
      <c r="AF129">
        <v>6171.1040000000003</v>
      </c>
      <c r="AG129">
        <v>1814.316</v>
      </c>
      <c r="AH129">
        <v>1159.4179999999999</v>
      </c>
      <c r="AI129">
        <v>6146.46</v>
      </c>
      <c r="AJ129">
        <v>5011.6859999999997</v>
      </c>
      <c r="AK129">
        <v>424.79</v>
      </c>
      <c r="AL129">
        <v>2055.279</v>
      </c>
      <c r="AM129">
        <v>45566.705139999998</v>
      </c>
      <c r="AN129">
        <f>MAX(AL129:AM129)</f>
        <v>45566.705139999998</v>
      </c>
      <c r="AO129">
        <f t="shared" si="2"/>
        <v>45566.705139999998</v>
      </c>
      <c r="AP129">
        <v>1</v>
      </c>
      <c r="AU129" s="32"/>
      <c r="AV129" s="31">
        <v>0.12448906899999999</v>
      </c>
      <c r="AW129">
        <f t="shared" si="3"/>
        <v>0.12448906899999999</v>
      </c>
    </row>
    <row r="130" spans="1:49" x14ac:dyDescent="0.35">
      <c r="A130">
        <v>801.59799999999996</v>
      </c>
      <c r="B130">
        <v>119.90900000000001</v>
      </c>
      <c r="C130">
        <v>215.1</v>
      </c>
      <c r="D130">
        <v>215.1</v>
      </c>
      <c r="E130">
        <v>220.1</v>
      </c>
      <c r="F130">
        <v>225</v>
      </c>
      <c r="G130">
        <v>2202.2420000000002</v>
      </c>
      <c r="H130">
        <v>1708.7529999999999</v>
      </c>
      <c r="I130">
        <v>2.6120000000000001</v>
      </c>
      <c r="J130">
        <v>0.14599999999999999</v>
      </c>
      <c r="K130">
        <v>24.353999999999999</v>
      </c>
      <c r="L130">
        <v>2.0739999999999998</v>
      </c>
      <c r="M130">
        <v>0.45400000000000001</v>
      </c>
      <c r="N130">
        <v>0.65600000000000003</v>
      </c>
      <c r="O130">
        <v>48</v>
      </c>
      <c r="P130">
        <v>29.795999999999999</v>
      </c>
      <c r="Q130">
        <v>44.984000000000002</v>
      </c>
      <c r="R130">
        <v>229.8</v>
      </c>
      <c r="S130">
        <v>60</v>
      </c>
      <c r="T130">
        <v>60</v>
      </c>
      <c r="U130">
        <v>60.8</v>
      </c>
      <c r="V130">
        <v>94.585999999999999</v>
      </c>
      <c r="W130">
        <v>52.5</v>
      </c>
      <c r="X130">
        <v>66.116</v>
      </c>
      <c r="Y130">
        <v>79.941000000000003</v>
      </c>
      <c r="Z130">
        <v>3.01</v>
      </c>
      <c r="AA130">
        <v>544.34900000000005</v>
      </c>
      <c r="AB130">
        <v>500.45100000000002</v>
      </c>
      <c r="AC130">
        <v>4.5529999999999999</v>
      </c>
      <c r="AD130">
        <v>3.6120000000000001</v>
      </c>
      <c r="AE130">
        <v>7798.2209999999995</v>
      </c>
      <c r="AF130">
        <v>5538.8770000000004</v>
      </c>
      <c r="AG130">
        <v>1680.8119999999999</v>
      </c>
      <c r="AH130">
        <v>1048.654</v>
      </c>
      <c r="AI130">
        <v>6117.4089999999997</v>
      </c>
      <c r="AJ130">
        <v>4490.223</v>
      </c>
      <c r="AK130">
        <v>423.678</v>
      </c>
      <c r="AL130">
        <v>2051.9870000000001</v>
      </c>
      <c r="AM130">
        <v>45566.705419999998</v>
      </c>
      <c r="AN130">
        <f>MAX(AL130:AM130)</f>
        <v>45566.705419999998</v>
      </c>
      <c r="AO130">
        <f t="shared" si="2"/>
        <v>45566.705419999998</v>
      </c>
      <c r="AP130">
        <v>1</v>
      </c>
      <c r="AU130" s="31">
        <v>0.134261608</v>
      </c>
      <c r="AV130" s="32"/>
      <c r="AW130">
        <f t="shared" si="3"/>
        <v>0.134261608</v>
      </c>
    </row>
    <row r="131" spans="1:49" x14ac:dyDescent="0.35">
      <c r="A131">
        <v>801.59799999999996</v>
      </c>
      <c r="B131">
        <v>119.90900000000001</v>
      </c>
      <c r="C131">
        <v>215.1</v>
      </c>
      <c r="D131">
        <v>215.1</v>
      </c>
      <c r="E131">
        <v>220.1</v>
      </c>
      <c r="F131">
        <v>225</v>
      </c>
      <c r="G131">
        <v>2202.2420000000002</v>
      </c>
      <c r="H131">
        <v>1708.7529999999999</v>
      </c>
      <c r="I131">
        <v>2.6120000000000001</v>
      </c>
      <c r="J131">
        <v>0.14599999999999999</v>
      </c>
      <c r="K131">
        <v>24.353999999999999</v>
      </c>
      <c r="L131">
        <v>2.0739999999999998</v>
      </c>
      <c r="M131">
        <v>0.45400000000000001</v>
      </c>
      <c r="N131">
        <v>0.65600000000000003</v>
      </c>
      <c r="O131">
        <v>48</v>
      </c>
      <c r="P131">
        <v>29.795999999999999</v>
      </c>
      <c r="Q131">
        <v>44.984000000000002</v>
      </c>
      <c r="R131">
        <v>229.8</v>
      </c>
      <c r="S131">
        <v>60</v>
      </c>
      <c r="T131">
        <v>60</v>
      </c>
      <c r="U131">
        <v>60.8</v>
      </c>
      <c r="V131">
        <v>137.79599999999999</v>
      </c>
      <c r="W131">
        <v>52.5</v>
      </c>
      <c r="X131">
        <v>66.801000000000002</v>
      </c>
      <c r="Y131">
        <v>82.789000000000001</v>
      </c>
      <c r="Z131">
        <v>1.5049999999999999</v>
      </c>
      <c r="AA131">
        <v>545.27200000000005</v>
      </c>
      <c r="AB131">
        <v>499.02199999999999</v>
      </c>
      <c r="AC131">
        <v>4.7779999999999996</v>
      </c>
      <c r="AD131">
        <v>3.762</v>
      </c>
      <c r="AE131">
        <v>7963.0950000000003</v>
      </c>
      <c r="AF131">
        <v>6163.3670000000002</v>
      </c>
      <c r="AG131">
        <v>1815.73</v>
      </c>
      <c r="AH131">
        <v>1144.7270000000001</v>
      </c>
      <c r="AI131">
        <v>6147.3639999999996</v>
      </c>
      <c r="AJ131">
        <v>5018.6400000000003</v>
      </c>
      <c r="AK131">
        <v>424.81</v>
      </c>
      <c r="AL131">
        <v>2055.5320000000002</v>
      </c>
      <c r="AM131">
        <v>45566.705419999998</v>
      </c>
      <c r="AN131">
        <f>MAX(AL131:AM131)</f>
        <v>45566.705419999998</v>
      </c>
      <c r="AO131">
        <f t="shared" ref="AO131:AO194" si="4">MAX(AM131:AN131)</f>
        <v>45566.705419999998</v>
      </c>
      <c r="AP131">
        <v>0</v>
      </c>
      <c r="AU131" s="32"/>
      <c r="AV131" s="31">
        <v>0.134261608</v>
      </c>
      <c r="AW131">
        <f t="shared" ref="AW131:AW194" si="5">MAX(AU131:AV131)</f>
        <v>0.134261608</v>
      </c>
    </row>
    <row r="132" spans="1:49" x14ac:dyDescent="0.35">
      <c r="A132">
        <v>801.96600000000001</v>
      </c>
      <c r="B132">
        <v>119.90900000000001</v>
      </c>
      <c r="C132">
        <v>215.1</v>
      </c>
      <c r="D132">
        <v>214.8</v>
      </c>
      <c r="E132">
        <v>220</v>
      </c>
      <c r="F132">
        <v>225</v>
      </c>
      <c r="G132">
        <v>2201.8530000000001</v>
      </c>
      <c r="H132">
        <v>1696.4159999999999</v>
      </c>
      <c r="I132">
        <v>3.1619999999999999</v>
      </c>
      <c r="J132">
        <v>0.14799999999999999</v>
      </c>
      <c r="K132">
        <v>24.385999999999999</v>
      </c>
      <c r="L132">
        <v>2.0539999999999998</v>
      </c>
      <c r="M132">
        <v>0.45400000000000001</v>
      </c>
      <c r="N132">
        <v>0.65600000000000003</v>
      </c>
      <c r="O132">
        <v>48.2</v>
      </c>
      <c r="P132">
        <v>29.734999999999999</v>
      </c>
      <c r="Q132">
        <v>44.959000000000003</v>
      </c>
      <c r="R132">
        <v>229.8</v>
      </c>
      <c r="S132">
        <v>60.1</v>
      </c>
      <c r="T132">
        <v>60.1</v>
      </c>
      <c r="U132">
        <v>60.8</v>
      </c>
      <c r="V132">
        <v>94.585999999999999</v>
      </c>
      <c r="W132">
        <v>52.5</v>
      </c>
      <c r="X132">
        <v>66.195999999999998</v>
      </c>
      <c r="Y132">
        <v>80.117999999999995</v>
      </c>
      <c r="Z132">
        <v>3.01</v>
      </c>
      <c r="AA132">
        <v>545.79899999999998</v>
      </c>
      <c r="AB132">
        <v>501.60599999999999</v>
      </c>
      <c r="AC132">
        <v>4.59</v>
      </c>
      <c r="AD132">
        <v>3.5739999999999998</v>
      </c>
      <c r="AE132">
        <v>7824.1360000000004</v>
      </c>
      <c r="AF132">
        <v>5566.3819999999996</v>
      </c>
      <c r="AG132">
        <v>1704.23</v>
      </c>
      <c r="AH132">
        <v>1030.8720000000001</v>
      </c>
      <c r="AI132">
        <v>6119.9059999999999</v>
      </c>
      <c r="AJ132">
        <v>4535.51</v>
      </c>
      <c r="AK132">
        <v>423.67399999999998</v>
      </c>
      <c r="AL132">
        <v>2055.9290000000001</v>
      </c>
      <c r="AM132">
        <v>45566.705710000002</v>
      </c>
      <c r="AN132">
        <f>MAX(AL132:AM132)</f>
        <v>45566.705710000002</v>
      </c>
      <c r="AO132">
        <f t="shared" si="4"/>
        <v>45566.705710000002</v>
      </c>
      <c r="AP132">
        <v>1</v>
      </c>
      <c r="AU132" s="31">
        <v>0.130248904</v>
      </c>
      <c r="AV132" s="32"/>
      <c r="AW132">
        <f t="shared" si="5"/>
        <v>0.130248904</v>
      </c>
    </row>
    <row r="133" spans="1:49" x14ac:dyDescent="0.35">
      <c r="A133">
        <v>801.96600000000001</v>
      </c>
      <c r="B133">
        <v>119.90900000000001</v>
      </c>
      <c r="C133">
        <v>215.1</v>
      </c>
      <c r="D133">
        <v>214.8</v>
      </c>
      <c r="E133">
        <v>220</v>
      </c>
      <c r="F133">
        <v>225</v>
      </c>
      <c r="G133">
        <v>2201.8530000000001</v>
      </c>
      <c r="H133">
        <v>1696.4159999999999</v>
      </c>
      <c r="I133">
        <v>3.1619999999999999</v>
      </c>
      <c r="J133">
        <v>0.14799999999999999</v>
      </c>
      <c r="K133">
        <v>24.385999999999999</v>
      </c>
      <c r="L133">
        <v>2.0539999999999998</v>
      </c>
      <c r="M133">
        <v>0.45400000000000001</v>
      </c>
      <c r="N133">
        <v>0.65600000000000003</v>
      </c>
      <c r="O133">
        <v>48.2</v>
      </c>
      <c r="P133">
        <v>29.734999999999999</v>
      </c>
      <c r="Q133">
        <v>44.959000000000003</v>
      </c>
      <c r="R133">
        <v>229.8</v>
      </c>
      <c r="S133">
        <v>60.1</v>
      </c>
      <c r="T133">
        <v>60.1</v>
      </c>
      <c r="U133">
        <v>60.8</v>
      </c>
      <c r="V133">
        <v>137.79599999999999</v>
      </c>
      <c r="W133">
        <v>52.5</v>
      </c>
      <c r="X133">
        <v>66.873000000000005</v>
      </c>
      <c r="Y133">
        <v>82.402000000000001</v>
      </c>
      <c r="Z133">
        <v>2.4460000000000002</v>
      </c>
      <c r="AA133">
        <v>547.37300000000005</v>
      </c>
      <c r="AB133">
        <v>500.71300000000002</v>
      </c>
      <c r="AC133">
        <v>4.8159999999999998</v>
      </c>
      <c r="AD133">
        <v>3.8</v>
      </c>
      <c r="AE133">
        <v>7995.4520000000002</v>
      </c>
      <c r="AF133">
        <v>6209.0730000000003</v>
      </c>
      <c r="AG133">
        <v>1841.903</v>
      </c>
      <c r="AH133">
        <v>1165.57</v>
      </c>
      <c r="AI133">
        <v>6153.549</v>
      </c>
      <c r="AJ133">
        <v>5043.5029999999997</v>
      </c>
      <c r="AK133">
        <v>424.76900000000001</v>
      </c>
      <c r="AL133">
        <v>2056.3710000000001</v>
      </c>
      <c r="AM133">
        <v>45566.705710000002</v>
      </c>
      <c r="AN133">
        <f>MAX(AL133:AM133)</f>
        <v>45566.705710000002</v>
      </c>
      <c r="AO133">
        <f t="shared" si="4"/>
        <v>45566.705710000002</v>
      </c>
      <c r="AP133">
        <v>1</v>
      </c>
      <c r="AU133" s="32"/>
      <c r="AV133" s="31">
        <v>0.130248904</v>
      </c>
      <c r="AW133">
        <f t="shared" si="5"/>
        <v>0.130248904</v>
      </c>
    </row>
    <row r="134" spans="1:49" hidden="1" x14ac:dyDescent="0.35">
      <c r="A134">
        <v>801.78200000000004</v>
      </c>
      <c r="B134">
        <v>119.90900000000001</v>
      </c>
      <c r="C134">
        <v>215</v>
      </c>
      <c r="D134">
        <v>215</v>
      </c>
      <c r="E134">
        <v>220.1</v>
      </c>
      <c r="F134">
        <v>225</v>
      </c>
      <c r="G134">
        <v>2183.0070000000001</v>
      </c>
      <c r="H134">
        <v>1701.953</v>
      </c>
      <c r="I134">
        <v>3.298</v>
      </c>
      <c r="J134">
        <v>0.15</v>
      </c>
      <c r="K134">
        <v>24.335999999999999</v>
      </c>
      <c r="L134">
        <v>2.0739999999999998</v>
      </c>
      <c r="M134">
        <v>0.45</v>
      </c>
      <c r="N134">
        <v>0.65600000000000003</v>
      </c>
      <c r="O134">
        <v>48.2</v>
      </c>
      <c r="P134">
        <v>29.893000000000001</v>
      </c>
      <c r="Q134">
        <v>44.999000000000002</v>
      </c>
      <c r="R134">
        <v>229.8</v>
      </c>
      <c r="S134">
        <v>59.9</v>
      </c>
      <c r="T134">
        <v>59.9</v>
      </c>
      <c r="U134">
        <v>60.8</v>
      </c>
      <c r="V134">
        <v>94.585999999999999</v>
      </c>
      <c r="W134">
        <v>52.5</v>
      </c>
      <c r="X134">
        <v>66.033000000000001</v>
      </c>
      <c r="Y134">
        <v>80.007999999999996</v>
      </c>
      <c r="Z134">
        <v>2.972</v>
      </c>
      <c r="AA134">
        <v>547.25400000000002</v>
      </c>
      <c r="AB134">
        <v>504.25900000000001</v>
      </c>
      <c r="AC134">
        <v>4.5149999999999997</v>
      </c>
      <c r="AD134">
        <v>3.5739999999999998</v>
      </c>
      <c r="AE134">
        <v>7847.9120000000003</v>
      </c>
      <c r="AF134">
        <v>5632.6530000000002</v>
      </c>
      <c r="AG134">
        <v>1675.7719999999999</v>
      </c>
      <c r="AH134">
        <v>1045.2819999999999</v>
      </c>
      <c r="AI134">
        <v>6172.14</v>
      </c>
      <c r="AJ134">
        <v>4587.3710000000001</v>
      </c>
      <c r="AM134">
        <v>45566.705979999999</v>
      </c>
      <c r="AN134">
        <f>MAX(AL134:AM134)</f>
        <v>45566.705979999999</v>
      </c>
      <c r="AO134">
        <f t="shared" si="4"/>
        <v>45566.705979999999</v>
      </c>
      <c r="AU134" s="31">
        <v>0.12640082799999999</v>
      </c>
      <c r="AV134" s="32"/>
      <c r="AW134">
        <f t="shared" si="5"/>
        <v>0.12640082799999999</v>
      </c>
    </row>
    <row r="135" spans="1:49" x14ac:dyDescent="0.35">
      <c r="A135">
        <v>801.78200000000004</v>
      </c>
      <c r="B135">
        <v>119.90900000000001</v>
      </c>
      <c r="C135">
        <v>215</v>
      </c>
      <c r="D135">
        <v>215</v>
      </c>
      <c r="E135">
        <v>220.1</v>
      </c>
      <c r="F135">
        <v>225</v>
      </c>
      <c r="G135">
        <v>2183.0070000000001</v>
      </c>
      <c r="H135">
        <v>1701.953</v>
      </c>
      <c r="I135">
        <v>3.298</v>
      </c>
      <c r="J135">
        <v>0.15</v>
      </c>
      <c r="K135">
        <v>24.335999999999999</v>
      </c>
      <c r="L135">
        <v>2.0739999999999998</v>
      </c>
      <c r="M135">
        <v>0.45</v>
      </c>
      <c r="N135">
        <v>0.65600000000000003</v>
      </c>
      <c r="O135">
        <v>48.2</v>
      </c>
      <c r="P135">
        <v>29.893000000000001</v>
      </c>
      <c r="Q135">
        <v>44.999000000000002</v>
      </c>
      <c r="R135">
        <v>229.8</v>
      </c>
      <c r="S135">
        <v>59.9</v>
      </c>
      <c r="T135">
        <v>59.9</v>
      </c>
      <c r="U135">
        <v>60.8</v>
      </c>
      <c r="V135">
        <v>137.79599999999999</v>
      </c>
      <c r="W135">
        <v>52.5</v>
      </c>
      <c r="X135">
        <v>66.951999999999998</v>
      </c>
      <c r="Y135">
        <v>82.727999999999994</v>
      </c>
      <c r="Z135">
        <v>1.2789999999999999</v>
      </c>
      <c r="AA135">
        <v>547.625</v>
      </c>
      <c r="AB135">
        <v>501.58800000000002</v>
      </c>
      <c r="AC135">
        <v>4.8159999999999998</v>
      </c>
      <c r="AD135">
        <v>3.8</v>
      </c>
      <c r="AE135">
        <v>8000.9679999999998</v>
      </c>
      <c r="AF135">
        <v>6238.4009999999998</v>
      </c>
      <c r="AG135">
        <v>1847.5150000000001</v>
      </c>
      <c r="AH135">
        <v>1172.625</v>
      </c>
      <c r="AI135">
        <v>6153.4530000000004</v>
      </c>
      <c r="AJ135">
        <v>5065.7759999999998</v>
      </c>
      <c r="AK135">
        <v>424.74</v>
      </c>
      <c r="AL135">
        <v>2054.7959999999998</v>
      </c>
      <c r="AM135">
        <v>45566.705979999999</v>
      </c>
      <c r="AN135">
        <f>MAX(AL135:AM135)</f>
        <v>45566.705979999999</v>
      </c>
      <c r="AO135">
        <f t="shared" si="4"/>
        <v>45566.705979999999</v>
      </c>
      <c r="AP135">
        <v>1</v>
      </c>
      <c r="AU135" s="32"/>
      <c r="AV135" s="31">
        <v>0.12640082799999999</v>
      </c>
      <c r="AW135">
        <f t="shared" si="5"/>
        <v>0.12640082799999999</v>
      </c>
    </row>
    <row r="136" spans="1:49" x14ac:dyDescent="0.35">
      <c r="A136">
        <v>801.78200000000004</v>
      </c>
      <c r="B136">
        <v>119.90900000000001</v>
      </c>
      <c r="C136">
        <v>215.1</v>
      </c>
      <c r="D136">
        <v>215.1</v>
      </c>
      <c r="E136">
        <v>220.1</v>
      </c>
      <c r="F136">
        <v>225</v>
      </c>
      <c r="G136">
        <v>2184.8530000000001</v>
      </c>
      <c r="H136">
        <v>1692.53</v>
      </c>
      <c r="I136">
        <v>3.0960000000000001</v>
      </c>
      <c r="J136">
        <v>0.152</v>
      </c>
      <c r="K136">
        <v>24.338000000000001</v>
      </c>
      <c r="L136">
        <v>2.0939999999999999</v>
      </c>
      <c r="M136">
        <v>0.45200000000000001</v>
      </c>
      <c r="N136">
        <v>0.65800000000000003</v>
      </c>
      <c r="O136">
        <v>48.2</v>
      </c>
      <c r="P136">
        <v>30.372</v>
      </c>
      <c r="Q136">
        <v>44.978999999999999</v>
      </c>
      <c r="R136">
        <v>229.8</v>
      </c>
      <c r="S136">
        <v>60</v>
      </c>
      <c r="T136">
        <v>60</v>
      </c>
      <c r="U136">
        <v>60.8</v>
      </c>
      <c r="V136">
        <v>94.585999999999999</v>
      </c>
      <c r="W136">
        <v>52.5</v>
      </c>
      <c r="X136">
        <v>66.281000000000006</v>
      </c>
      <c r="Y136">
        <v>80.132999999999996</v>
      </c>
      <c r="Z136">
        <v>3.048</v>
      </c>
      <c r="AA136">
        <v>546.75900000000001</v>
      </c>
      <c r="AB136">
        <v>504.92899999999997</v>
      </c>
      <c r="AC136">
        <v>4.4770000000000003</v>
      </c>
      <c r="AD136">
        <v>3.5739999999999998</v>
      </c>
      <c r="AE136">
        <v>7841.5159999999996</v>
      </c>
      <c r="AF136">
        <v>5654.95</v>
      </c>
      <c r="AG136">
        <v>1668.3009999999999</v>
      </c>
      <c r="AH136">
        <v>1061.4190000000001</v>
      </c>
      <c r="AI136">
        <v>6173.2150000000001</v>
      </c>
      <c r="AJ136">
        <v>4593.5309999999999</v>
      </c>
      <c r="AK136">
        <v>423.74400000000003</v>
      </c>
      <c r="AL136">
        <v>2055.3690000000001</v>
      </c>
      <c r="AM136">
        <v>45566.706259999999</v>
      </c>
      <c r="AN136">
        <f>MAX(AL136:AM136)</f>
        <v>45566.706259999999</v>
      </c>
      <c r="AO136">
        <f t="shared" si="4"/>
        <v>45566.706259999999</v>
      </c>
      <c r="AP136">
        <v>1</v>
      </c>
      <c r="AU136" s="31">
        <v>0.118941426</v>
      </c>
      <c r="AV136" s="32"/>
      <c r="AW136">
        <f t="shared" si="5"/>
        <v>0.118941426</v>
      </c>
    </row>
    <row r="137" spans="1:49" x14ac:dyDescent="0.35">
      <c r="A137">
        <v>801.78200000000004</v>
      </c>
      <c r="B137">
        <v>119.90900000000001</v>
      </c>
      <c r="C137">
        <v>215.1</v>
      </c>
      <c r="D137">
        <v>215.1</v>
      </c>
      <c r="E137">
        <v>220.1</v>
      </c>
      <c r="F137">
        <v>225</v>
      </c>
      <c r="G137">
        <v>2184.8530000000001</v>
      </c>
      <c r="H137">
        <v>1692.53</v>
      </c>
      <c r="I137">
        <v>3.0960000000000001</v>
      </c>
      <c r="J137">
        <v>0.152</v>
      </c>
      <c r="K137">
        <v>24.338000000000001</v>
      </c>
      <c r="L137">
        <v>2.0939999999999999</v>
      </c>
      <c r="M137">
        <v>0.45200000000000001</v>
      </c>
      <c r="N137">
        <v>0.65800000000000003</v>
      </c>
      <c r="O137">
        <v>48.2</v>
      </c>
      <c r="P137">
        <v>30.372</v>
      </c>
      <c r="Q137">
        <v>44.978999999999999</v>
      </c>
      <c r="R137">
        <v>229.8</v>
      </c>
      <c r="S137">
        <v>60</v>
      </c>
      <c r="T137">
        <v>60</v>
      </c>
      <c r="U137">
        <v>60.8</v>
      </c>
      <c r="V137">
        <v>137.79599999999999</v>
      </c>
      <c r="W137">
        <v>52.5</v>
      </c>
      <c r="X137">
        <v>66.968000000000004</v>
      </c>
      <c r="Y137">
        <v>82.444999999999993</v>
      </c>
      <c r="Z137">
        <v>2.032</v>
      </c>
      <c r="AA137">
        <v>547.68399999999997</v>
      </c>
      <c r="AB137">
        <v>502.19400000000002</v>
      </c>
      <c r="AC137">
        <v>4.7779999999999996</v>
      </c>
      <c r="AD137">
        <v>3.7250000000000001</v>
      </c>
      <c r="AE137">
        <v>8006.9250000000002</v>
      </c>
      <c r="AF137">
        <v>6267.9359999999997</v>
      </c>
      <c r="AG137">
        <v>1841.645</v>
      </c>
      <c r="AH137">
        <v>1150.491</v>
      </c>
      <c r="AI137">
        <v>6165.28</v>
      </c>
      <c r="AJ137">
        <v>5117.4449999999997</v>
      </c>
      <c r="AK137">
        <v>424.68099999999998</v>
      </c>
      <c r="AL137">
        <v>2056.44</v>
      </c>
      <c r="AM137">
        <v>45566.706259999999</v>
      </c>
      <c r="AN137">
        <f>MAX(AL137:AM137)</f>
        <v>45566.706259999999</v>
      </c>
      <c r="AO137">
        <f t="shared" si="4"/>
        <v>45566.706259999999</v>
      </c>
      <c r="AP137">
        <v>1</v>
      </c>
      <c r="AU137" s="32"/>
      <c r="AV137" s="31">
        <v>0.118941426</v>
      </c>
      <c r="AW137">
        <f t="shared" si="5"/>
        <v>0.118941426</v>
      </c>
    </row>
    <row r="138" spans="1:49" x14ac:dyDescent="0.35">
      <c r="A138">
        <v>802.33500000000004</v>
      </c>
      <c r="B138">
        <v>119.90900000000001</v>
      </c>
      <c r="C138">
        <v>214.8</v>
      </c>
      <c r="D138">
        <v>215.1</v>
      </c>
      <c r="E138">
        <v>220.1</v>
      </c>
      <c r="F138">
        <v>225</v>
      </c>
      <c r="G138">
        <v>2199.5219999999999</v>
      </c>
      <c r="H138">
        <v>1695.93</v>
      </c>
      <c r="I138">
        <v>3.35</v>
      </c>
      <c r="J138">
        <v>0.152</v>
      </c>
      <c r="K138">
        <v>24.338000000000001</v>
      </c>
      <c r="L138">
        <v>2.0579999999999998</v>
      </c>
      <c r="M138">
        <v>0.45200000000000001</v>
      </c>
      <c r="N138">
        <v>0.65400000000000003</v>
      </c>
      <c r="O138">
        <v>48</v>
      </c>
      <c r="P138">
        <v>30.198</v>
      </c>
      <c r="Q138">
        <v>44.969000000000001</v>
      </c>
      <c r="R138">
        <v>229.8</v>
      </c>
      <c r="S138">
        <v>60</v>
      </c>
      <c r="T138">
        <v>60</v>
      </c>
      <c r="U138">
        <v>60.8</v>
      </c>
      <c r="V138">
        <v>94.585999999999999</v>
      </c>
      <c r="W138">
        <v>52.5</v>
      </c>
      <c r="X138">
        <v>66.194999999999993</v>
      </c>
      <c r="Y138">
        <v>80.165000000000006</v>
      </c>
      <c r="Z138">
        <v>2.5960000000000001</v>
      </c>
      <c r="AA138">
        <v>545.41700000000003</v>
      </c>
      <c r="AB138">
        <v>503.27</v>
      </c>
      <c r="AC138">
        <v>4.5529999999999999</v>
      </c>
      <c r="AD138">
        <v>3.5739999999999998</v>
      </c>
      <c r="AE138">
        <v>7813.3119999999999</v>
      </c>
      <c r="AF138">
        <v>5606.6989999999996</v>
      </c>
      <c r="AG138">
        <v>1697.9259999999999</v>
      </c>
      <c r="AH138">
        <v>1050.5519999999999</v>
      </c>
      <c r="AI138">
        <v>6115.3860000000004</v>
      </c>
      <c r="AJ138">
        <v>4556.1469999999999</v>
      </c>
      <c r="AK138">
        <v>423.88</v>
      </c>
      <c r="AL138">
        <v>2055.348</v>
      </c>
      <c r="AM138">
        <v>45566.706550000003</v>
      </c>
      <c r="AN138">
        <f>MAX(AL138:AM138)</f>
        <v>45566.706550000003</v>
      </c>
      <c r="AO138">
        <f t="shared" si="4"/>
        <v>45566.706550000003</v>
      </c>
      <c r="AP138">
        <v>1</v>
      </c>
      <c r="AU138" s="31">
        <v>0.12525999500000001</v>
      </c>
      <c r="AV138" s="32"/>
      <c r="AW138">
        <f t="shared" si="5"/>
        <v>0.12525999500000001</v>
      </c>
    </row>
    <row r="139" spans="1:49" x14ac:dyDescent="0.35">
      <c r="A139">
        <v>802.33500000000004</v>
      </c>
      <c r="B139">
        <v>119.90900000000001</v>
      </c>
      <c r="C139">
        <v>214.8</v>
      </c>
      <c r="D139">
        <v>215.1</v>
      </c>
      <c r="E139">
        <v>220.1</v>
      </c>
      <c r="F139">
        <v>225</v>
      </c>
      <c r="G139">
        <v>2199.5219999999999</v>
      </c>
      <c r="H139">
        <v>1695.93</v>
      </c>
      <c r="I139">
        <v>3.35</v>
      </c>
      <c r="J139">
        <v>0.152</v>
      </c>
      <c r="K139">
        <v>24.338000000000001</v>
      </c>
      <c r="L139">
        <v>2.0579999999999998</v>
      </c>
      <c r="M139">
        <v>0.45200000000000001</v>
      </c>
      <c r="N139">
        <v>0.65400000000000003</v>
      </c>
      <c r="O139">
        <v>48</v>
      </c>
      <c r="P139">
        <v>30.198</v>
      </c>
      <c r="Q139">
        <v>44.969000000000001</v>
      </c>
      <c r="R139">
        <v>229.8</v>
      </c>
      <c r="S139">
        <v>60</v>
      </c>
      <c r="T139">
        <v>60</v>
      </c>
      <c r="U139">
        <v>60.8</v>
      </c>
      <c r="V139">
        <v>137.79599999999999</v>
      </c>
      <c r="W139">
        <v>52.5</v>
      </c>
      <c r="X139">
        <v>66.863</v>
      </c>
      <c r="Y139">
        <v>83.031999999999996</v>
      </c>
      <c r="Z139">
        <v>1.242</v>
      </c>
      <c r="AA139">
        <v>547.62</v>
      </c>
      <c r="AB139">
        <v>501.43700000000001</v>
      </c>
      <c r="AC139">
        <v>4.7779999999999996</v>
      </c>
      <c r="AD139">
        <v>3.762</v>
      </c>
      <c r="AE139">
        <v>8002.3729999999996</v>
      </c>
      <c r="AF139">
        <v>6253.1390000000001</v>
      </c>
      <c r="AG139">
        <v>1835.375</v>
      </c>
      <c r="AH139">
        <v>1161.8599999999999</v>
      </c>
      <c r="AI139">
        <v>6166.9989999999998</v>
      </c>
      <c r="AJ139">
        <v>5091.2790000000005</v>
      </c>
      <c r="AK139">
        <v>424.63900000000001</v>
      </c>
      <c r="AL139">
        <v>2054.1210000000001</v>
      </c>
      <c r="AM139">
        <v>45566.706550000003</v>
      </c>
      <c r="AN139">
        <f>MAX(AL139:AM139)</f>
        <v>45566.706550000003</v>
      </c>
      <c r="AO139">
        <f t="shared" si="4"/>
        <v>45566.706550000003</v>
      </c>
      <c r="AP139">
        <v>1</v>
      </c>
      <c r="AU139" s="32"/>
      <c r="AV139" s="31">
        <v>0.12525999500000001</v>
      </c>
      <c r="AW139">
        <f t="shared" si="5"/>
        <v>0.12525999500000001</v>
      </c>
    </row>
    <row r="140" spans="1:49" hidden="1" x14ac:dyDescent="0.35">
      <c r="A140">
        <v>801.78200000000004</v>
      </c>
      <c r="B140">
        <v>119.90900000000001</v>
      </c>
      <c r="C140">
        <v>214.8</v>
      </c>
      <c r="D140">
        <v>215.1</v>
      </c>
      <c r="E140">
        <v>220.1</v>
      </c>
      <c r="F140">
        <v>225</v>
      </c>
      <c r="G140">
        <v>2207.1959999999999</v>
      </c>
      <c r="H140">
        <v>1689.616</v>
      </c>
      <c r="I140">
        <v>3.024</v>
      </c>
      <c r="J140">
        <v>0.152</v>
      </c>
      <c r="K140">
        <v>24.34</v>
      </c>
      <c r="L140">
        <v>2.0539999999999998</v>
      </c>
      <c r="M140">
        <v>0.45400000000000001</v>
      </c>
      <c r="N140">
        <v>0.65400000000000003</v>
      </c>
      <c r="O140">
        <v>48</v>
      </c>
      <c r="P140">
        <v>29.954000000000001</v>
      </c>
      <c r="Q140">
        <v>44.953000000000003</v>
      </c>
      <c r="R140">
        <v>229.8</v>
      </c>
      <c r="S140">
        <v>59.9</v>
      </c>
      <c r="T140">
        <v>59.9</v>
      </c>
      <c r="U140">
        <v>60.9</v>
      </c>
      <c r="V140">
        <v>94.585999999999999</v>
      </c>
      <c r="W140">
        <v>52.5</v>
      </c>
      <c r="X140">
        <v>66.173000000000002</v>
      </c>
      <c r="Y140">
        <v>80.031999999999996</v>
      </c>
      <c r="Z140">
        <v>2.8969999999999998</v>
      </c>
      <c r="AA140">
        <v>544.11099999999999</v>
      </c>
      <c r="AB140">
        <v>500.7</v>
      </c>
      <c r="AC140">
        <v>4.5529999999999999</v>
      </c>
      <c r="AD140">
        <v>3.5739999999999998</v>
      </c>
      <c r="AE140">
        <v>7800.2730000000001</v>
      </c>
      <c r="AF140">
        <v>5547.5860000000002</v>
      </c>
      <c r="AG140">
        <v>1684.9179999999999</v>
      </c>
      <c r="AH140">
        <v>1035.337</v>
      </c>
      <c r="AI140">
        <v>6115.3549999999996</v>
      </c>
      <c r="AJ140">
        <v>4512.2489999999998</v>
      </c>
      <c r="AM140">
        <v>45566.706830000003</v>
      </c>
      <c r="AN140">
        <f>MAX(AL140:AM140)</f>
        <v>45566.706830000003</v>
      </c>
      <c r="AO140">
        <f t="shared" si="4"/>
        <v>45566.706830000003</v>
      </c>
      <c r="AU140" s="31">
        <v>0.132524848</v>
      </c>
      <c r="AV140" s="32"/>
      <c r="AW140">
        <f t="shared" si="5"/>
        <v>0.132524848</v>
      </c>
    </row>
    <row r="141" spans="1:49" x14ac:dyDescent="0.35">
      <c r="A141">
        <v>801.78200000000004</v>
      </c>
      <c r="B141">
        <v>119.90900000000001</v>
      </c>
      <c r="C141">
        <v>214.8</v>
      </c>
      <c r="D141">
        <v>215.1</v>
      </c>
      <c r="E141">
        <v>220.1</v>
      </c>
      <c r="F141">
        <v>225</v>
      </c>
      <c r="G141">
        <v>2207.1959999999999</v>
      </c>
      <c r="H141">
        <v>1689.616</v>
      </c>
      <c r="I141">
        <v>3.024</v>
      </c>
      <c r="J141">
        <v>0.152</v>
      </c>
      <c r="K141">
        <v>24.34</v>
      </c>
      <c r="L141">
        <v>2.0539999999999998</v>
      </c>
      <c r="M141">
        <v>0.45400000000000001</v>
      </c>
      <c r="N141">
        <v>0.65400000000000003</v>
      </c>
      <c r="O141">
        <v>48</v>
      </c>
      <c r="P141">
        <v>29.954000000000001</v>
      </c>
      <c r="Q141">
        <v>44.953000000000003</v>
      </c>
      <c r="R141">
        <v>229.8</v>
      </c>
      <c r="S141">
        <v>59.9</v>
      </c>
      <c r="T141">
        <v>59.9</v>
      </c>
      <c r="U141">
        <v>60.9</v>
      </c>
      <c r="V141">
        <v>137.79599999999999</v>
      </c>
      <c r="W141">
        <v>52.5</v>
      </c>
      <c r="X141">
        <v>66.754999999999995</v>
      </c>
      <c r="Y141">
        <v>82.816999999999993</v>
      </c>
      <c r="Z141">
        <v>1.7310000000000001</v>
      </c>
      <c r="AA141">
        <v>544.43600000000004</v>
      </c>
      <c r="AB141">
        <v>498.173</v>
      </c>
      <c r="AC141">
        <v>4.7779999999999996</v>
      </c>
      <c r="AD141">
        <v>3.8</v>
      </c>
      <c r="AE141">
        <v>7959.2160000000003</v>
      </c>
      <c r="AF141">
        <v>6148.6779999999999</v>
      </c>
      <c r="AG141">
        <v>1815.877</v>
      </c>
      <c r="AH141">
        <v>1164.383</v>
      </c>
      <c r="AI141">
        <v>6143.3389999999999</v>
      </c>
      <c r="AJ141">
        <v>4984.2939999999999</v>
      </c>
      <c r="AK141">
        <v>424.63499999999999</v>
      </c>
      <c r="AL141">
        <v>2056.6959999999999</v>
      </c>
      <c r="AM141">
        <v>45566.706830000003</v>
      </c>
      <c r="AN141">
        <f>MAX(AL141:AM141)</f>
        <v>45566.706830000003</v>
      </c>
      <c r="AO141">
        <f t="shared" si="4"/>
        <v>45566.706830000003</v>
      </c>
      <c r="AP141">
        <v>0</v>
      </c>
      <c r="AU141" s="32"/>
      <c r="AV141" s="31">
        <v>0.132524848</v>
      </c>
      <c r="AW141">
        <f t="shared" si="5"/>
        <v>0.132524848</v>
      </c>
    </row>
    <row r="142" spans="1:49" x14ac:dyDescent="0.35">
      <c r="A142">
        <v>801.78200000000004</v>
      </c>
      <c r="B142">
        <v>119.90900000000001</v>
      </c>
      <c r="C142">
        <v>214.8</v>
      </c>
      <c r="D142">
        <v>214.8</v>
      </c>
      <c r="E142">
        <v>220</v>
      </c>
      <c r="F142">
        <v>225</v>
      </c>
      <c r="G142">
        <v>2195.5390000000002</v>
      </c>
      <c r="H142">
        <v>1702.2449999999999</v>
      </c>
      <c r="I142">
        <v>2.762</v>
      </c>
      <c r="J142">
        <v>0.15</v>
      </c>
      <c r="K142">
        <v>24.338000000000001</v>
      </c>
      <c r="L142">
        <v>2.0539999999999998</v>
      </c>
      <c r="M142">
        <v>0.45200000000000001</v>
      </c>
      <c r="N142">
        <v>0.65800000000000003</v>
      </c>
      <c r="O142">
        <v>47.7</v>
      </c>
      <c r="P142">
        <v>29.795999999999999</v>
      </c>
      <c r="Q142">
        <v>44.988999999999997</v>
      </c>
      <c r="R142">
        <v>229.8</v>
      </c>
      <c r="S142">
        <v>60.1</v>
      </c>
      <c r="T142">
        <v>60.1</v>
      </c>
      <c r="U142">
        <v>60.8</v>
      </c>
      <c r="V142">
        <v>94.585999999999999</v>
      </c>
      <c r="W142">
        <v>52.5</v>
      </c>
      <c r="X142">
        <v>66.117999999999995</v>
      </c>
      <c r="Y142">
        <v>80.135999999999996</v>
      </c>
      <c r="Z142">
        <v>3.16</v>
      </c>
      <c r="AA142">
        <v>546.625</v>
      </c>
      <c r="AB142">
        <v>502.35500000000002</v>
      </c>
      <c r="AC142">
        <v>4.5529999999999999</v>
      </c>
      <c r="AD142">
        <v>3.5739999999999998</v>
      </c>
      <c r="AE142">
        <v>7850.8410000000003</v>
      </c>
      <c r="AF142">
        <v>5587.1760000000004</v>
      </c>
      <c r="AG142">
        <v>1689.2360000000001</v>
      </c>
      <c r="AH142">
        <v>1035.2139999999999</v>
      </c>
      <c r="AI142">
        <v>6161.6049999999996</v>
      </c>
      <c r="AJ142">
        <v>4551.9620000000004</v>
      </c>
      <c r="AK142">
        <v>423.89400000000001</v>
      </c>
      <c r="AL142">
        <v>2191.8789999999999</v>
      </c>
      <c r="AM142">
        <v>45566.707110000003</v>
      </c>
      <c r="AN142">
        <f>MAX(AL142:AM142)</f>
        <v>45566.707110000003</v>
      </c>
      <c r="AO142">
        <f t="shared" si="4"/>
        <v>45566.707110000003</v>
      </c>
      <c r="AP142">
        <v>1</v>
      </c>
      <c r="AU142" s="31">
        <v>0.113160491</v>
      </c>
      <c r="AV142" s="32"/>
      <c r="AW142">
        <f t="shared" si="5"/>
        <v>0.113160491</v>
      </c>
    </row>
    <row r="143" spans="1:49" x14ac:dyDescent="0.35">
      <c r="A143">
        <v>801.78200000000004</v>
      </c>
      <c r="B143">
        <v>119.90900000000001</v>
      </c>
      <c r="C143">
        <v>214.8</v>
      </c>
      <c r="D143">
        <v>214.8</v>
      </c>
      <c r="E143">
        <v>220</v>
      </c>
      <c r="F143">
        <v>225</v>
      </c>
      <c r="G143">
        <v>2195.5390000000002</v>
      </c>
      <c r="H143">
        <v>1702.2449999999999</v>
      </c>
      <c r="I143">
        <v>2.762</v>
      </c>
      <c r="J143">
        <v>0.15</v>
      </c>
      <c r="K143">
        <v>24.338000000000001</v>
      </c>
      <c r="L143">
        <v>2.0539999999999998</v>
      </c>
      <c r="M143">
        <v>0.45200000000000001</v>
      </c>
      <c r="N143">
        <v>0.65800000000000003</v>
      </c>
      <c r="O143">
        <v>47.7</v>
      </c>
      <c r="P143">
        <v>29.795999999999999</v>
      </c>
      <c r="Q143">
        <v>44.988999999999997</v>
      </c>
      <c r="R143">
        <v>229.8</v>
      </c>
      <c r="S143">
        <v>60.1</v>
      </c>
      <c r="T143">
        <v>60.1</v>
      </c>
      <c r="U143">
        <v>60.8</v>
      </c>
      <c r="V143">
        <v>137.79599999999999</v>
      </c>
      <c r="W143">
        <v>52.5</v>
      </c>
      <c r="X143">
        <v>66.751999999999995</v>
      </c>
      <c r="Y143">
        <v>82.653000000000006</v>
      </c>
      <c r="Z143">
        <v>1.2789999999999999</v>
      </c>
      <c r="AA143">
        <v>546.70299999999997</v>
      </c>
      <c r="AB143">
        <v>499.72</v>
      </c>
      <c r="AC143">
        <v>4.8159999999999998</v>
      </c>
      <c r="AD143">
        <v>3.762</v>
      </c>
      <c r="AE143">
        <v>7981.7179999999998</v>
      </c>
      <c r="AF143">
        <v>6170.2179999999998</v>
      </c>
      <c r="AG143">
        <v>1839.192</v>
      </c>
      <c r="AH143">
        <v>1143.047</v>
      </c>
      <c r="AI143">
        <v>6142.5249999999996</v>
      </c>
      <c r="AJ143">
        <v>5027.1710000000003</v>
      </c>
      <c r="AK143">
        <v>424.76400000000001</v>
      </c>
      <c r="AL143">
        <v>2056.241</v>
      </c>
      <c r="AM143">
        <v>45566.707110000003</v>
      </c>
      <c r="AN143">
        <f>MAX(AL143:AM143)</f>
        <v>45566.707110000003</v>
      </c>
      <c r="AO143">
        <f t="shared" si="4"/>
        <v>45566.707110000003</v>
      </c>
      <c r="AP143">
        <v>1</v>
      </c>
      <c r="AU143" s="32"/>
      <c r="AV143" s="31">
        <v>0.113160491</v>
      </c>
      <c r="AW143">
        <f t="shared" si="5"/>
        <v>0.113160491</v>
      </c>
    </row>
    <row r="144" spans="1:49" x14ac:dyDescent="0.35">
      <c r="A144">
        <v>802.15099999999995</v>
      </c>
      <c r="B144">
        <v>119.90900000000001</v>
      </c>
      <c r="C144">
        <v>214.8</v>
      </c>
      <c r="D144">
        <v>214.8</v>
      </c>
      <c r="E144">
        <v>220</v>
      </c>
      <c r="F144">
        <v>225</v>
      </c>
      <c r="G144">
        <v>2182.3270000000002</v>
      </c>
      <c r="H144">
        <v>1717.5930000000001</v>
      </c>
      <c r="I144">
        <v>3.1080000000000001</v>
      </c>
      <c r="J144">
        <v>0.15</v>
      </c>
      <c r="K144">
        <v>24.338000000000001</v>
      </c>
      <c r="L144">
        <v>2.0720000000000001</v>
      </c>
      <c r="M144">
        <v>0.45200000000000001</v>
      </c>
      <c r="N144">
        <v>0.65400000000000003</v>
      </c>
      <c r="O144">
        <v>47.2</v>
      </c>
      <c r="P144">
        <v>29.847000000000001</v>
      </c>
      <c r="Q144">
        <v>44.978999999999999</v>
      </c>
      <c r="R144">
        <v>230</v>
      </c>
      <c r="S144">
        <v>60</v>
      </c>
      <c r="T144">
        <v>60</v>
      </c>
      <c r="U144">
        <v>60.9</v>
      </c>
      <c r="V144">
        <v>94.585999999999999</v>
      </c>
      <c r="W144">
        <v>52.5</v>
      </c>
      <c r="X144">
        <v>66.302000000000007</v>
      </c>
      <c r="Y144">
        <v>80.055999999999997</v>
      </c>
      <c r="Z144">
        <v>3.048</v>
      </c>
      <c r="AA144">
        <v>547.65700000000004</v>
      </c>
      <c r="AB144">
        <v>504.73700000000002</v>
      </c>
      <c r="AC144">
        <v>4.5529999999999999</v>
      </c>
      <c r="AD144">
        <v>3.5369999999999999</v>
      </c>
      <c r="AE144">
        <v>7851.4290000000001</v>
      </c>
      <c r="AF144">
        <v>5637.3509999999997</v>
      </c>
      <c r="AG144">
        <v>1696.415</v>
      </c>
      <c r="AH144">
        <v>1025.0139999999999</v>
      </c>
      <c r="AI144">
        <v>6155.0150000000003</v>
      </c>
      <c r="AJ144">
        <v>4612.3370000000004</v>
      </c>
      <c r="AK144">
        <v>423.70800000000003</v>
      </c>
      <c r="AL144">
        <v>2055.8069999999998</v>
      </c>
      <c r="AM144">
        <v>45566.707399999999</v>
      </c>
      <c r="AN144">
        <f>MAX(AL144:AM144)</f>
        <v>45566.707399999999</v>
      </c>
      <c r="AO144">
        <f t="shared" si="4"/>
        <v>45566.707399999999</v>
      </c>
      <c r="AP144">
        <v>1</v>
      </c>
      <c r="AU144" s="31">
        <v>0.131147861</v>
      </c>
      <c r="AV144" s="32"/>
      <c r="AW144">
        <f t="shared" si="5"/>
        <v>0.131147861</v>
      </c>
    </row>
    <row r="145" spans="1:49" x14ac:dyDescent="0.35">
      <c r="A145">
        <v>802.15099999999995</v>
      </c>
      <c r="B145">
        <v>119.90900000000001</v>
      </c>
      <c r="C145">
        <v>214.8</v>
      </c>
      <c r="D145">
        <v>214.8</v>
      </c>
      <c r="E145">
        <v>220</v>
      </c>
      <c r="F145">
        <v>225</v>
      </c>
      <c r="G145">
        <v>2182.3270000000002</v>
      </c>
      <c r="H145">
        <v>1717.5930000000001</v>
      </c>
      <c r="I145">
        <v>3.1080000000000001</v>
      </c>
      <c r="J145">
        <v>0.15</v>
      </c>
      <c r="K145">
        <v>24.338000000000001</v>
      </c>
      <c r="L145">
        <v>2.0720000000000001</v>
      </c>
      <c r="M145">
        <v>0.45200000000000001</v>
      </c>
      <c r="N145">
        <v>0.65400000000000003</v>
      </c>
      <c r="O145">
        <v>47.2</v>
      </c>
      <c r="P145">
        <v>29.847000000000001</v>
      </c>
      <c r="Q145">
        <v>44.978999999999999</v>
      </c>
      <c r="R145">
        <v>230</v>
      </c>
      <c r="S145">
        <v>60</v>
      </c>
      <c r="T145">
        <v>60</v>
      </c>
      <c r="U145">
        <v>60.9</v>
      </c>
      <c r="V145">
        <v>137.79599999999999</v>
      </c>
      <c r="W145">
        <v>52.5</v>
      </c>
      <c r="X145">
        <v>66.959999999999994</v>
      </c>
      <c r="Y145">
        <v>82.614999999999995</v>
      </c>
      <c r="Z145">
        <v>1.3169999999999999</v>
      </c>
      <c r="AA145">
        <v>549.33900000000006</v>
      </c>
      <c r="AB145">
        <v>503.053</v>
      </c>
      <c r="AC145">
        <v>4.7779999999999996</v>
      </c>
      <c r="AD145">
        <v>3.8</v>
      </c>
      <c r="AE145">
        <v>8020.43</v>
      </c>
      <c r="AF145">
        <v>6273.6779999999999</v>
      </c>
      <c r="AG145">
        <v>1831.6479999999999</v>
      </c>
      <c r="AH145">
        <v>1175.1289999999999</v>
      </c>
      <c r="AI145">
        <v>6188.7820000000002</v>
      </c>
      <c r="AJ145">
        <v>5098.549</v>
      </c>
      <c r="AK145">
        <v>424.887</v>
      </c>
      <c r="AL145">
        <v>2056.5790000000002</v>
      </c>
      <c r="AM145">
        <v>45566.707399999999</v>
      </c>
      <c r="AN145">
        <f>MAX(AL145:AM145)</f>
        <v>45566.707399999999</v>
      </c>
      <c r="AO145">
        <f t="shared" si="4"/>
        <v>45566.707399999999</v>
      </c>
      <c r="AP145">
        <v>1</v>
      </c>
      <c r="AU145" s="32"/>
      <c r="AV145" s="31">
        <v>0.131147861</v>
      </c>
      <c r="AW145">
        <f t="shared" si="5"/>
        <v>0.131147861</v>
      </c>
    </row>
    <row r="146" spans="1:49" hidden="1" x14ac:dyDescent="0.35">
      <c r="A146">
        <v>802.15099999999995</v>
      </c>
      <c r="B146">
        <v>119.90900000000001</v>
      </c>
      <c r="C146">
        <v>214.8</v>
      </c>
      <c r="D146">
        <v>214.8</v>
      </c>
      <c r="E146">
        <v>220</v>
      </c>
      <c r="F146">
        <v>224.8</v>
      </c>
      <c r="G146">
        <v>2177.1790000000001</v>
      </c>
      <c r="H146">
        <v>1708.559</v>
      </c>
      <c r="I146">
        <v>3.25</v>
      </c>
      <c r="J146">
        <v>0.15</v>
      </c>
      <c r="K146">
        <v>24.338000000000001</v>
      </c>
      <c r="L146">
        <v>2.0640000000000001</v>
      </c>
      <c r="M146">
        <v>0.45200000000000001</v>
      </c>
      <c r="N146">
        <v>0.65600000000000003</v>
      </c>
      <c r="O146">
        <v>46.5</v>
      </c>
      <c r="P146">
        <v>29.882000000000001</v>
      </c>
      <c r="Q146">
        <v>44.953000000000003</v>
      </c>
      <c r="R146">
        <v>230</v>
      </c>
      <c r="S146">
        <v>60</v>
      </c>
      <c r="T146">
        <v>60</v>
      </c>
      <c r="U146">
        <v>60.9</v>
      </c>
      <c r="V146">
        <v>94.585999999999999</v>
      </c>
      <c r="W146">
        <v>52.5</v>
      </c>
      <c r="X146">
        <v>66.17</v>
      </c>
      <c r="Y146">
        <v>80.179000000000002</v>
      </c>
      <c r="Z146">
        <v>3.198</v>
      </c>
      <c r="AA146">
        <v>544.51099999999997</v>
      </c>
      <c r="AB146">
        <v>501.34300000000002</v>
      </c>
      <c r="AC146">
        <v>4.59</v>
      </c>
      <c r="AD146">
        <v>3.6120000000000001</v>
      </c>
      <c r="AE146">
        <v>7791.3909999999996</v>
      </c>
      <c r="AF146">
        <v>5581.5029999999997</v>
      </c>
      <c r="AG146">
        <v>1703.154</v>
      </c>
      <c r="AH146">
        <v>1052.9939999999999</v>
      </c>
      <c r="AI146">
        <v>6088.2370000000001</v>
      </c>
      <c r="AJ146">
        <v>4528.509</v>
      </c>
      <c r="AM146">
        <v>45566.707670000003</v>
      </c>
      <c r="AN146">
        <f>MAX(AL146:AM146)</f>
        <v>45566.707670000003</v>
      </c>
      <c r="AO146">
        <f t="shared" si="4"/>
        <v>45566.707670000003</v>
      </c>
      <c r="AU146" s="31">
        <v>0.140924931</v>
      </c>
      <c r="AV146" s="32"/>
      <c r="AW146">
        <f t="shared" si="5"/>
        <v>0.140924931</v>
      </c>
    </row>
    <row r="147" spans="1:49" x14ac:dyDescent="0.35">
      <c r="A147">
        <v>802.15099999999995</v>
      </c>
      <c r="B147">
        <v>119.90900000000001</v>
      </c>
      <c r="C147">
        <v>214.8</v>
      </c>
      <c r="D147">
        <v>214.8</v>
      </c>
      <c r="E147">
        <v>220</v>
      </c>
      <c r="F147">
        <v>224.8</v>
      </c>
      <c r="G147">
        <v>2177.1790000000001</v>
      </c>
      <c r="H147">
        <v>1708.559</v>
      </c>
      <c r="I147">
        <v>3.25</v>
      </c>
      <c r="J147">
        <v>0.15</v>
      </c>
      <c r="K147">
        <v>24.338000000000001</v>
      </c>
      <c r="L147">
        <v>2.0640000000000001</v>
      </c>
      <c r="M147">
        <v>0.45200000000000001</v>
      </c>
      <c r="N147">
        <v>0.65600000000000003</v>
      </c>
      <c r="O147">
        <v>46.5</v>
      </c>
      <c r="P147">
        <v>29.882000000000001</v>
      </c>
      <c r="Q147">
        <v>44.953000000000003</v>
      </c>
      <c r="R147">
        <v>230</v>
      </c>
      <c r="S147">
        <v>60</v>
      </c>
      <c r="T147">
        <v>60</v>
      </c>
      <c r="U147">
        <v>60.9</v>
      </c>
      <c r="V147">
        <v>137.79599999999999</v>
      </c>
      <c r="W147">
        <v>52.5</v>
      </c>
      <c r="X147">
        <v>66.822999999999993</v>
      </c>
      <c r="Y147">
        <v>82.593999999999994</v>
      </c>
      <c r="Z147">
        <v>2.3330000000000002</v>
      </c>
      <c r="AA147">
        <v>548.346</v>
      </c>
      <c r="AB147">
        <v>501.82100000000003</v>
      </c>
      <c r="AC147">
        <v>4.7779999999999996</v>
      </c>
      <c r="AD147">
        <v>3.8</v>
      </c>
      <c r="AE147">
        <v>7996.6930000000002</v>
      </c>
      <c r="AF147">
        <v>6270.8280000000004</v>
      </c>
      <c r="AG147">
        <v>1828.174</v>
      </c>
      <c r="AH147">
        <v>1172.8140000000001</v>
      </c>
      <c r="AI147">
        <v>6168.5190000000002</v>
      </c>
      <c r="AJ147">
        <v>5098.0140000000001</v>
      </c>
      <c r="AK147">
        <v>424.74</v>
      </c>
      <c r="AL147">
        <v>2054.4989999999998</v>
      </c>
      <c r="AM147">
        <v>45566.707670000003</v>
      </c>
      <c r="AN147">
        <f>MAX(AL147:AM147)</f>
        <v>45566.707670000003</v>
      </c>
      <c r="AO147">
        <f t="shared" si="4"/>
        <v>45566.707670000003</v>
      </c>
      <c r="AP147">
        <v>1</v>
      </c>
      <c r="AU147" s="32"/>
      <c r="AV147" s="31">
        <v>0.140924931</v>
      </c>
      <c r="AW147">
        <f t="shared" si="5"/>
        <v>0.140924931</v>
      </c>
    </row>
    <row r="148" spans="1:49" x14ac:dyDescent="0.35">
      <c r="A148">
        <v>801.96600000000001</v>
      </c>
      <c r="B148">
        <v>119.90900000000001</v>
      </c>
      <c r="C148">
        <v>215.1</v>
      </c>
      <c r="D148">
        <v>215.1</v>
      </c>
      <c r="E148">
        <v>220</v>
      </c>
      <c r="F148">
        <v>225</v>
      </c>
      <c r="G148">
        <v>2214.9679999999998</v>
      </c>
      <c r="H148">
        <v>1732.4559999999999</v>
      </c>
      <c r="I148">
        <v>2.8239999999999998</v>
      </c>
      <c r="J148">
        <v>0.15</v>
      </c>
      <c r="K148">
        <v>24.34</v>
      </c>
      <c r="L148">
        <v>2.0379999999999998</v>
      </c>
      <c r="M148">
        <v>0.45400000000000001</v>
      </c>
      <c r="N148">
        <v>0.65600000000000003</v>
      </c>
      <c r="O148">
        <v>45.9</v>
      </c>
      <c r="P148">
        <v>29.475000000000001</v>
      </c>
      <c r="Q148">
        <v>44.973999999999997</v>
      </c>
      <c r="R148">
        <v>229.8</v>
      </c>
      <c r="S148">
        <v>60.1</v>
      </c>
      <c r="T148">
        <v>60.1</v>
      </c>
      <c r="U148">
        <v>60.8</v>
      </c>
      <c r="V148">
        <v>94.585999999999999</v>
      </c>
      <c r="W148">
        <v>52.5</v>
      </c>
      <c r="X148">
        <v>66.212999999999994</v>
      </c>
      <c r="Y148">
        <v>80.070999999999998</v>
      </c>
      <c r="Z148">
        <v>3.3490000000000002</v>
      </c>
      <c r="AA148">
        <v>545.86500000000001</v>
      </c>
      <c r="AB148">
        <v>502.61700000000002</v>
      </c>
      <c r="AC148">
        <v>4.6280000000000001</v>
      </c>
      <c r="AD148">
        <v>3.6120000000000001</v>
      </c>
      <c r="AE148">
        <v>7805.5240000000003</v>
      </c>
      <c r="AF148">
        <v>5610.7759999999998</v>
      </c>
      <c r="AG148">
        <v>1717.2909999999999</v>
      </c>
      <c r="AH148">
        <v>1043.896</v>
      </c>
      <c r="AI148">
        <v>6088.2330000000002</v>
      </c>
      <c r="AJ148">
        <v>4566.8810000000003</v>
      </c>
      <c r="AK148">
        <v>423.875</v>
      </c>
      <c r="AL148">
        <v>2055.681</v>
      </c>
      <c r="AM148">
        <v>45566.707950000004</v>
      </c>
      <c r="AN148">
        <f>MAX(AL148:AM148)</f>
        <v>45566.707950000004</v>
      </c>
      <c r="AO148">
        <f t="shared" si="4"/>
        <v>45566.707950000004</v>
      </c>
      <c r="AP148">
        <v>1</v>
      </c>
      <c r="AU148" s="31">
        <v>0.13109982000000001</v>
      </c>
      <c r="AV148" s="32"/>
      <c r="AW148">
        <f t="shared" si="5"/>
        <v>0.13109982000000001</v>
      </c>
    </row>
    <row r="149" spans="1:49" x14ac:dyDescent="0.35">
      <c r="A149">
        <v>801.96600000000001</v>
      </c>
      <c r="B149">
        <v>119.90900000000001</v>
      </c>
      <c r="C149">
        <v>215.1</v>
      </c>
      <c r="D149">
        <v>215.1</v>
      </c>
      <c r="E149">
        <v>220</v>
      </c>
      <c r="F149">
        <v>225</v>
      </c>
      <c r="G149">
        <v>2214.9679999999998</v>
      </c>
      <c r="H149">
        <v>1732.4559999999999</v>
      </c>
      <c r="I149">
        <v>2.8239999999999998</v>
      </c>
      <c r="J149">
        <v>0.15</v>
      </c>
      <c r="K149">
        <v>24.34</v>
      </c>
      <c r="L149">
        <v>2.0379999999999998</v>
      </c>
      <c r="M149">
        <v>0.45400000000000001</v>
      </c>
      <c r="N149">
        <v>0.65600000000000003</v>
      </c>
      <c r="O149">
        <v>45.9</v>
      </c>
      <c r="P149">
        <v>29.475000000000001</v>
      </c>
      <c r="Q149">
        <v>44.973999999999997</v>
      </c>
      <c r="R149">
        <v>229.8</v>
      </c>
      <c r="S149">
        <v>60.1</v>
      </c>
      <c r="T149">
        <v>60.1</v>
      </c>
      <c r="U149">
        <v>60.8</v>
      </c>
      <c r="V149">
        <v>137.79599999999999</v>
      </c>
      <c r="W149">
        <v>52.5</v>
      </c>
      <c r="X149">
        <v>66.772000000000006</v>
      </c>
      <c r="Y149">
        <v>83.180999999999997</v>
      </c>
      <c r="Z149">
        <v>1.242</v>
      </c>
      <c r="AA149">
        <v>547.66999999999996</v>
      </c>
      <c r="AB149">
        <v>500.125</v>
      </c>
      <c r="AC149">
        <v>4.891</v>
      </c>
      <c r="AD149">
        <v>3.8380000000000001</v>
      </c>
      <c r="AE149">
        <v>7977.4539999999997</v>
      </c>
      <c r="AF149">
        <v>6191.5609999999997</v>
      </c>
      <c r="AG149">
        <v>1873.751</v>
      </c>
      <c r="AH149">
        <v>1173.0540000000001</v>
      </c>
      <c r="AI149">
        <v>6103.7030000000004</v>
      </c>
      <c r="AJ149">
        <v>5018.5069999999996</v>
      </c>
      <c r="AK149">
        <v>424.68</v>
      </c>
      <c r="AL149">
        <v>2056.5230000000001</v>
      </c>
      <c r="AM149">
        <v>45566.707950000004</v>
      </c>
      <c r="AN149">
        <f>MAX(AL149:AM149)</f>
        <v>45566.707950000004</v>
      </c>
      <c r="AO149">
        <f t="shared" si="4"/>
        <v>45566.707950000004</v>
      </c>
      <c r="AP149">
        <v>0</v>
      </c>
      <c r="AU149" s="32"/>
      <c r="AV149" s="31">
        <v>0.13109982000000001</v>
      </c>
      <c r="AW149">
        <f t="shared" si="5"/>
        <v>0.13109982000000001</v>
      </c>
    </row>
    <row r="150" spans="1:49" x14ac:dyDescent="0.35">
      <c r="A150">
        <v>801.96600000000001</v>
      </c>
      <c r="B150">
        <v>119.90900000000001</v>
      </c>
      <c r="C150">
        <v>215.1</v>
      </c>
      <c r="D150">
        <v>215.1</v>
      </c>
      <c r="E150">
        <v>220</v>
      </c>
      <c r="F150">
        <v>225</v>
      </c>
      <c r="G150">
        <v>2202.0479999999998</v>
      </c>
      <c r="H150">
        <v>1717.982</v>
      </c>
      <c r="I150">
        <v>3.2</v>
      </c>
      <c r="J150">
        <v>0.14799999999999999</v>
      </c>
      <c r="K150">
        <v>24.34</v>
      </c>
      <c r="L150">
        <v>2.06</v>
      </c>
      <c r="M150">
        <v>0.45400000000000001</v>
      </c>
      <c r="N150">
        <v>0.65800000000000003</v>
      </c>
      <c r="O150">
        <v>44.7</v>
      </c>
      <c r="P150">
        <v>29.402999999999999</v>
      </c>
      <c r="Q150">
        <v>44.948</v>
      </c>
      <c r="R150">
        <v>229.8</v>
      </c>
      <c r="S150">
        <v>60</v>
      </c>
      <c r="T150">
        <v>60</v>
      </c>
      <c r="U150">
        <v>60.9</v>
      </c>
      <c r="V150">
        <v>94.585999999999999</v>
      </c>
      <c r="W150">
        <v>52.5</v>
      </c>
      <c r="X150">
        <v>66.272999999999996</v>
      </c>
      <c r="Y150">
        <v>80.088999999999999</v>
      </c>
      <c r="Z150">
        <v>2.7469999999999999</v>
      </c>
      <c r="AA150">
        <v>543.08600000000001</v>
      </c>
      <c r="AB150">
        <v>499.29599999999999</v>
      </c>
      <c r="AC150">
        <v>4.4770000000000003</v>
      </c>
      <c r="AD150">
        <v>3.6120000000000001</v>
      </c>
      <c r="AE150">
        <v>7759.1409999999996</v>
      </c>
      <c r="AF150">
        <v>5518.7650000000003</v>
      </c>
      <c r="AG150">
        <v>1622.5509999999999</v>
      </c>
      <c r="AH150">
        <v>1031.885</v>
      </c>
      <c r="AI150">
        <v>6136.59</v>
      </c>
      <c r="AJ150">
        <v>4486.8789999999999</v>
      </c>
      <c r="AK150">
        <v>423.50700000000001</v>
      </c>
      <c r="AL150">
        <v>2055.4389999999999</v>
      </c>
      <c r="AM150">
        <v>45566.70824</v>
      </c>
      <c r="AN150">
        <f>MAX(AL150:AM150)</f>
        <v>45566.70824</v>
      </c>
      <c r="AO150">
        <f t="shared" si="4"/>
        <v>45566.70824</v>
      </c>
      <c r="AP150">
        <v>1</v>
      </c>
      <c r="AU150" s="31">
        <v>0.14048814800000001</v>
      </c>
      <c r="AV150" s="32"/>
      <c r="AW150">
        <f t="shared" si="5"/>
        <v>0.14048814800000001</v>
      </c>
    </row>
    <row r="151" spans="1:49" x14ac:dyDescent="0.35">
      <c r="A151">
        <v>801.96600000000001</v>
      </c>
      <c r="B151">
        <v>119.90900000000001</v>
      </c>
      <c r="C151">
        <v>215.1</v>
      </c>
      <c r="D151">
        <v>215.1</v>
      </c>
      <c r="E151">
        <v>220</v>
      </c>
      <c r="F151">
        <v>225</v>
      </c>
      <c r="G151">
        <v>2202.0479999999998</v>
      </c>
      <c r="H151">
        <v>1717.982</v>
      </c>
      <c r="I151">
        <v>3.2</v>
      </c>
      <c r="J151">
        <v>0.14799999999999999</v>
      </c>
      <c r="K151">
        <v>24.34</v>
      </c>
      <c r="L151">
        <v>2.06</v>
      </c>
      <c r="M151">
        <v>0.45400000000000001</v>
      </c>
      <c r="N151">
        <v>0.65800000000000003</v>
      </c>
      <c r="O151">
        <v>44.7</v>
      </c>
      <c r="P151">
        <v>29.402999999999999</v>
      </c>
      <c r="Q151">
        <v>44.948</v>
      </c>
      <c r="R151">
        <v>229.8</v>
      </c>
      <c r="S151">
        <v>60</v>
      </c>
      <c r="T151">
        <v>60</v>
      </c>
      <c r="U151">
        <v>60.9</v>
      </c>
      <c r="V151">
        <v>137.79599999999999</v>
      </c>
      <c r="W151">
        <v>52.5</v>
      </c>
      <c r="X151">
        <v>66.932000000000002</v>
      </c>
      <c r="Y151">
        <v>82.763999999999996</v>
      </c>
      <c r="Z151">
        <v>1.8440000000000001</v>
      </c>
      <c r="AA151">
        <v>545.75099999999998</v>
      </c>
      <c r="AB151">
        <v>498.90899999999999</v>
      </c>
      <c r="AC151">
        <v>4.8159999999999998</v>
      </c>
      <c r="AD151">
        <v>3.8380000000000001</v>
      </c>
      <c r="AE151">
        <v>7950.8819999999996</v>
      </c>
      <c r="AF151">
        <v>6162.0550000000003</v>
      </c>
      <c r="AG151">
        <v>1823.6959999999999</v>
      </c>
      <c r="AH151">
        <v>1167.694</v>
      </c>
      <c r="AI151">
        <v>6127.1859999999997</v>
      </c>
      <c r="AJ151">
        <v>4994.3609999999999</v>
      </c>
      <c r="AK151">
        <v>424.625</v>
      </c>
      <c r="AL151">
        <v>2056.1590000000001</v>
      </c>
      <c r="AM151">
        <v>45566.70824</v>
      </c>
      <c r="AN151">
        <f>MAX(AL151:AM151)</f>
        <v>45566.70824</v>
      </c>
      <c r="AO151">
        <f t="shared" si="4"/>
        <v>45566.70824</v>
      </c>
      <c r="AP151">
        <v>1</v>
      </c>
      <c r="AU151" s="32"/>
      <c r="AV151" s="31">
        <v>0.14048814800000001</v>
      </c>
      <c r="AW151">
        <f t="shared" si="5"/>
        <v>0.14048814800000001</v>
      </c>
    </row>
    <row r="152" spans="1:49" x14ac:dyDescent="0.35">
      <c r="A152">
        <v>802.15099999999995</v>
      </c>
      <c r="B152">
        <v>119.90900000000001</v>
      </c>
      <c r="C152">
        <v>215</v>
      </c>
      <c r="D152">
        <v>215.1</v>
      </c>
      <c r="E152">
        <v>220</v>
      </c>
      <c r="F152">
        <v>225</v>
      </c>
      <c r="G152">
        <v>2195.442</v>
      </c>
      <c r="H152">
        <v>1729.4449999999999</v>
      </c>
      <c r="I152">
        <v>3.77</v>
      </c>
      <c r="J152">
        <v>0.14599999999999999</v>
      </c>
      <c r="K152">
        <v>24.338000000000001</v>
      </c>
      <c r="L152">
        <v>2.0459999999999998</v>
      </c>
      <c r="M152">
        <v>0.45200000000000001</v>
      </c>
      <c r="N152">
        <v>0.65600000000000003</v>
      </c>
      <c r="O152">
        <v>43.5</v>
      </c>
      <c r="P152">
        <v>29.132999999999999</v>
      </c>
      <c r="Q152">
        <v>44.994</v>
      </c>
      <c r="R152">
        <v>229.8</v>
      </c>
      <c r="S152">
        <v>60</v>
      </c>
      <c r="T152">
        <v>60</v>
      </c>
      <c r="U152">
        <v>60.9</v>
      </c>
      <c r="V152">
        <v>94.585999999999999</v>
      </c>
      <c r="W152">
        <v>52.5</v>
      </c>
      <c r="X152">
        <v>66.137</v>
      </c>
      <c r="Y152">
        <v>79.986999999999995</v>
      </c>
      <c r="Z152">
        <v>2.7839999999999998</v>
      </c>
      <c r="AA152">
        <v>544.44100000000003</v>
      </c>
      <c r="AB152">
        <v>501.09100000000001</v>
      </c>
      <c r="AC152">
        <v>4.4770000000000003</v>
      </c>
      <c r="AD152">
        <v>3.6120000000000001</v>
      </c>
      <c r="AE152">
        <v>7778.03</v>
      </c>
      <c r="AF152">
        <v>5551.1270000000004</v>
      </c>
      <c r="AG152">
        <v>1624.923</v>
      </c>
      <c r="AH152">
        <v>1033.3050000000001</v>
      </c>
      <c r="AI152">
        <v>6153.107</v>
      </c>
      <c r="AJ152">
        <v>4517.8220000000001</v>
      </c>
      <c r="AK152">
        <v>423.67</v>
      </c>
      <c r="AL152">
        <v>2053.7640000000001</v>
      </c>
      <c r="AM152">
        <v>45566.70852</v>
      </c>
      <c r="AN152">
        <f>MAX(AL152:AM152)</f>
        <v>45566.70852</v>
      </c>
      <c r="AO152">
        <f t="shared" si="4"/>
        <v>45566.70852</v>
      </c>
      <c r="AP152">
        <v>1</v>
      </c>
      <c r="AU152" s="31">
        <v>0.11147058</v>
      </c>
      <c r="AV152" s="32"/>
      <c r="AW152">
        <f t="shared" si="5"/>
        <v>0.11147058</v>
      </c>
    </row>
    <row r="153" spans="1:49" x14ac:dyDescent="0.35">
      <c r="A153">
        <v>802.15099999999995</v>
      </c>
      <c r="B153">
        <v>119.90900000000001</v>
      </c>
      <c r="C153">
        <v>215</v>
      </c>
      <c r="D153">
        <v>215.1</v>
      </c>
      <c r="E153">
        <v>220</v>
      </c>
      <c r="F153">
        <v>225</v>
      </c>
      <c r="G153">
        <v>2195.442</v>
      </c>
      <c r="H153">
        <v>1729.4449999999999</v>
      </c>
      <c r="I153">
        <v>3.77</v>
      </c>
      <c r="J153">
        <v>0.14599999999999999</v>
      </c>
      <c r="K153">
        <v>24.338000000000001</v>
      </c>
      <c r="L153">
        <v>2.0459999999999998</v>
      </c>
      <c r="M153">
        <v>0.45200000000000001</v>
      </c>
      <c r="N153">
        <v>0.65600000000000003</v>
      </c>
      <c r="O153">
        <v>43.5</v>
      </c>
      <c r="P153">
        <v>29.132999999999999</v>
      </c>
      <c r="Q153">
        <v>44.994</v>
      </c>
      <c r="R153">
        <v>229.8</v>
      </c>
      <c r="S153">
        <v>60</v>
      </c>
      <c r="T153">
        <v>60</v>
      </c>
      <c r="U153">
        <v>60.9</v>
      </c>
      <c r="V153">
        <v>137.79599999999999</v>
      </c>
      <c r="W153">
        <v>52.5</v>
      </c>
      <c r="X153">
        <v>66.813999999999993</v>
      </c>
      <c r="Y153">
        <v>83.054000000000002</v>
      </c>
      <c r="Z153">
        <v>1.3919999999999999</v>
      </c>
      <c r="AA153">
        <v>545.85</v>
      </c>
      <c r="AB153">
        <v>498.86900000000003</v>
      </c>
      <c r="AC153">
        <v>4.7779999999999996</v>
      </c>
      <c r="AD153">
        <v>3.8</v>
      </c>
      <c r="AE153">
        <v>7937.1260000000002</v>
      </c>
      <c r="AF153">
        <v>6133.317</v>
      </c>
      <c r="AG153">
        <v>1797.193</v>
      </c>
      <c r="AH153">
        <v>1140.096</v>
      </c>
      <c r="AI153">
        <v>6139.9340000000002</v>
      </c>
      <c r="AJ153">
        <v>4993.2209999999995</v>
      </c>
      <c r="AK153">
        <v>424.73500000000001</v>
      </c>
      <c r="AL153">
        <v>2055.7890000000002</v>
      </c>
      <c r="AM153">
        <v>45566.70852</v>
      </c>
      <c r="AN153">
        <f>MAX(AL153:AM153)</f>
        <v>45566.70852</v>
      </c>
      <c r="AO153">
        <f t="shared" si="4"/>
        <v>45566.70852</v>
      </c>
      <c r="AP153">
        <v>1</v>
      </c>
      <c r="AU153" s="32"/>
      <c r="AV153" s="31">
        <v>0.11147058</v>
      </c>
      <c r="AW153">
        <f t="shared" si="5"/>
        <v>0.11147058</v>
      </c>
    </row>
    <row r="154" spans="1:49" hidden="1" x14ac:dyDescent="0.35">
      <c r="A154">
        <v>801.78200000000004</v>
      </c>
      <c r="B154">
        <v>119.90900000000001</v>
      </c>
      <c r="C154">
        <v>215.1</v>
      </c>
      <c r="D154">
        <v>215.1</v>
      </c>
      <c r="E154">
        <v>220.1</v>
      </c>
      <c r="F154">
        <v>225</v>
      </c>
      <c r="G154">
        <v>2185.63</v>
      </c>
      <c r="H154">
        <v>1748.5820000000001</v>
      </c>
      <c r="I154">
        <v>2.89</v>
      </c>
      <c r="J154">
        <v>0.14599999999999999</v>
      </c>
      <c r="K154">
        <v>24.338000000000001</v>
      </c>
      <c r="L154">
        <v>2.036</v>
      </c>
      <c r="M154">
        <v>0.45200000000000001</v>
      </c>
      <c r="N154">
        <v>0.65800000000000003</v>
      </c>
      <c r="O154">
        <v>42.7</v>
      </c>
      <c r="P154">
        <v>28.658999999999999</v>
      </c>
      <c r="Q154">
        <v>44.973999999999997</v>
      </c>
      <c r="R154">
        <v>229.8</v>
      </c>
      <c r="S154">
        <v>60.1</v>
      </c>
      <c r="T154">
        <v>60.1</v>
      </c>
      <c r="U154">
        <v>60.9</v>
      </c>
      <c r="V154">
        <v>94.585999999999999</v>
      </c>
      <c r="W154">
        <v>52.5</v>
      </c>
      <c r="X154">
        <v>66.146000000000001</v>
      </c>
      <c r="Y154">
        <v>80.087000000000003</v>
      </c>
      <c r="Z154">
        <v>3.3860000000000001</v>
      </c>
      <c r="AA154">
        <v>542.101</v>
      </c>
      <c r="AB154">
        <v>498.11900000000003</v>
      </c>
      <c r="AC154">
        <v>4.6280000000000001</v>
      </c>
      <c r="AD154">
        <v>3.65</v>
      </c>
      <c r="AE154">
        <v>7723.4750000000004</v>
      </c>
      <c r="AF154">
        <v>5472.1480000000001</v>
      </c>
      <c r="AG154">
        <v>1687.415</v>
      </c>
      <c r="AH154">
        <v>1032.855</v>
      </c>
      <c r="AI154">
        <v>6036.06</v>
      </c>
      <c r="AJ154">
        <v>4439.2929999999997</v>
      </c>
      <c r="AM154">
        <v>45566.7088</v>
      </c>
      <c r="AN154">
        <f>MAX(AL154:AM154)</f>
        <v>45566.7088</v>
      </c>
      <c r="AO154">
        <f t="shared" si="4"/>
        <v>45566.7088</v>
      </c>
      <c r="AU154" s="31">
        <v>0.11421036699999999</v>
      </c>
      <c r="AV154" s="32"/>
      <c r="AW154">
        <f t="shared" si="5"/>
        <v>0.11421036699999999</v>
      </c>
    </row>
    <row r="155" spans="1:49" x14ac:dyDescent="0.35">
      <c r="A155">
        <v>801.78200000000004</v>
      </c>
      <c r="B155">
        <v>119.90900000000001</v>
      </c>
      <c r="C155">
        <v>215.1</v>
      </c>
      <c r="D155">
        <v>215.1</v>
      </c>
      <c r="E155">
        <v>220.1</v>
      </c>
      <c r="F155">
        <v>225</v>
      </c>
      <c r="G155">
        <v>2185.63</v>
      </c>
      <c r="H155">
        <v>1748.5820000000001</v>
      </c>
      <c r="I155">
        <v>2.89</v>
      </c>
      <c r="J155">
        <v>0.14599999999999999</v>
      </c>
      <c r="K155">
        <v>24.338000000000001</v>
      </c>
      <c r="L155">
        <v>2.036</v>
      </c>
      <c r="M155">
        <v>0.45200000000000001</v>
      </c>
      <c r="N155">
        <v>0.65800000000000003</v>
      </c>
      <c r="O155">
        <v>42.7</v>
      </c>
      <c r="P155">
        <v>28.658999999999999</v>
      </c>
      <c r="Q155">
        <v>44.973999999999997</v>
      </c>
      <c r="R155">
        <v>229.8</v>
      </c>
      <c r="S155">
        <v>60.1</v>
      </c>
      <c r="T155">
        <v>60.1</v>
      </c>
      <c r="U155">
        <v>60.9</v>
      </c>
      <c r="V155">
        <v>137.79599999999999</v>
      </c>
      <c r="W155">
        <v>52.5</v>
      </c>
      <c r="X155">
        <v>66.831000000000003</v>
      </c>
      <c r="Y155">
        <v>82.968000000000004</v>
      </c>
      <c r="Z155">
        <v>1.3919999999999999</v>
      </c>
      <c r="AA155">
        <v>543.82799999999997</v>
      </c>
      <c r="AB155">
        <v>496.14299999999997</v>
      </c>
      <c r="AC155">
        <v>4.8540000000000001</v>
      </c>
      <c r="AD155">
        <v>3.8380000000000001</v>
      </c>
      <c r="AE155">
        <v>7893.5129999999999</v>
      </c>
      <c r="AF155">
        <v>6045.7780000000002</v>
      </c>
      <c r="AG155">
        <v>1817.3620000000001</v>
      </c>
      <c r="AH155">
        <v>1138.6679999999999</v>
      </c>
      <c r="AI155">
        <v>6076.15</v>
      </c>
      <c r="AJ155">
        <v>4907.1099999999997</v>
      </c>
      <c r="AK155">
        <v>424.72300000000001</v>
      </c>
      <c r="AL155">
        <v>2056.598</v>
      </c>
      <c r="AM155">
        <v>45566.7088</v>
      </c>
      <c r="AN155">
        <f>MAX(AL155:AM155)</f>
        <v>45566.7088</v>
      </c>
      <c r="AO155">
        <f t="shared" si="4"/>
        <v>45566.7088</v>
      </c>
      <c r="AP155">
        <v>1</v>
      </c>
      <c r="AU155" s="32"/>
      <c r="AV155" s="31">
        <v>0.11421036699999999</v>
      </c>
      <c r="AW155">
        <f t="shared" si="5"/>
        <v>0.11421036699999999</v>
      </c>
    </row>
    <row r="156" spans="1:49" x14ac:dyDescent="0.35">
      <c r="A156">
        <v>801.96600000000001</v>
      </c>
      <c r="B156">
        <v>119.90900000000001</v>
      </c>
      <c r="C156">
        <v>214.8</v>
      </c>
      <c r="D156">
        <v>215.1</v>
      </c>
      <c r="E156">
        <v>220</v>
      </c>
      <c r="F156">
        <v>225</v>
      </c>
      <c r="G156">
        <v>2187.3789999999999</v>
      </c>
      <c r="H156">
        <v>1741.49</v>
      </c>
      <c r="I156">
        <v>3.14</v>
      </c>
      <c r="J156">
        <v>0.14599999999999999</v>
      </c>
      <c r="K156">
        <v>24.338000000000001</v>
      </c>
      <c r="L156">
        <v>2.0659999999999998</v>
      </c>
      <c r="M156">
        <v>0.45200000000000001</v>
      </c>
      <c r="N156">
        <v>0.65800000000000003</v>
      </c>
      <c r="O156">
        <v>41.5</v>
      </c>
      <c r="P156">
        <v>28.597999999999999</v>
      </c>
      <c r="Q156">
        <v>44.963999999999999</v>
      </c>
      <c r="R156">
        <v>229.8</v>
      </c>
      <c r="S156">
        <v>59.9</v>
      </c>
      <c r="T156">
        <v>59.9</v>
      </c>
      <c r="U156">
        <v>60.9</v>
      </c>
      <c r="V156">
        <v>94.585999999999999</v>
      </c>
      <c r="W156">
        <v>52.5</v>
      </c>
      <c r="X156">
        <v>66.203000000000003</v>
      </c>
      <c r="Y156">
        <v>80.006</v>
      </c>
      <c r="Z156">
        <v>3.2730000000000001</v>
      </c>
      <c r="AA156">
        <v>541.88400000000001</v>
      </c>
      <c r="AB156">
        <v>497.33800000000002</v>
      </c>
      <c r="AC156">
        <v>4.6280000000000001</v>
      </c>
      <c r="AD156">
        <v>3.65</v>
      </c>
      <c r="AE156">
        <v>7718.8059999999996</v>
      </c>
      <c r="AF156">
        <v>5439.4549999999999</v>
      </c>
      <c r="AG156">
        <v>1682.7059999999999</v>
      </c>
      <c r="AH156">
        <v>1026.885</v>
      </c>
      <c r="AI156">
        <v>6036.1</v>
      </c>
      <c r="AJ156">
        <v>4412.57</v>
      </c>
      <c r="AK156">
        <v>423.78699999999998</v>
      </c>
      <c r="AL156">
        <v>2055.6770000000001</v>
      </c>
      <c r="AM156">
        <v>45566.709089999997</v>
      </c>
      <c r="AN156">
        <f>MAX(AL156:AM156)</f>
        <v>45566.709089999997</v>
      </c>
      <c r="AO156">
        <f t="shared" si="4"/>
        <v>45566.709089999997</v>
      </c>
      <c r="AP156">
        <v>1</v>
      </c>
      <c r="AU156" s="31">
        <v>0.141901374</v>
      </c>
      <c r="AV156" s="32"/>
      <c r="AW156">
        <f t="shared" si="5"/>
        <v>0.141901374</v>
      </c>
    </row>
    <row r="157" spans="1:49" x14ac:dyDescent="0.35">
      <c r="A157">
        <v>801.96600000000001</v>
      </c>
      <c r="B157">
        <v>119.90900000000001</v>
      </c>
      <c r="C157">
        <v>214.8</v>
      </c>
      <c r="D157">
        <v>215.1</v>
      </c>
      <c r="E157">
        <v>220</v>
      </c>
      <c r="F157">
        <v>225</v>
      </c>
      <c r="G157">
        <v>2187.3789999999999</v>
      </c>
      <c r="H157">
        <v>1741.49</v>
      </c>
      <c r="I157">
        <v>3.14</v>
      </c>
      <c r="J157">
        <v>0.14599999999999999</v>
      </c>
      <c r="K157">
        <v>24.338000000000001</v>
      </c>
      <c r="L157">
        <v>2.0659999999999998</v>
      </c>
      <c r="M157">
        <v>0.45200000000000001</v>
      </c>
      <c r="N157">
        <v>0.65800000000000003</v>
      </c>
      <c r="O157">
        <v>41.5</v>
      </c>
      <c r="P157">
        <v>28.597999999999999</v>
      </c>
      <c r="Q157">
        <v>44.963999999999999</v>
      </c>
      <c r="R157">
        <v>229.8</v>
      </c>
      <c r="S157">
        <v>59.9</v>
      </c>
      <c r="T157">
        <v>59.9</v>
      </c>
      <c r="U157">
        <v>60.9</v>
      </c>
      <c r="V157">
        <v>137.79599999999999</v>
      </c>
      <c r="W157">
        <v>52.5</v>
      </c>
      <c r="X157">
        <v>66.873999999999995</v>
      </c>
      <c r="Y157">
        <v>82.498999999999995</v>
      </c>
      <c r="Z157">
        <v>2.37</v>
      </c>
      <c r="AA157">
        <v>545.17899999999997</v>
      </c>
      <c r="AB157">
        <v>497.69299999999998</v>
      </c>
      <c r="AC157">
        <v>4.891</v>
      </c>
      <c r="AD157">
        <v>3.8380000000000001</v>
      </c>
      <c r="AE157">
        <v>7912.6660000000002</v>
      </c>
      <c r="AF157">
        <v>6109.6989999999996</v>
      </c>
      <c r="AG157">
        <v>1846.105</v>
      </c>
      <c r="AH157">
        <v>1145.9259999999999</v>
      </c>
      <c r="AI157">
        <v>6066.5609999999997</v>
      </c>
      <c r="AJ157">
        <v>4963.7730000000001</v>
      </c>
      <c r="AK157">
        <v>424.57</v>
      </c>
      <c r="AL157">
        <v>2056.2179999999998</v>
      </c>
      <c r="AM157">
        <v>45566.709089999997</v>
      </c>
      <c r="AN157">
        <f>MAX(AL157:AM157)</f>
        <v>45566.709089999997</v>
      </c>
      <c r="AO157">
        <f t="shared" si="4"/>
        <v>45566.709089999997</v>
      </c>
      <c r="AP157">
        <v>0</v>
      </c>
      <c r="AU157" s="32"/>
      <c r="AV157" s="31">
        <v>0.141901374</v>
      </c>
      <c r="AW157">
        <f t="shared" si="5"/>
        <v>0.141901374</v>
      </c>
    </row>
    <row r="158" spans="1:49" x14ac:dyDescent="0.35">
      <c r="A158">
        <v>801.59799999999996</v>
      </c>
      <c r="B158">
        <v>119.90900000000001</v>
      </c>
      <c r="C158">
        <v>214.6</v>
      </c>
      <c r="D158">
        <v>215</v>
      </c>
      <c r="E158">
        <v>220</v>
      </c>
      <c r="F158">
        <v>225</v>
      </c>
      <c r="G158">
        <v>2182.0360000000001</v>
      </c>
      <c r="H158">
        <v>1762.6679999999999</v>
      </c>
      <c r="I158">
        <v>3.5579999999999998</v>
      </c>
      <c r="J158">
        <v>0.14599999999999999</v>
      </c>
      <c r="K158">
        <v>24.338000000000001</v>
      </c>
      <c r="L158">
        <v>2.016</v>
      </c>
      <c r="M158">
        <v>0.45200000000000001</v>
      </c>
      <c r="N158">
        <v>0.65800000000000003</v>
      </c>
      <c r="O158">
        <v>40.9</v>
      </c>
      <c r="P158">
        <v>27.986000000000001</v>
      </c>
      <c r="Q158">
        <v>44.988999999999997</v>
      </c>
      <c r="R158">
        <v>229.8</v>
      </c>
      <c r="S158">
        <v>60</v>
      </c>
      <c r="T158">
        <v>60</v>
      </c>
      <c r="U158">
        <v>60.9</v>
      </c>
      <c r="V158">
        <v>94.585999999999999</v>
      </c>
      <c r="W158">
        <v>52.5</v>
      </c>
      <c r="X158">
        <v>66.049000000000007</v>
      </c>
      <c r="Y158">
        <v>80.311999999999998</v>
      </c>
      <c r="Z158">
        <v>2.972</v>
      </c>
      <c r="AA158">
        <v>539.77599999999995</v>
      </c>
      <c r="AB158">
        <v>494.33199999999999</v>
      </c>
      <c r="AC158">
        <v>4.7030000000000003</v>
      </c>
      <c r="AD158">
        <v>3.65</v>
      </c>
      <c r="AE158">
        <v>7656.9440000000004</v>
      </c>
      <c r="AF158">
        <v>5334.6490000000003</v>
      </c>
      <c r="AG158">
        <v>1694.174</v>
      </c>
      <c r="AH158">
        <v>997.75199999999995</v>
      </c>
      <c r="AI158">
        <v>5962.7709999999997</v>
      </c>
      <c r="AJ158">
        <v>4336.8959999999997</v>
      </c>
      <c r="AK158">
        <v>423.483</v>
      </c>
      <c r="AL158">
        <v>2052.7249999999999</v>
      </c>
      <c r="AM158">
        <v>45566.709360000001</v>
      </c>
      <c r="AN158">
        <f>MAX(AL158:AM158)</f>
        <v>45566.709360000001</v>
      </c>
      <c r="AO158">
        <f t="shared" si="4"/>
        <v>45566.709360000001</v>
      </c>
      <c r="AP158">
        <v>1</v>
      </c>
      <c r="AU158" s="31">
        <v>0.16073596500000001</v>
      </c>
      <c r="AV158" s="32"/>
      <c r="AW158">
        <f t="shared" si="5"/>
        <v>0.16073596500000001</v>
      </c>
    </row>
    <row r="159" spans="1:49" x14ac:dyDescent="0.35">
      <c r="A159">
        <v>801.59799999999996</v>
      </c>
      <c r="B159">
        <v>119.90900000000001</v>
      </c>
      <c r="C159">
        <v>214.6</v>
      </c>
      <c r="D159">
        <v>215</v>
      </c>
      <c r="E159">
        <v>220</v>
      </c>
      <c r="F159">
        <v>225</v>
      </c>
      <c r="G159">
        <v>2182.0360000000001</v>
      </c>
      <c r="H159">
        <v>1762.6679999999999</v>
      </c>
      <c r="I159">
        <v>3.5579999999999998</v>
      </c>
      <c r="J159">
        <v>0.14599999999999999</v>
      </c>
      <c r="K159">
        <v>24.338000000000001</v>
      </c>
      <c r="L159">
        <v>2.016</v>
      </c>
      <c r="M159">
        <v>0.45200000000000001</v>
      </c>
      <c r="N159">
        <v>0.65800000000000003</v>
      </c>
      <c r="O159">
        <v>40.9</v>
      </c>
      <c r="P159">
        <v>27.986000000000001</v>
      </c>
      <c r="Q159">
        <v>44.988999999999997</v>
      </c>
      <c r="R159">
        <v>229.8</v>
      </c>
      <c r="S159">
        <v>60</v>
      </c>
      <c r="T159">
        <v>60</v>
      </c>
      <c r="U159">
        <v>60.9</v>
      </c>
      <c r="V159">
        <v>137.79599999999999</v>
      </c>
      <c r="W159">
        <v>52.5</v>
      </c>
      <c r="X159">
        <v>66.906000000000006</v>
      </c>
      <c r="Y159">
        <v>82.763000000000005</v>
      </c>
      <c r="Z159">
        <v>1.3919999999999999</v>
      </c>
      <c r="AA159">
        <v>544.74900000000002</v>
      </c>
      <c r="AB159">
        <v>496.64400000000001</v>
      </c>
      <c r="AC159">
        <v>4.8159999999999998</v>
      </c>
      <c r="AD159">
        <v>3.875</v>
      </c>
      <c r="AE159">
        <v>7892.9160000000002</v>
      </c>
      <c r="AF159">
        <v>6098.4319999999998</v>
      </c>
      <c r="AG159">
        <v>1787.962</v>
      </c>
      <c r="AH159">
        <v>1146.4369999999999</v>
      </c>
      <c r="AI159">
        <v>6104.9539999999997</v>
      </c>
      <c r="AJ159">
        <v>4951.9949999999999</v>
      </c>
      <c r="AK159">
        <v>424.59</v>
      </c>
      <c r="AL159">
        <v>2054.2710000000002</v>
      </c>
      <c r="AM159">
        <v>45566.709360000001</v>
      </c>
      <c r="AN159">
        <f>MAX(AL159:AM159)</f>
        <v>45566.709360000001</v>
      </c>
      <c r="AO159">
        <f t="shared" si="4"/>
        <v>45566.709360000001</v>
      </c>
      <c r="AP159">
        <v>0</v>
      </c>
      <c r="AU159" s="32"/>
      <c r="AV159" s="31">
        <v>0.16073596500000001</v>
      </c>
      <c r="AW159">
        <f t="shared" si="5"/>
        <v>0.16073596500000001</v>
      </c>
    </row>
    <row r="160" spans="1:49" hidden="1" x14ac:dyDescent="0.35">
      <c r="A160">
        <v>801.59799999999996</v>
      </c>
      <c r="B160">
        <v>119.90900000000001</v>
      </c>
      <c r="C160">
        <v>214.6</v>
      </c>
      <c r="D160">
        <v>214.8</v>
      </c>
      <c r="E160">
        <v>220</v>
      </c>
      <c r="F160">
        <v>225</v>
      </c>
      <c r="G160">
        <v>2188.5450000000001</v>
      </c>
      <c r="H160">
        <v>1786.4680000000001</v>
      </c>
      <c r="I160">
        <v>3.1880000000000002</v>
      </c>
      <c r="J160">
        <v>0.14599999999999999</v>
      </c>
      <c r="K160">
        <v>24.34</v>
      </c>
      <c r="L160">
        <v>2.0379999999999998</v>
      </c>
      <c r="M160">
        <v>0.45400000000000001</v>
      </c>
      <c r="N160">
        <v>0.65800000000000003</v>
      </c>
      <c r="O160">
        <v>40.200000000000003</v>
      </c>
      <c r="P160">
        <v>27.716000000000001</v>
      </c>
      <c r="Q160">
        <v>44.988999999999997</v>
      </c>
      <c r="R160">
        <v>229.8</v>
      </c>
      <c r="S160">
        <v>60.1</v>
      </c>
      <c r="T160">
        <v>60.1</v>
      </c>
      <c r="U160">
        <v>60.9</v>
      </c>
      <c r="V160">
        <v>94.585999999999999</v>
      </c>
      <c r="W160">
        <v>52.5</v>
      </c>
      <c r="X160">
        <v>66.349000000000004</v>
      </c>
      <c r="Y160">
        <v>80.013000000000005</v>
      </c>
      <c r="Z160">
        <v>2.9350000000000001</v>
      </c>
      <c r="AA160">
        <v>540.33000000000004</v>
      </c>
      <c r="AB160">
        <v>494.76600000000002</v>
      </c>
      <c r="AC160">
        <v>4.665</v>
      </c>
      <c r="AD160">
        <v>3.6869999999999998</v>
      </c>
      <c r="AE160">
        <v>7670.7060000000001</v>
      </c>
      <c r="AF160">
        <v>5356.0370000000003</v>
      </c>
      <c r="AG160">
        <v>1670.3430000000001</v>
      </c>
      <c r="AH160">
        <v>1010.925</v>
      </c>
      <c r="AI160">
        <v>6000.3630000000003</v>
      </c>
      <c r="AJ160">
        <v>4345.1120000000001</v>
      </c>
      <c r="AM160">
        <v>45566.709640000001</v>
      </c>
      <c r="AN160">
        <f>MAX(AL160:AM160)</f>
        <v>45566.709640000001</v>
      </c>
      <c r="AO160">
        <f t="shared" si="4"/>
        <v>45566.709640000001</v>
      </c>
      <c r="AU160" s="31">
        <v>0.131051421</v>
      </c>
      <c r="AV160" s="32"/>
      <c r="AW160">
        <f t="shared" si="5"/>
        <v>0.131051421</v>
      </c>
    </row>
    <row r="161" spans="1:49" x14ac:dyDescent="0.35">
      <c r="A161">
        <v>801.59799999999996</v>
      </c>
      <c r="B161">
        <v>119.90900000000001</v>
      </c>
      <c r="C161">
        <v>214.6</v>
      </c>
      <c r="D161">
        <v>214.8</v>
      </c>
      <c r="E161">
        <v>220</v>
      </c>
      <c r="F161">
        <v>225</v>
      </c>
      <c r="G161">
        <v>2188.5450000000001</v>
      </c>
      <c r="H161">
        <v>1786.4680000000001</v>
      </c>
      <c r="I161">
        <v>3.1880000000000002</v>
      </c>
      <c r="J161">
        <v>0.14599999999999999</v>
      </c>
      <c r="K161">
        <v>24.34</v>
      </c>
      <c r="L161">
        <v>2.0379999999999998</v>
      </c>
      <c r="M161">
        <v>0.45400000000000001</v>
      </c>
      <c r="N161">
        <v>0.65800000000000003</v>
      </c>
      <c r="O161">
        <v>40.200000000000003</v>
      </c>
      <c r="P161">
        <v>27.716000000000001</v>
      </c>
      <c r="Q161">
        <v>44.988999999999997</v>
      </c>
      <c r="R161">
        <v>229.8</v>
      </c>
      <c r="S161">
        <v>60.1</v>
      </c>
      <c r="T161">
        <v>60.1</v>
      </c>
      <c r="U161">
        <v>60.9</v>
      </c>
      <c r="V161">
        <v>137.79599999999999</v>
      </c>
      <c r="W161">
        <v>52.5</v>
      </c>
      <c r="X161">
        <v>66.91</v>
      </c>
      <c r="Y161">
        <v>82.558000000000007</v>
      </c>
      <c r="Z161">
        <v>2.145</v>
      </c>
      <c r="AA161">
        <v>542.09100000000001</v>
      </c>
      <c r="AB161">
        <v>493.858</v>
      </c>
      <c r="AC161">
        <v>4.891</v>
      </c>
      <c r="AD161">
        <v>3.9129999999999998</v>
      </c>
      <c r="AE161">
        <v>7836.0389999999998</v>
      </c>
      <c r="AF161">
        <v>5973.79</v>
      </c>
      <c r="AG161">
        <v>1806.944</v>
      </c>
      <c r="AH161">
        <v>1143.8979999999999</v>
      </c>
      <c r="AI161">
        <v>6029.0950000000003</v>
      </c>
      <c r="AJ161">
        <v>4829.8919999999998</v>
      </c>
      <c r="AK161">
        <v>424.66</v>
      </c>
      <c r="AL161">
        <v>2056.0810000000001</v>
      </c>
      <c r="AM161">
        <v>45566.709640000001</v>
      </c>
      <c r="AN161">
        <f>MAX(AL161:AM161)</f>
        <v>45566.709640000001</v>
      </c>
      <c r="AO161">
        <f t="shared" si="4"/>
        <v>45566.709640000001</v>
      </c>
      <c r="AP161">
        <v>1</v>
      </c>
      <c r="AU161" s="32"/>
      <c r="AV161" s="31">
        <v>0.131051421</v>
      </c>
      <c r="AW161">
        <f t="shared" si="5"/>
        <v>0.131051421</v>
      </c>
    </row>
    <row r="162" spans="1:49" x14ac:dyDescent="0.35">
      <c r="A162">
        <v>801.59799999999996</v>
      </c>
      <c r="B162">
        <v>119.90900000000001</v>
      </c>
      <c r="C162">
        <v>214.8</v>
      </c>
      <c r="D162">
        <v>214.8</v>
      </c>
      <c r="E162">
        <v>220</v>
      </c>
      <c r="F162">
        <v>225</v>
      </c>
      <c r="G162">
        <v>2217.5909999999999</v>
      </c>
      <c r="H162">
        <v>1807.1590000000001</v>
      </c>
      <c r="I162">
        <v>3.1019999999999999</v>
      </c>
      <c r="J162">
        <v>0.14599999999999999</v>
      </c>
      <c r="K162">
        <v>24.341999999999999</v>
      </c>
      <c r="L162">
        <v>2.0299999999999998</v>
      </c>
      <c r="M162">
        <v>0.45600000000000002</v>
      </c>
      <c r="N162">
        <v>0.65800000000000003</v>
      </c>
      <c r="O162">
        <v>39.700000000000003</v>
      </c>
      <c r="P162">
        <v>27.297999999999998</v>
      </c>
      <c r="Q162">
        <v>44.959000000000003</v>
      </c>
      <c r="R162">
        <v>229.8</v>
      </c>
      <c r="S162">
        <v>59.9</v>
      </c>
      <c r="T162">
        <v>59.9</v>
      </c>
      <c r="U162">
        <v>60.9</v>
      </c>
      <c r="V162">
        <v>94.585999999999999</v>
      </c>
      <c r="W162">
        <v>52.5</v>
      </c>
      <c r="X162">
        <v>66.201999999999998</v>
      </c>
      <c r="Y162">
        <v>79.933999999999997</v>
      </c>
      <c r="Z162">
        <v>2.9350000000000001</v>
      </c>
      <c r="AA162">
        <v>540.98</v>
      </c>
      <c r="AB162">
        <v>495.16</v>
      </c>
      <c r="AC162">
        <v>4.7030000000000003</v>
      </c>
      <c r="AD162">
        <v>3.7250000000000001</v>
      </c>
      <c r="AE162">
        <v>7671.5010000000002</v>
      </c>
      <c r="AF162">
        <v>5367.83</v>
      </c>
      <c r="AG162">
        <v>1681.3910000000001</v>
      </c>
      <c r="AH162">
        <v>1017.778</v>
      </c>
      <c r="AI162">
        <v>5990.11</v>
      </c>
      <c r="AJ162">
        <v>4350.0519999999997</v>
      </c>
      <c r="AK162">
        <v>423.78</v>
      </c>
      <c r="AL162">
        <v>2055.364</v>
      </c>
      <c r="AM162">
        <v>45566.709929999997</v>
      </c>
      <c r="AN162">
        <f>MAX(AL162:AM162)</f>
        <v>45566.709929999997</v>
      </c>
      <c r="AO162">
        <f t="shared" si="4"/>
        <v>45566.709929999997</v>
      </c>
      <c r="AP162">
        <v>1</v>
      </c>
      <c r="AU162" s="31">
        <v>0.114341497</v>
      </c>
      <c r="AV162" s="32"/>
      <c r="AW162">
        <f t="shared" si="5"/>
        <v>0.114341497</v>
      </c>
    </row>
    <row r="163" spans="1:49" x14ac:dyDescent="0.35">
      <c r="A163">
        <v>801.59799999999996</v>
      </c>
      <c r="B163">
        <v>119.90900000000001</v>
      </c>
      <c r="C163">
        <v>214.8</v>
      </c>
      <c r="D163">
        <v>214.8</v>
      </c>
      <c r="E163">
        <v>220</v>
      </c>
      <c r="F163">
        <v>225</v>
      </c>
      <c r="G163">
        <v>2217.5909999999999</v>
      </c>
      <c r="H163">
        <v>1807.1590000000001</v>
      </c>
      <c r="I163">
        <v>3.1019999999999999</v>
      </c>
      <c r="J163">
        <v>0.14599999999999999</v>
      </c>
      <c r="K163">
        <v>24.341999999999999</v>
      </c>
      <c r="L163">
        <v>2.0299999999999998</v>
      </c>
      <c r="M163">
        <v>0.45600000000000002</v>
      </c>
      <c r="N163">
        <v>0.65800000000000003</v>
      </c>
      <c r="O163">
        <v>39.700000000000003</v>
      </c>
      <c r="P163">
        <v>27.297999999999998</v>
      </c>
      <c r="Q163">
        <v>44.959000000000003</v>
      </c>
      <c r="R163">
        <v>229.8</v>
      </c>
      <c r="S163">
        <v>59.9</v>
      </c>
      <c r="T163">
        <v>59.9</v>
      </c>
      <c r="U163">
        <v>60.9</v>
      </c>
      <c r="V163">
        <v>137.79599999999999</v>
      </c>
      <c r="W163">
        <v>52.5</v>
      </c>
      <c r="X163">
        <v>66.846999999999994</v>
      </c>
      <c r="Y163">
        <v>82.891000000000005</v>
      </c>
      <c r="Z163">
        <v>1.43</v>
      </c>
      <c r="AA163">
        <v>541.12199999999996</v>
      </c>
      <c r="AB163">
        <v>492.60300000000001</v>
      </c>
      <c r="AC163">
        <v>4.8540000000000001</v>
      </c>
      <c r="AD163">
        <v>3.875</v>
      </c>
      <c r="AE163">
        <v>7796.57</v>
      </c>
      <c r="AF163">
        <v>5902.3940000000002</v>
      </c>
      <c r="AG163">
        <v>1769.5139999999999</v>
      </c>
      <c r="AH163">
        <v>1107.895</v>
      </c>
      <c r="AI163">
        <v>6027.0559999999996</v>
      </c>
      <c r="AJ163">
        <v>4794.4989999999998</v>
      </c>
      <c r="AK163">
        <v>424.70400000000001</v>
      </c>
      <c r="AL163">
        <v>2056.2489999999998</v>
      </c>
      <c r="AM163">
        <v>45566.709929999997</v>
      </c>
      <c r="AN163">
        <f>MAX(AL163:AM163)</f>
        <v>45566.709929999997</v>
      </c>
      <c r="AO163">
        <f t="shared" si="4"/>
        <v>45566.709929999997</v>
      </c>
      <c r="AP163">
        <v>1</v>
      </c>
      <c r="AU163" s="32"/>
      <c r="AV163" s="31">
        <v>0.114341497</v>
      </c>
      <c r="AW163">
        <f t="shared" si="5"/>
        <v>0.114341497</v>
      </c>
    </row>
    <row r="164" spans="1:49" x14ac:dyDescent="0.35">
      <c r="A164">
        <v>801.78200000000004</v>
      </c>
      <c r="B164">
        <v>119.90900000000001</v>
      </c>
      <c r="C164">
        <v>214.6</v>
      </c>
      <c r="D164">
        <v>214.8</v>
      </c>
      <c r="E164">
        <v>219.8</v>
      </c>
      <c r="F164">
        <v>224.8</v>
      </c>
      <c r="G164">
        <v>2201.3670000000002</v>
      </c>
      <c r="H164">
        <v>1803.3710000000001</v>
      </c>
      <c r="I164">
        <v>3.528</v>
      </c>
      <c r="J164">
        <v>0.15</v>
      </c>
      <c r="K164">
        <v>24.34</v>
      </c>
      <c r="L164">
        <v>2.0619999999999998</v>
      </c>
      <c r="M164">
        <v>0.45400000000000001</v>
      </c>
      <c r="N164">
        <v>0.65600000000000003</v>
      </c>
      <c r="O164">
        <v>39.4</v>
      </c>
      <c r="P164">
        <v>27.405000000000001</v>
      </c>
      <c r="Q164">
        <v>44.959000000000003</v>
      </c>
      <c r="R164">
        <v>229.8</v>
      </c>
      <c r="S164">
        <v>60</v>
      </c>
      <c r="T164">
        <v>60</v>
      </c>
      <c r="U164">
        <v>60.9</v>
      </c>
      <c r="V164">
        <v>94.585999999999999</v>
      </c>
      <c r="W164">
        <v>52.5</v>
      </c>
      <c r="X164">
        <v>66.221000000000004</v>
      </c>
      <c r="Y164">
        <v>79.869</v>
      </c>
      <c r="Z164">
        <v>3.5739999999999998</v>
      </c>
      <c r="AA164">
        <v>539.48</v>
      </c>
      <c r="AB164">
        <v>493.51600000000002</v>
      </c>
      <c r="AC164">
        <v>4.59</v>
      </c>
      <c r="AD164">
        <v>3.6869999999999998</v>
      </c>
      <c r="AE164">
        <v>7644.25</v>
      </c>
      <c r="AF164">
        <v>5316.8980000000001</v>
      </c>
      <c r="AG164">
        <v>1620.0989999999999</v>
      </c>
      <c r="AH164">
        <v>1000.593</v>
      </c>
      <c r="AI164">
        <v>6024.1509999999998</v>
      </c>
      <c r="AJ164">
        <v>4316.3050000000003</v>
      </c>
      <c r="AK164">
        <v>423.36799999999999</v>
      </c>
      <c r="AL164">
        <v>2051.489</v>
      </c>
      <c r="AM164">
        <v>45566.710209999997</v>
      </c>
      <c r="AN164">
        <f>MAX(AL164:AM164)</f>
        <v>45566.710209999997</v>
      </c>
      <c r="AO164">
        <f t="shared" si="4"/>
        <v>45566.710209999997</v>
      </c>
      <c r="AP164">
        <v>1</v>
      </c>
      <c r="AU164" s="31">
        <v>0.12812042200000001</v>
      </c>
      <c r="AV164" s="32"/>
      <c r="AW164">
        <f t="shared" si="5"/>
        <v>0.12812042200000001</v>
      </c>
    </row>
    <row r="165" spans="1:49" x14ac:dyDescent="0.35">
      <c r="A165">
        <v>801.78200000000004</v>
      </c>
      <c r="B165">
        <v>119.90900000000001</v>
      </c>
      <c r="C165">
        <v>214.6</v>
      </c>
      <c r="D165">
        <v>214.8</v>
      </c>
      <c r="E165">
        <v>219.8</v>
      </c>
      <c r="F165">
        <v>224.8</v>
      </c>
      <c r="G165">
        <v>2201.3670000000002</v>
      </c>
      <c r="H165">
        <v>1803.3710000000001</v>
      </c>
      <c r="I165">
        <v>3.528</v>
      </c>
      <c r="J165">
        <v>0.15</v>
      </c>
      <c r="K165">
        <v>24.34</v>
      </c>
      <c r="L165">
        <v>2.0619999999999998</v>
      </c>
      <c r="M165">
        <v>0.45400000000000001</v>
      </c>
      <c r="N165">
        <v>0.65600000000000003</v>
      </c>
      <c r="O165">
        <v>39.4</v>
      </c>
      <c r="P165">
        <v>27.405000000000001</v>
      </c>
      <c r="Q165">
        <v>44.959000000000003</v>
      </c>
      <c r="R165">
        <v>229.8</v>
      </c>
      <c r="S165">
        <v>60</v>
      </c>
      <c r="T165">
        <v>60</v>
      </c>
      <c r="U165">
        <v>60.9</v>
      </c>
      <c r="V165">
        <v>137.79599999999999</v>
      </c>
      <c r="W165">
        <v>52.5</v>
      </c>
      <c r="X165">
        <v>66.912000000000006</v>
      </c>
      <c r="Y165">
        <v>82.506</v>
      </c>
      <c r="Z165">
        <v>2.2200000000000002</v>
      </c>
      <c r="AA165">
        <v>540.49599999999998</v>
      </c>
      <c r="AB165">
        <v>491.839</v>
      </c>
      <c r="AC165">
        <v>4.891</v>
      </c>
      <c r="AD165">
        <v>3.875</v>
      </c>
      <c r="AE165">
        <v>7803.8069999999998</v>
      </c>
      <c r="AF165">
        <v>5905.3860000000004</v>
      </c>
      <c r="AG165">
        <v>1793.663</v>
      </c>
      <c r="AH165">
        <v>1112.6669999999999</v>
      </c>
      <c r="AI165">
        <v>6010.1440000000002</v>
      </c>
      <c r="AJ165">
        <v>4792.7190000000001</v>
      </c>
      <c r="AK165">
        <v>424.70800000000003</v>
      </c>
      <c r="AL165">
        <v>2055.0279999999998</v>
      </c>
      <c r="AM165">
        <v>45566.710209999997</v>
      </c>
      <c r="AN165">
        <f>MAX(AL165:AM165)</f>
        <v>45566.710209999997</v>
      </c>
      <c r="AO165">
        <f t="shared" si="4"/>
        <v>45566.710209999997</v>
      </c>
      <c r="AP165">
        <v>1</v>
      </c>
      <c r="AU165" s="32"/>
      <c r="AV165" s="31">
        <v>0.12812042200000001</v>
      </c>
      <c r="AW165">
        <f t="shared" si="5"/>
        <v>0.12812042200000001</v>
      </c>
    </row>
    <row r="166" spans="1:49" x14ac:dyDescent="0.35">
      <c r="A166">
        <v>801.59799999999996</v>
      </c>
      <c r="B166">
        <v>119.90900000000001</v>
      </c>
      <c r="C166">
        <v>214.6</v>
      </c>
      <c r="D166">
        <v>214.8</v>
      </c>
      <c r="E166">
        <v>219.8</v>
      </c>
      <c r="F166">
        <v>225</v>
      </c>
      <c r="G166">
        <v>2206.0309999999999</v>
      </c>
      <c r="H166">
        <v>1811.24</v>
      </c>
      <c r="I166">
        <v>3.0139999999999998</v>
      </c>
      <c r="J166">
        <v>0.14799999999999999</v>
      </c>
      <c r="K166">
        <v>24.34</v>
      </c>
      <c r="L166">
        <v>2.004</v>
      </c>
      <c r="M166">
        <v>0.45400000000000001</v>
      </c>
      <c r="N166">
        <v>0.65800000000000003</v>
      </c>
      <c r="O166">
        <v>39.200000000000003</v>
      </c>
      <c r="P166">
        <v>26.681999999999999</v>
      </c>
      <c r="Q166">
        <v>44.959000000000003</v>
      </c>
      <c r="R166">
        <v>229.8</v>
      </c>
      <c r="S166">
        <v>60</v>
      </c>
      <c r="T166">
        <v>60</v>
      </c>
      <c r="U166">
        <v>60.9</v>
      </c>
      <c r="V166">
        <v>94.585999999999999</v>
      </c>
      <c r="W166">
        <v>52.5</v>
      </c>
      <c r="X166">
        <v>66.364000000000004</v>
      </c>
      <c r="Y166">
        <v>79.984999999999999</v>
      </c>
      <c r="Z166">
        <v>3.2360000000000002</v>
      </c>
      <c r="AA166">
        <v>538.06799999999998</v>
      </c>
      <c r="AB166">
        <v>489.79199999999997</v>
      </c>
      <c r="AC166">
        <v>4.6280000000000001</v>
      </c>
      <c r="AD166">
        <v>3.7250000000000001</v>
      </c>
      <c r="AE166">
        <v>7611.9979999999996</v>
      </c>
      <c r="AF166">
        <v>5226.46</v>
      </c>
      <c r="AG166">
        <v>1605.2560000000001</v>
      </c>
      <c r="AH166">
        <v>978.85</v>
      </c>
      <c r="AI166">
        <v>6006.7420000000002</v>
      </c>
      <c r="AJ166">
        <v>4247.6099999999997</v>
      </c>
      <c r="AK166">
        <v>423.75700000000001</v>
      </c>
      <c r="AL166">
        <v>2056.0129999999999</v>
      </c>
      <c r="AM166">
        <v>45566.710489999998</v>
      </c>
      <c r="AN166">
        <f>MAX(AL166:AM166)</f>
        <v>45566.710489999998</v>
      </c>
      <c r="AO166">
        <f t="shared" si="4"/>
        <v>45566.710489999998</v>
      </c>
      <c r="AP166">
        <v>1</v>
      </c>
      <c r="AU166" s="31">
        <v>0.13870036599999999</v>
      </c>
      <c r="AV166" s="32"/>
      <c r="AW166">
        <f t="shared" si="5"/>
        <v>0.13870036599999999</v>
      </c>
    </row>
    <row r="167" spans="1:49" x14ac:dyDescent="0.35">
      <c r="A167">
        <v>801.59799999999996</v>
      </c>
      <c r="B167">
        <v>119.90900000000001</v>
      </c>
      <c r="C167">
        <v>214.6</v>
      </c>
      <c r="D167">
        <v>214.8</v>
      </c>
      <c r="E167">
        <v>219.8</v>
      </c>
      <c r="F167">
        <v>225</v>
      </c>
      <c r="G167">
        <v>2206.0309999999999</v>
      </c>
      <c r="H167">
        <v>1811.24</v>
      </c>
      <c r="I167">
        <v>3.0139999999999998</v>
      </c>
      <c r="J167">
        <v>0.14799999999999999</v>
      </c>
      <c r="K167">
        <v>24.34</v>
      </c>
      <c r="L167">
        <v>2.004</v>
      </c>
      <c r="M167">
        <v>0.45400000000000001</v>
      </c>
      <c r="N167">
        <v>0.65800000000000003</v>
      </c>
      <c r="O167">
        <v>39.200000000000003</v>
      </c>
      <c r="P167">
        <v>26.681999999999999</v>
      </c>
      <c r="Q167">
        <v>44.959000000000003</v>
      </c>
      <c r="R167">
        <v>229.8</v>
      </c>
      <c r="S167">
        <v>60</v>
      </c>
      <c r="T167">
        <v>60</v>
      </c>
      <c r="U167">
        <v>60.9</v>
      </c>
      <c r="V167">
        <v>137.79599999999999</v>
      </c>
      <c r="W167">
        <v>52.5</v>
      </c>
      <c r="X167">
        <v>66.957999999999998</v>
      </c>
      <c r="Y167">
        <v>82.576999999999998</v>
      </c>
      <c r="Z167">
        <v>2.4830000000000001</v>
      </c>
      <c r="AA167">
        <v>538.99599999999998</v>
      </c>
      <c r="AB167">
        <v>489.57600000000002</v>
      </c>
      <c r="AC167">
        <v>4.9290000000000003</v>
      </c>
      <c r="AD167">
        <v>3.9510000000000001</v>
      </c>
      <c r="AE167">
        <v>7754.13</v>
      </c>
      <c r="AF167">
        <v>5832.5969999999998</v>
      </c>
      <c r="AG167">
        <v>1779.5640000000001</v>
      </c>
      <c r="AH167">
        <v>1114.537</v>
      </c>
      <c r="AI167">
        <v>5974.5659999999998</v>
      </c>
      <c r="AJ167">
        <v>4718.0600000000004</v>
      </c>
      <c r="AK167">
        <v>424.58800000000002</v>
      </c>
      <c r="AL167">
        <v>2056.2910000000002</v>
      </c>
      <c r="AM167">
        <v>45566.710489999998</v>
      </c>
      <c r="AN167">
        <f>MAX(AL167:AM167)</f>
        <v>45566.710489999998</v>
      </c>
      <c r="AO167">
        <f t="shared" si="4"/>
        <v>45566.710489999998</v>
      </c>
      <c r="AP167">
        <v>1</v>
      </c>
      <c r="AU167" s="32"/>
      <c r="AV167" s="31">
        <v>0.13870036599999999</v>
      </c>
      <c r="AW167">
        <f t="shared" si="5"/>
        <v>0.13870036599999999</v>
      </c>
    </row>
    <row r="168" spans="1:49" hidden="1" x14ac:dyDescent="0.35">
      <c r="A168">
        <v>801.59799999999996</v>
      </c>
      <c r="B168">
        <v>119.90900000000001</v>
      </c>
      <c r="C168">
        <v>214.6</v>
      </c>
      <c r="D168">
        <v>214.8</v>
      </c>
      <c r="E168">
        <v>219.8</v>
      </c>
      <c r="F168">
        <v>225</v>
      </c>
      <c r="G168">
        <v>2203.893</v>
      </c>
      <c r="H168">
        <v>1824.354</v>
      </c>
      <c r="I168">
        <v>3.036</v>
      </c>
      <c r="J168">
        <v>0.14599999999999999</v>
      </c>
      <c r="K168">
        <v>24.34</v>
      </c>
      <c r="L168">
        <v>2.06</v>
      </c>
      <c r="M168">
        <v>0.45400000000000001</v>
      </c>
      <c r="N168">
        <v>0.65600000000000003</v>
      </c>
      <c r="O168">
        <v>39</v>
      </c>
      <c r="P168">
        <v>26.814</v>
      </c>
      <c r="Q168">
        <v>44.959000000000003</v>
      </c>
      <c r="R168">
        <v>229.8</v>
      </c>
      <c r="S168">
        <v>59.9</v>
      </c>
      <c r="T168">
        <v>59.9</v>
      </c>
      <c r="U168">
        <v>60.9</v>
      </c>
      <c r="V168">
        <v>94.585999999999999</v>
      </c>
      <c r="W168">
        <v>52.5</v>
      </c>
      <c r="X168">
        <v>66.102000000000004</v>
      </c>
      <c r="Y168">
        <v>80.027000000000001</v>
      </c>
      <c r="Z168">
        <v>3.01</v>
      </c>
      <c r="AA168">
        <v>537.72400000000005</v>
      </c>
      <c r="AB168">
        <v>490.43099999999998</v>
      </c>
      <c r="AC168">
        <v>4.6280000000000001</v>
      </c>
      <c r="AD168">
        <v>3.6869999999999998</v>
      </c>
      <c r="AE168">
        <v>7600.6210000000001</v>
      </c>
      <c r="AF168">
        <v>5231.9309999999996</v>
      </c>
      <c r="AG168">
        <v>1612.7819999999999</v>
      </c>
      <c r="AH168">
        <v>970.52499999999998</v>
      </c>
      <c r="AI168">
        <v>5987.8389999999999</v>
      </c>
      <c r="AJ168">
        <v>4261.4049999999997</v>
      </c>
      <c r="AM168">
        <v>45566.710780000001</v>
      </c>
      <c r="AN168">
        <f>MAX(AL168:AM168)</f>
        <v>45566.710780000001</v>
      </c>
      <c r="AO168">
        <f t="shared" si="4"/>
        <v>45566.710780000001</v>
      </c>
      <c r="AU168" s="31">
        <v>0.133170605</v>
      </c>
      <c r="AV168" s="32"/>
      <c r="AW168">
        <f t="shared" si="5"/>
        <v>0.133170605</v>
      </c>
    </row>
    <row r="169" spans="1:49" x14ac:dyDescent="0.35">
      <c r="A169">
        <v>801.59799999999996</v>
      </c>
      <c r="B169">
        <v>119.90900000000001</v>
      </c>
      <c r="C169">
        <v>214.6</v>
      </c>
      <c r="D169">
        <v>214.8</v>
      </c>
      <c r="E169">
        <v>219.8</v>
      </c>
      <c r="F169">
        <v>225</v>
      </c>
      <c r="G169">
        <v>2203.893</v>
      </c>
      <c r="H169">
        <v>1824.354</v>
      </c>
      <c r="I169">
        <v>3.036</v>
      </c>
      <c r="J169">
        <v>0.14599999999999999</v>
      </c>
      <c r="K169">
        <v>24.34</v>
      </c>
      <c r="L169">
        <v>2.06</v>
      </c>
      <c r="M169">
        <v>0.45400000000000001</v>
      </c>
      <c r="N169">
        <v>0.65600000000000003</v>
      </c>
      <c r="O169">
        <v>39</v>
      </c>
      <c r="P169">
        <v>26.814</v>
      </c>
      <c r="Q169">
        <v>44.959000000000003</v>
      </c>
      <c r="R169">
        <v>229.8</v>
      </c>
      <c r="S169">
        <v>59.9</v>
      </c>
      <c r="T169">
        <v>59.9</v>
      </c>
      <c r="U169">
        <v>60.9</v>
      </c>
      <c r="V169">
        <v>137.79599999999999</v>
      </c>
      <c r="W169">
        <v>52.5</v>
      </c>
      <c r="X169">
        <v>66.906000000000006</v>
      </c>
      <c r="Y169">
        <v>82.902000000000001</v>
      </c>
      <c r="Z169">
        <v>1.43</v>
      </c>
      <c r="AA169">
        <v>538.31500000000005</v>
      </c>
      <c r="AB169">
        <v>488.56799999999998</v>
      </c>
      <c r="AC169">
        <v>4.9660000000000002</v>
      </c>
      <c r="AD169">
        <v>3.9129999999999998</v>
      </c>
      <c r="AE169">
        <v>7753.2969999999996</v>
      </c>
      <c r="AF169">
        <v>5813.53</v>
      </c>
      <c r="AG169">
        <v>1805.4580000000001</v>
      </c>
      <c r="AH169">
        <v>1101.875</v>
      </c>
      <c r="AI169">
        <v>5947.8389999999999</v>
      </c>
      <c r="AJ169">
        <v>4711.6559999999999</v>
      </c>
      <c r="AK169">
        <v>424.56400000000002</v>
      </c>
      <c r="AL169">
        <v>2054.739</v>
      </c>
      <c r="AM169">
        <v>45566.710780000001</v>
      </c>
      <c r="AN169">
        <f>MAX(AL169:AM169)</f>
        <v>45566.710780000001</v>
      </c>
      <c r="AO169">
        <f t="shared" si="4"/>
        <v>45566.710780000001</v>
      </c>
      <c r="AP169">
        <v>1</v>
      </c>
      <c r="AU169" s="32"/>
      <c r="AV169" s="31">
        <v>0.133170605</v>
      </c>
      <c r="AW169">
        <f t="shared" si="5"/>
        <v>0.133170605</v>
      </c>
    </row>
    <row r="170" spans="1:49" x14ac:dyDescent="0.35">
      <c r="A170">
        <v>801.59799999999996</v>
      </c>
      <c r="B170">
        <v>119.90900000000001</v>
      </c>
      <c r="C170">
        <v>214.6</v>
      </c>
      <c r="D170">
        <v>214.8</v>
      </c>
      <c r="E170">
        <v>219.8</v>
      </c>
      <c r="F170">
        <v>225</v>
      </c>
      <c r="G170">
        <v>2201.27</v>
      </c>
      <c r="H170">
        <v>1829.8910000000001</v>
      </c>
      <c r="I170">
        <v>3.1859999999999999</v>
      </c>
      <c r="J170">
        <v>0.14599999999999999</v>
      </c>
      <c r="K170">
        <v>24.341999999999999</v>
      </c>
      <c r="L170">
        <v>2.0499999999999998</v>
      </c>
      <c r="M170">
        <v>0.45400000000000001</v>
      </c>
      <c r="N170">
        <v>0.65800000000000003</v>
      </c>
      <c r="O170">
        <v>38.9</v>
      </c>
      <c r="P170">
        <v>26.702000000000002</v>
      </c>
      <c r="Q170">
        <v>44.988999999999997</v>
      </c>
      <c r="R170">
        <v>230</v>
      </c>
      <c r="S170">
        <v>60.1</v>
      </c>
      <c r="T170">
        <v>60.1</v>
      </c>
      <c r="U170">
        <v>60.9</v>
      </c>
      <c r="V170">
        <v>94.585999999999999</v>
      </c>
      <c r="W170">
        <v>52.5</v>
      </c>
      <c r="X170">
        <v>66.227999999999994</v>
      </c>
      <c r="Y170">
        <v>79.888999999999996</v>
      </c>
      <c r="Z170">
        <v>3.6120000000000001</v>
      </c>
      <c r="AA170">
        <v>538.00900000000001</v>
      </c>
      <c r="AB170">
        <v>490.613</v>
      </c>
      <c r="AC170">
        <v>4.6280000000000001</v>
      </c>
      <c r="AD170">
        <v>3.762</v>
      </c>
      <c r="AE170">
        <v>7602.2830000000004</v>
      </c>
      <c r="AF170">
        <v>5240.8320000000003</v>
      </c>
      <c r="AG170">
        <v>1609.7280000000001</v>
      </c>
      <c r="AH170">
        <v>1003.616</v>
      </c>
      <c r="AI170">
        <v>5992.5550000000003</v>
      </c>
      <c r="AJ170">
        <v>4237.2160000000003</v>
      </c>
      <c r="AK170">
        <v>423.59699999999998</v>
      </c>
      <c r="AL170">
        <v>2055.8589999999999</v>
      </c>
      <c r="AM170">
        <v>45566.711049999998</v>
      </c>
      <c r="AN170">
        <f>MAX(AL170:AM170)</f>
        <v>45566.711049999998</v>
      </c>
      <c r="AO170">
        <f t="shared" si="4"/>
        <v>45566.711049999998</v>
      </c>
      <c r="AP170">
        <v>0</v>
      </c>
      <c r="AU170" s="31">
        <v>0.12185752399999999</v>
      </c>
      <c r="AV170" s="32"/>
      <c r="AW170">
        <f t="shared" si="5"/>
        <v>0.12185752399999999</v>
      </c>
    </row>
    <row r="171" spans="1:49" x14ac:dyDescent="0.35">
      <c r="A171">
        <v>801.59799999999996</v>
      </c>
      <c r="B171">
        <v>119.90900000000001</v>
      </c>
      <c r="C171">
        <v>214.6</v>
      </c>
      <c r="D171">
        <v>214.8</v>
      </c>
      <c r="E171">
        <v>219.8</v>
      </c>
      <c r="F171">
        <v>225</v>
      </c>
      <c r="G171">
        <v>2201.27</v>
      </c>
      <c r="H171">
        <v>1829.8910000000001</v>
      </c>
      <c r="I171">
        <v>3.1859999999999999</v>
      </c>
      <c r="J171">
        <v>0.14599999999999999</v>
      </c>
      <c r="K171">
        <v>24.341999999999999</v>
      </c>
      <c r="L171">
        <v>2.0499999999999998</v>
      </c>
      <c r="M171">
        <v>0.45400000000000001</v>
      </c>
      <c r="N171">
        <v>0.65800000000000003</v>
      </c>
      <c r="O171">
        <v>38.9</v>
      </c>
      <c r="P171">
        <v>26.702000000000002</v>
      </c>
      <c r="Q171">
        <v>44.988999999999997</v>
      </c>
      <c r="R171">
        <v>230</v>
      </c>
      <c r="S171">
        <v>60.1</v>
      </c>
      <c r="T171">
        <v>60.1</v>
      </c>
      <c r="U171">
        <v>60.9</v>
      </c>
      <c r="V171">
        <v>137.79599999999999</v>
      </c>
      <c r="W171">
        <v>52.5</v>
      </c>
      <c r="X171">
        <v>66.951999999999998</v>
      </c>
      <c r="Y171">
        <v>82.504999999999995</v>
      </c>
      <c r="Z171">
        <v>2.2200000000000002</v>
      </c>
      <c r="AA171">
        <v>536.93600000000004</v>
      </c>
      <c r="AB171">
        <v>488.089</v>
      </c>
      <c r="AC171">
        <v>4.8540000000000001</v>
      </c>
      <c r="AD171">
        <v>3.9129999999999998</v>
      </c>
      <c r="AE171">
        <v>7712.1850000000004</v>
      </c>
      <c r="AF171">
        <v>5780.2089999999998</v>
      </c>
      <c r="AG171">
        <v>1734.4939999999999</v>
      </c>
      <c r="AH171">
        <v>1094.1489999999999</v>
      </c>
      <c r="AI171">
        <v>5977.6909999999998</v>
      </c>
      <c r="AJ171">
        <v>4686.0600000000004</v>
      </c>
      <c r="AK171">
        <v>424.47300000000001</v>
      </c>
      <c r="AL171">
        <v>2056.5100000000002</v>
      </c>
      <c r="AM171">
        <v>45566.711049999998</v>
      </c>
      <c r="AN171">
        <f>MAX(AL171:AM171)</f>
        <v>45566.711049999998</v>
      </c>
      <c r="AO171">
        <f t="shared" si="4"/>
        <v>45566.711049999998</v>
      </c>
      <c r="AP171">
        <v>1</v>
      </c>
      <c r="AU171" s="32"/>
      <c r="AV171" s="31">
        <v>0.12185752399999999</v>
      </c>
      <c r="AW171">
        <f t="shared" si="5"/>
        <v>0.12185752399999999</v>
      </c>
    </row>
    <row r="172" spans="1:49" x14ac:dyDescent="0.35">
      <c r="A172">
        <v>801.41300000000001</v>
      </c>
      <c r="B172">
        <v>119.90900000000001</v>
      </c>
      <c r="C172">
        <v>214.5</v>
      </c>
      <c r="D172">
        <v>214.8</v>
      </c>
      <c r="E172">
        <v>219.8</v>
      </c>
      <c r="F172">
        <v>224.8</v>
      </c>
      <c r="G172">
        <v>2194.7620000000002</v>
      </c>
      <c r="H172">
        <v>1853.011</v>
      </c>
      <c r="I172">
        <v>2.806</v>
      </c>
      <c r="J172">
        <v>0.15</v>
      </c>
      <c r="K172">
        <v>24.34</v>
      </c>
      <c r="L172">
        <v>2.04</v>
      </c>
      <c r="M172">
        <v>0.45400000000000001</v>
      </c>
      <c r="N172">
        <v>0.65600000000000003</v>
      </c>
      <c r="O172">
        <v>38.9</v>
      </c>
      <c r="P172">
        <v>26.513000000000002</v>
      </c>
      <c r="Q172">
        <v>44.963999999999999</v>
      </c>
      <c r="R172">
        <v>229.8</v>
      </c>
      <c r="S172">
        <v>60</v>
      </c>
      <c r="T172">
        <v>60</v>
      </c>
      <c r="U172">
        <v>60.9</v>
      </c>
      <c r="V172">
        <v>94.585999999999999</v>
      </c>
      <c r="W172">
        <v>52.5</v>
      </c>
      <c r="X172">
        <v>66.186999999999998</v>
      </c>
      <c r="Y172">
        <v>80.084000000000003</v>
      </c>
      <c r="Z172">
        <v>3.01</v>
      </c>
      <c r="AA172">
        <v>538.96699999999998</v>
      </c>
      <c r="AB172">
        <v>492.37700000000001</v>
      </c>
      <c r="AC172">
        <v>4.6280000000000001</v>
      </c>
      <c r="AD172">
        <v>3.762</v>
      </c>
      <c r="AE172">
        <v>7610.8389999999999</v>
      </c>
      <c r="AF172">
        <v>5268.192</v>
      </c>
      <c r="AG172">
        <v>1611.646</v>
      </c>
      <c r="AH172">
        <v>1006.711</v>
      </c>
      <c r="AI172">
        <v>5999.1940000000004</v>
      </c>
      <c r="AJ172">
        <v>4261.4799999999996</v>
      </c>
      <c r="AK172">
        <v>423.71899999999999</v>
      </c>
      <c r="AL172">
        <v>2054.4580000000001</v>
      </c>
      <c r="AM172">
        <v>45566.711329999998</v>
      </c>
      <c r="AN172">
        <f>MAX(AL172:AM172)</f>
        <v>45566.711329999998</v>
      </c>
      <c r="AO172">
        <f t="shared" si="4"/>
        <v>45566.711329999998</v>
      </c>
      <c r="AP172">
        <v>1</v>
      </c>
      <c r="AU172" s="31">
        <v>0.121350527</v>
      </c>
      <c r="AV172" s="32"/>
      <c r="AW172">
        <f t="shared" si="5"/>
        <v>0.121350527</v>
      </c>
    </row>
    <row r="173" spans="1:49" x14ac:dyDescent="0.35">
      <c r="A173">
        <v>801.41300000000001</v>
      </c>
      <c r="B173">
        <v>119.90900000000001</v>
      </c>
      <c r="C173">
        <v>214.5</v>
      </c>
      <c r="D173">
        <v>214.8</v>
      </c>
      <c r="E173">
        <v>219.8</v>
      </c>
      <c r="F173">
        <v>224.8</v>
      </c>
      <c r="G173">
        <v>2194.7620000000002</v>
      </c>
      <c r="H173">
        <v>1853.011</v>
      </c>
      <c r="I173">
        <v>2.806</v>
      </c>
      <c r="J173">
        <v>0.15</v>
      </c>
      <c r="K173">
        <v>24.34</v>
      </c>
      <c r="L173">
        <v>2.04</v>
      </c>
      <c r="M173">
        <v>0.45400000000000001</v>
      </c>
      <c r="N173">
        <v>0.65600000000000003</v>
      </c>
      <c r="O173">
        <v>38.9</v>
      </c>
      <c r="P173">
        <v>26.513000000000002</v>
      </c>
      <c r="Q173">
        <v>44.963999999999999</v>
      </c>
      <c r="R173">
        <v>229.8</v>
      </c>
      <c r="S173">
        <v>60</v>
      </c>
      <c r="T173">
        <v>60</v>
      </c>
      <c r="U173">
        <v>60.9</v>
      </c>
      <c r="V173">
        <v>137.79599999999999</v>
      </c>
      <c r="W173">
        <v>52.5</v>
      </c>
      <c r="X173">
        <v>66.966999999999999</v>
      </c>
      <c r="Y173">
        <v>82.527000000000001</v>
      </c>
      <c r="Z173">
        <v>2.4460000000000002</v>
      </c>
      <c r="AA173">
        <v>539.06299999999999</v>
      </c>
      <c r="AB173">
        <v>490.08499999999998</v>
      </c>
      <c r="AC173">
        <v>4.9290000000000003</v>
      </c>
      <c r="AD173">
        <v>3.9129999999999998</v>
      </c>
      <c r="AE173">
        <v>7739.1909999999998</v>
      </c>
      <c r="AF173">
        <v>5837.9610000000002</v>
      </c>
      <c r="AG173">
        <v>1781.454</v>
      </c>
      <c r="AH173">
        <v>1097.354</v>
      </c>
      <c r="AI173">
        <v>5957.7370000000001</v>
      </c>
      <c r="AJ173">
        <v>4740.607</v>
      </c>
      <c r="AK173">
        <v>424.49299999999999</v>
      </c>
      <c r="AL173">
        <v>2056.1660000000002</v>
      </c>
      <c r="AM173">
        <v>45566.711329999998</v>
      </c>
      <c r="AN173">
        <f>MAX(AL173:AM173)</f>
        <v>45566.711329999998</v>
      </c>
      <c r="AO173">
        <f t="shared" si="4"/>
        <v>45566.711329999998</v>
      </c>
      <c r="AP173">
        <v>1</v>
      </c>
      <c r="AU173" s="32"/>
      <c r="AV173" s="31">
        <v>0.121350527</v>
      </c>
      <c r="AW173">
        <f t="shared" si="5"/>
        <v>0.121350527</v>
      </c>
    </row>
    <row r="174" spans="1:49" hidden="1" x14ac:dyDescent="0.35">
      <c r="A174">
        <v>801.41300000000001</v>
      </c>
      <c r="B174">
        <v>119.90900000000001</v>
      </c>
      <c r="C174">
        <v>214.3</v>
      </c>
      <c r="D174">
        <v>214.6</v>
      </c>
      <c r="E174">
        <v>219.8</v>
      </c>
      <c r="F174">
        <v>225</v>
      </c>
      <c r="G174">
        <v>2208.2649999999999</v>
      </c>
      <c r="H174">
        <v>1846.6969999999999</v>
      </c>
      <c r="I174">
        <v>3.7160000000000002</v>
      </c>
      <c r="J174">
        <v>0.14799999999999999</v>
      </c>
      <c r="K174">
        <v>24.34</v>
      </c>
      <c r="L174">
        <v>2.0379999999999998</v>
      </c>
      <c r="M174">
        <v>0.45400000000000001</v>
      </c>
      <c r="N174">
        <v>0.65600000000000003</v>
      </c>
      <c r="O174">
        <v>39</v>
      </c>
      <c r="P174">
        <v>26.222999999999999</v>
      </c>
      <c r="Q174">
        <v>44.984000000000002</v>
      </c>
      <c r="R174">
        <v>229.8</v>
      </c>
      <c r="S174">
        <v>60</v>
      </c>
      <c r="T174">
        <v>60</v>
      </c>
      <c r="U174">
        <v>60.9</v>
      </c>
      <c r="V174">
        <v>94.585999999999999</v>
      </c>
      <c r="W174">
        <v>52.5</v>
      </c>
      <c r="X174">
        <v>66.143000000000001</v>
      </c>
      <c r="Y174">
        <v>80.001999999999995</v>
      </c>
      <c r="Z174">
        <v>3.3109999999999999</v>
      </c>
      <c r="AA174">
        <v>536.72299999999996</v>
      </c>
      <c r="AB174">
        <v>489.04500000000002</v>
      </c>
      <c r="AC174">
        <v>4.7030000000000003</v>
      </c>
      <c r="AD174">
        <v>3.762</v>
      </c>
      <c r="AE174">
        <v>7572.4350000000004</v>
      </c>
      <c r="AF174">
        <v>5204.5550000000003</v>
      </c>
      <c r="AG174">
        <v>1630.5</v>
      </c>
      <c r="AH174">
        <v>983.971</v>
      </c>
      <c r="AI174">
        <v>5941.9350000000004</v>
      </c>
      <c r="AJ174">
        <v>4220.5839999999998</v>
      </c>
      <c r="AM174">
        <v>45566.711620000002</v>
      </c>
      <c r="AN174">
        <f>MAX(AL174:AM174)</f>
        <v>45566.711620000002</v>
      </c>
      <c r="AO174">
        <f t="shared" si="4"/>
        <v>45566.711620000002</v>
      </c>
      <c r="AU174" s="31">
        <v>0.11777401</v>
      </c>
      <c r="AV174" s="32"/>
      <c r="AW174">
        <f t="shared" si="5"/>
        <v>0.11777401</v>
      </c>
    </row>
    <row r="175" spans="1:49" x14ac:dyDescent="0.35">
      <c r="A175">
        <v>801.41300000000001</v>
      </c>
      <c r="B175">
        <v>119.90900000000001</v>
      </c>
      <c r="C175">
        <v>214.3</v>
      </c>
      <c r="D175">
        <v>214.6</v>
      </c>
      <c r="E175">
        <v>219.8</v>
      </c>
      <c r="F175">
        <v>225</v>
      </c>
      <c r="G175">
        <v>2208.2649999999999</v>
      </c>
      <c r="H175">
        <v>1846.6969999999999</v>
      </c>
      <c r="I175">
        <v>3.7160000000000002</v>
      </c>
      <c r="J175">
        <v>0.14799999999999999</v>
      </c>
      <c r="K175">
        <v>24.34</v>
      </c>
      <c r="L175">
        <v>2.0379999999999998</v>
      </c>
      <c r="M175">
        <v>0.45400000000000001</v>
      </c>
      <c r="N175">
        <v>0.65600000000000003</v>
      </c>
      <c r="O175">
        <v>39</v>
      </c>
      <c r="P175">
        <v>26.222999999999999</v>
      </c>
      <c r="Q175">
        <v>44.984000000000002</v>
      </c>
      <c r="R175">
        <v>229.8</v>
      </c>
      <c r="S175">
        <v>60</v>
      </c>
      <c r="T175">
        <v>60</v>
      </c>
      <c r="U175">
        <v>60.9</v>
      </c>
      <c r="V175">
        <v>137.79599999999999</v>
      </c>
      <c r="W175">
        <v>52.5</v>
      </c>
      <c r="X175">
        <v>67.012</v>
      </c>
      <c r="Y175">
        <v>82.712000000000003</v>
      </c>
      <c r="Z175">
        <v>1.5049999999999999</v>
      </c>
      <c r="AA175">
        <v>536.31399999999996</v>
      </c>
      <c r="AB175">
        <v>486.67500000000001</v>
      </c>
      <c r="AC175">
        <v>5.0039999999999996</v>
      </c>
      <c r="AD175">
        <v>3.9129999999999998</v>
      </c>
      <c r="AE175">
        <v>7696.1580000000004</v>
      </c>
      <c r="AF175">
        <v>5743.4620000000004</v>
      </c>
      <c r="AG175">
        <v>1796.4670000000001</v>
      </c>
      <c r="AH175">
        <v>1073.5530000000001</v>
      </c>
      <c r="AI175">
        <v>5899.6909999999998</v>
      </c>
      <c r="AJ175">
        <v>4669.9089999999997</v>
      </c>
      <c r="AK175">
        <v>424.37700000000001</v>
      </c>
      <c r="AL175">
        <v>2056.4340000000002</v>
      </c>
      <c r="AM175">
        <v>45566.711620000002</v>
      </c>
      <c r="AN175">
        <f>MAX(AL175:AM175)</f>
        <v>45566.711620000002</v>
      </c>
      <c r="AO175">
        <f t="shared" si="4"/>
        <v>45566.711620000002</v>
      </c>
      <c r="AP175">
        <v>1</v>
      </c>
      <c r="AU175" s="32"/>
      <c r="AV175" s="31">
        <v>0.11777401</v>
      </c>
      <c r="AW175">
        <f t="shared" si="5"/>
        <v>0.11777401</v>
      </c>
    </row>
    <row r="176" spans="1:49" x14ac:dyDescent="0.35">
      <c r="A176">
        <v>801.41300000000001</v>
      </c>
      <c r="B176">
        <v>119.90900000000001</v>
      </c>
      <c r="C176">
        <v>214.6</v>
      </c>
      <c r="D176">
        <v>214.8</v>
      </c>
      <c r="E176">
        <v>219.8</v>
      </c>
      <c r="F176">
        <v>225</v>
      </c>
      <c r="G176">
        <v>2216.328</v>
      </c>
      <c r="H176">
        <v>1855.634</v>
      </c>
      <c r="I176">
        <v>2.794</v>
      </c>
      <c r="J176">
        <v>0.14599999999999999</v>
      </c>
      <c r="K176">
        <v>24.341999999999999</v>
      </c>
      <c r="L176">
        <v>2.0339999999999998</v>
      </c>
      <c r="M176">
        <v>0.45600000000000002</v>
      </c>
      <c r="N176">
        <v>0.65400000000000003</v>
      </c>
      <c r="O176">
        <v>39.200000000000003</v>
      </c>
      <c r="P176">
        <v>25.896999999999998</v>
      </c>
      <c r="Q176">
        <v>44.984000000000002</v>
      </c>
      <c r="R176">
        <v>229.8</v>
      </c>
      <c r="S176">
        <v>60.1</v>
      </c>
      <c r="T176">
        <v>60.1</v>
      </c>
      <c r="U176">
        <v>60.9</v>
      </c>
      <c r="V176">
        <v>94.585999999999999</v>
      </c>
      <c r="W176">
        <v>52.5</v>
      </c>
      <c r="X176">
        <v>66.171999999999997</v>
      </c>
      <c r="Y176">
        <v>79.863</v>
      </c>
      <c r="Z176">
        <v>3.4239999999999999</v>
      </c>
      <c r="AA176">
        <v>536.72299999999996</v>
      </c>
      <c r="AB176">
        <v>488.423</v>
      </c>
      <c r="AC176">
        <v>4.7409999999999997</v>
      </c>
      <c r="AD176">
        <v>3.8</v>
      </c>
      <c r="AE176">
        <v>7561.5929999999998</v>
      </c>
      <c r="AF176">
        <v>5187.9570000000003</v>
      </c>
      <c r="AG176">
        <v>1640.9680000000001</v>
      </c>
      <c r="AH176">
        <v>990.29</v>
      </c>
      <c r="AI176">
        <v>5920.625</v>
      </c>
      <c r="AJ176">
        <v>4197.6670000000004</v>
      </c>
      <c r="AK176">
        <v>423.60599999999999</v>
      </c>
      <c r="AL176">
        <v>2054.308</v>
      </c>
      <c r="AM176">
        <v>45566.711900000002</v>
      </c>
      <c r="AN176">
        <f>MAX(AL176:AM176)</f>
        <v>45566.711900000002</v>
      </c>
      <c r="AO176">
        <f t="shared" si="4"/>
        <v>45566.711900000002</v>
      </c>
      <c r="AP176">
        <v>1</v>
      </c>
      <c r="AU176" s="31">
        <v>0.123042226</v>
      </c>
      <c r="AV176" s="32"/>
      <c r="AW176">
        <f t="shared" si="5"/>
        <v>0.123042226</v>
      </c>
    </row>
    <row r="177" spans="1:49" x14ac:dyDescent="0.35">
      <c r="A177">
        <v>801.41300000000001</v>
      </c>
      <c r="B177">
        <v>119.90900000000001</v>
      </c>
      <c r="C177">
        <v>214.6</v>
      </c>
      <c r="D177">
        <v>214.8</v>
      </c>
      <c r="E177">
        <v>219.8</v>
      </c>
      <c r="F177">
        <v>225</v>
      </c>
      <c r="G177">
        <v>2216.328</v>
      </c>
      <c r="H177">
        <v>1855.634</v>
      </c>
      <c r="I177">
        <v>2.794</v>
      </c>
      <c r="J177">
        <v>0.14599999999999999</v>
      </c>
      <c r="K177">
        <v>24.341999999999999</v>
      </c>
      <c r="L177">
        <v>2.0339999999999998</v>
      </c>
      <c r="M177">
        <v>0.45600000000000002</v>
      </c>
      <c r="N177">
        <v>0.65400000000000003</v>
      </c>
      <c r="O177">
        <v>39.200000000000003</v>
      </c>
      <c r="P177">
        <v>25.896999999999998</v>
      </c>
      <c r="Q177">
        <v>44.984000000000002</v>
      </c>
      <c r="R177">
        <v>229.8</v>
      </c>
      <c r="S177">
        <v>60.1</v>
      </c>
      <c r="T177">
        <v>60.1</v>
      </c>
      <c r="U177">
        <v>60.9</v>
      </c>
      <c r="V177">
        <v>137.79599999999999</v>
      </c>
      <c r="W177">
        <v>52.5</v>
      </c>
      <c r="X177">
        <v>66.936999999999998</v>
      </c>
      <c r="Y177">
        <v>82.721000000000004</v>
      </c>
      <c r="Z177">
        <v>1.6180000000000001</v>
      </c>
      <c r="AA177">
        <v>534.63699999999994</v>
      </c>
      <c r="AB177">
        <v>484.524</v>
      </c>
      <c r="AC177">
        <v>4.891</v>
      </c>
      <c r="AD177">
        <v>3.9510000000000001</v>
      </c>
      <c r="AE177">
        <v>7659.6270000000004</v>
      </c>
      <c r="AF177">
        <v>5663.8149999999996</v>
      </c>
      <c r="AG177">
        <v>1719.0340000000001</v>
      </c>
      <c r="AH177">
        <v>1075.7180000000001</v>
      </c>
      <c r="AI177">
        <v>5940.5929999999998</v>
      </c>
      <c r="AJ177">
        <v>4588.0969999999998</v>
      </c>
      <c r="AK177">
        <v>424.39699999999999</v>
      </c>
      <c r="AL177">
        <v>2056.3490000000002</v>
      </c>
      <c r="AM177">
        <v>45566.711900000002</v>
      </c>
      <c r="AN177">
        <f>MAX(AL177:AM177)</f>
        <v>45566.711900000002</v>
      </c>
      <c r="AO177">
        <f t="shared" si="4"/>
        <v>45566.711900000002</v>
      </c>
      <c r="AP177">
        <v>1</v>
      </c>
      <c r="AU177" s="32"/>
      <c r="AV177" s="31">
        <v>0.123042226</v>
      </c>
      <c r="AW177">
        <f t="shared" si="5"/>
        <v>0.123042226</v>
      </c>
    </row>
    <row r="178" spans="1:49" x14ac:dyDescent="0.35">
      <c r="A178">
        <v>801.22900000000004</v>
      </c>
      <c r="B178">
        <v>119.90900000000001</v>
      </c>
      <c r="C178">
        <v>214.6</v>
      </c>
      <c r="D178">
        <v>214.8</v>
      </c>
      <c r="E178">
        <v>219.8</v>
      </c>
      <c r="F178">
        <v>225</v>
      </c>
      <c r="G178">
        <v>2207.585</v>
      </c>
      <c r="H178">
        <v>1841.84</v>
      </c>
      <c r="I178">
        <v>2.9540000000000002</v>
      </c>
      <c r="J178">
        <v>0.152</v>
      </c>
      <c r="K178">
        <v>24.34</v>
      </c>
      <c r="L178">
        <v>2.0419999999999998</v>
      </c>
      <c r="M178">
        <v>0.45400000000000001</v>
      </c>
      <c r="N178">
        <v>0.65800000000000003</v>
      </c>
      <c r="O178">
        <v>39.200000000000003</v>
      </c>
      <c r="P178">
        <v>25.83</v>
      </c>
      <c r="Q178">
        <v>44.984000000000002</v>
      </c>
      <c r="R178">
        <v>229.8</v>
      </c>
      <c r="S178">
        <v>59.9</v>
      </c>
      <c r="T178">
        <v>59.9</v>
      </c>
      <c r="U178">
        <v>60.9</v>
      </c>
      <c r="V178">
        <v>94.585999999999999</v>
      </c>
      <c r="W178">
        <v>52.5</v>
      </c>
      <c r="X178">
        <v>66.013000000000005</v>
      </c>
      <c r="Y178">
        <v>79.879000000000005</v>
      </c>
      <c r="Z178">
        <v>2.9350000000000001</v>
      </c>
      <c r="AA178">
        <v>536.07000000000005</v>
      </c>
      <c r="AB178">
        <v>487.47399999999999</v>
      </c>
      <c r="AC178">
        <v>4.665</v>
      </c>
      <c r="AD178">
        <v>3.8</v>
      </c>
      <c r="AE178">
        <v>7554.4780000000001</v>
      </c>
      <c r="AF178">
        <v>5148.6970000000001</v>
      </c>
      <c r="AG178">
        <v>1596.8009999999999</v>
      </c>
      <c r="AH178">
        <v>986.46400000000006</v>
      </c>
      <c r="AI178">
        <v>5957.6769999999997</v>
      </c>
      <c r="AJ178">
        <v>4162.2330000000002</v>
      </c>
      <c r="AK178">
        <v>423.49900000000002</v>
      </c>
      <c r="AL178">
        <v>2055.4059999999999</v>
      </c>
      <c r="AM178">
        <v>45566.712189999998</v>
      </c>
      <c r="AN178">
        <f>MAX(AL178:AM178)</f>
        <v>45566.712189999998</v>
      </c>
      <c r="AO178">
        <f t="shared" si="4"/>
        <v>45566.712189999998</v>
      </c>
      <c r="AP178">
        <v>1</v>
      </c>
      <c r="AU178" s="31">
        <v>0.114486694</v>
      </c>
      <c r="AV178" s="32"/>
      <c r="AW178">
        <f t="shared" si="5"/>
        <v>0.114486694</v>
      </c>
    </row>
    <row r="179" spans="1:49" x14ac:dyDescent="0.35">
      <c r="A179">
        <v>801.22900000000004</v>
      </c>
      <c r="B179">
        <v>119.90900000000001</v>
      </c>
      <c r="C179">
        <v>214.6</v>
      </c>
      <c r="D179">
        <v>214.8</v>
      </c>
      <c r="E179">
        <v>219.8</v>
      </c>
      <c r="F179">
        <v>225</v>
      </c>
      <c r="G179">
        <v>2207.585</v>
      </c>
      <c r="H179">
        <v>1841.84</v>
      </c>
      <c r="I179">
        <v>2.9540000000000002</v>
      </c>
      <c r="J179">
        <v>0.152</v>
      </c>
      <c r="K179">
        <v>24.34</v>
      </c>
      <c r="L179">
        <v>2.0419999999999998</v>
      </c>
      <c r="M179">
        <v>0.45400000000000001</v>
      </c>
      <c r="N179">
        <v>0.65800000000000003</v>
      </c>
      <c r="O179">
        <v>39.200000000000003</v>
      </c>
      <c r="P179">
        <v>25.83</v>
      </c>
      <c r="Q179">
        <v>44.984000000000002</v>
      </c>
      <c r="R179">
        <v>229.8</v>
      </c>
      <c r="S179">
        <v>59.9</v>
      </c>
      <c r="T179">
        <v>59.9</v>
      </c>
      <c r="U179">
        <v>60.9</v>
      </c>
      <c r="V179">
        <v>137.79599999999999</v>
      </c>
      <c r="W179">
        <v>52.5</v>
      </c>
      <c r="X179">
        <v>66.900999999999996</v>
      </c>
      <c r="Y179">
        <v>82.566999999999993</v>
      </c>
      <c r="Z179">
        <v>1.5049999999999999</v>
      </c>
      <c r="AA179">
        <v>535.21400000000006</v>
      </c>
      <c r="AB179">
        <v>483.98200000000003</v>
      </c>
      <c r="AC179">
        <v>4.9290000000000003</v>
      </c>
      <c r="AD179">
        <v>3.9510000000000001</v>
      </c>
      <c r="AE179">
        <v>7668.3370000000004</v>
      </c>
      <c r="AF179">
        <v>5655.0370000000003</v>
      </c>
      <c r="AG179">
        <v>1738.8869999999999</v>
      </c>
      <c r="AH179">
        <v>1071.4939999999999</v>
      </c>
      <c r="AI179">
        <v>5929.45</v>
      </c>
      <c r="AJ179">
        <v>4583.5429999999997</v>
      </c>
      <c r="AK179">
        <v>424.48700000000002</v>
      </c>
      <c r="AL179">
        <v>2056.3319999999999</v>
      </c>
      <c r="AM179">
        <v>45566.712189999998</v>
      </c>
      <c r="AN179">
        <f>MAX(AL179:AM179)</f>
        <v>45566.712189999998</v>
      </c>
      <c r="AO179">
        <f t="shared" si="4"/>
        <v>45566.712189999998</v>
      </c>
      <c r="AP179">
        <v>1</v>
      </c>
      <c r="AU179" s="32"/>
      <c r="AV179" s="31">
        <v>0.114486694</v>
      </c>
      <c r="AW179">
        <f t="shared" si="5"/>
        <v>0.114486694</v>
      </c>
    </row>
    <row r="180" spans="1:49" x14ac:dyDescent="0.35">
      <c r="A180">
        <v>801.59799999999996</v>
      </c>
      <c r="B180">
        <v>119.90900000000001</v>
      </c>
      <c r="C180">
        <v>214.5</v>
      </c>
      <c r="D180">
        <v>214.8</v>
      </c>
      <c r="E180">
        <v>219.8</v>
      </c>
      <c r="F180">
        <v>225</v>
      </c>
      <c r="G180">
        <v>2211.7620000000002</v>
      </c>
      <c r="H180">
        <v>1835.4280000000001</v>
      </c>
      <c r="I180">
        <v>3.1320000000000001</v>
      </c>
      <c r="J180">
        <v>0.15</v>
      </c>
      <c r="K180">
        <v>24.34</v>
      </c>
      <c r="L180">
        <v>2.06</v>
      </c>
      <c r="M180">
        <v>0.45400000000000001</v>
      </c>
      <c r="N180">
        <v>0.66</v>
      </c>
      <c r="O180">
        <v>39.700000000000003</v>
      </c>
      <c r="P180">
        <v>26.024000000000001</v>
      </c>
      <c r="Q180">
        <v>44.969000000000001</v>
      </c>
      <c r="R180">
        <v>229.8</v>
      </c>
      <c r="S180">
        <v>60</v>
      </c>
      <c r="T180">
        <v>60</v>
      </c>
      <c r="U180">
        <v>60.9</v>
      </c>
      <c r="V180">
        <v>94.585999999999999</v>
      </c>
      <c r="W180">
        <v>52.5</v>
      </c>
      <c r="X180">
        <v>66.231999999999999</v>
      </c>
      <c r="Y180">
        <v>79.766000000000005</v>
      </c>
      <c r="Z180">
        <v>2.859</v>
      </c>
      <c r="AA180">
        <v>536.35599999999999</v>
      </c>
      <c r="AB180">
        <v>487.911</v>
      </c>
      <c r="AC180">
        <v>4.665</v>
      </c>
      <c r="AD180">
        <v>3.762</v>
      </c>
      <c r="AE180">
        <v>7564.0060000000003</v>
      </c>
      <c r="AF180">
        <v>5160.5029999999997</v>
      </c>
      <c r="AG180">
        <v>1605.1020000000001</v>
      </c>
      <c r="AH180">
        <v>976.95899999999995</v>
      </c>
      <c r="AI180">
        <v>5958.9040000000005</v>
      </c>
      <c r="AJ180">
        <v>4183.5439999999999</v>
      </c>
      <c r="AK180">
        <v>423.577</v>
      </c>
      <c r="AL180">
        <v>2056.0819999999999</v>
      </c>
      <c r="AM180">
        <v>45566.712460000002</v>
      </c>
      <c r="AN180">
        <f>MAX(AL180:AM180)</f>
        <v>45566.712460000002</v>
      </c>
      <c r="AO180">
        <f t="shared" si="4"/>
        <v>45566.712460000002</v>
      </c>
      <c r="AP180">
        <v>1</v>
      </c>
      <c r="AU180" s="31">
        <v>0.12318623099999999</v>
      </c>
      <c r="AV180" s="32"/>
      <c r="AW180">
        <f t="shared" si="5"/>
        <v>0.12318623099999999</v>
      </c>
    </row>
    <row r="181" spans="1:49" x14ac:dyDescent="0.35">
      <c r="A181">
        <v>801.59799999999996</v>
      </c>
      <c r="B181">
        <v>119.90900000000001</v>
      </c>
      <c r="C181">
        <v>214.5</v>
      </c>
      <c r="D181">
        <v>214.8</v>
      </c>
      <c r="E181">
        <v>219.8</v>
      </c>
      <c r="F181">
        <v>225</v>
      </c>
      <c r="G181">
        <v>2211.7620000000002</v>
      </c>
      <c r="H181">
        <v>1835.4280000000001</v>
      </c>
      <c r="I181">
        <v>3.1320000000000001</v>
      </c>
      <c r="J181">
        <v>0.15</v>
      </c>
      <c r="K181">
        <v>24.34</v>
      </c>
      <c r="L181">
        <v>2.06</v>
      </c>
      <c r="M181">
        <v>0.45400000000000001</v>
      </c>
      <c r="N181">
        <v>0.66</v>
      </c>
      <c r="O181">
        <v>39.700000000000003</v>
      </c>
      <c r="P181">
        <v>26.024000000000001</v>
      </c>
      <c r="Q181">
        <v>44.969000000000001</v>
      </c>
      <c r="R181">
        <v>229.8</v>
      </c>
      <c r="S181">
        <v>60</v>
      </c>
      <c r="T181">
        <v>60</v>
      </c>
      <c r="U181">
        <v>60.9</v>
      </c>
      <c r="V181">
        <v>137.79599999999999</v>
      </c>
      <c r="W181">
        <v>52.5</v>
      </c>
      <c r="X181">
        <v>66.835999999999999</v>
      </c>
      <c r="Y181">
        <v>82.501000000000005</v>
      </c>
      <c r="Z181">
        <v>2.37</v>
      </c>
      <c r="AA181">
        <v>536.03200000000004</v>
      </c>
      <c r="AB181">
        <v>486.11200000000002</v>
      </c>
      <c r="AC181">
        <v>4.9660000000000002</v>
      </c>
      <c r="AD181">
        <v>3.9510000000000001</v>
      </c>
      <c r="AE181">
        <v>7685.4110000000001</v>
      </c>
      <c r="AF181">
        <v>5706.9309999999996</v>
      </c>
      <c r="AG181">
        <v>1772.9449999999999</v>
      </c>
      <c r="AH181">
        <v>1087.8499999999999</v>
      </c>
      <c r="AI181">
        <v>5912.4660000000003</v>
      </c>
      <c r="AJ181">
        <v>4619.0820000000003</v>
      </c>
      <c r="AK181">
        <v>424.54300000000001</v>
      </c>
      <c r="AL181">
        <v>2053.5149999999999</v>
      </c>
      <c r="AM181">
        <v>45566.712460000002</v>
      </c>
      <c r="AN181">
        <f>MAX(AL181:AM181)</f>
        <v>45566.712460000002</v>
      </c>
      <c r="AO181">
        <f t="shared" si="4"/>
        <v>45566.712460000002</v>
      </c>
      <c r="AP181">
        <v>0</v>
      </c>
      <c r="AU181" s="32"/>
      <c r="AV181" s="31">
        <v>0.12318623099999999</v>
      </c>
      <c r="AW181">
        <f t="shared" si="5"/>
        <v>0.12318623099999999</v>
      </c>
    </row>
    <row r="182" spans="1:49" hidden="1" x14ac:dyDescent="0.35">
      <c r="A182">
        <v>801.41300000000001</v>
      </c>
      <c r="B182">
        <v>119.90900000000001</v>
      </c>
      <c r="C182">
        <v>214.8</v>
      </c>
      <c r="D182">
        <v>214.6</v>
      </c>
      <c r="E182">
        <v>219.8</v>
      </c>
      <c r="F182">
        <v>225</v>
      </c>
      <c r="G182">
        <v>2207.0990000000002</v>
      </c>
      <c r="H182">
        <v>1843.9770000000001</v>
      </c>
      <c r="I182">
        <v>3.3220000000000001</v>
      </c>
      <c r="J182">
        <v>0.158</v>
      </c>
      <c r="K182">
        <v>24.34</v>
      </c>
      <c r="L182">
        <v>2.0459999999999998</v>
      </c>
      <c r="M182">
        <v>0.45400000000000001</v>
      </c>
      <c r="N182">
        <v>0.65600000000000003</v>
      </c>
      <c r="O182">
        <v>40</v>
      </c>
      <c r="P182">
        <v>25.917000000000002</v>
      </c>
      <c r="Q182">
        <v>44.999000000000002</v>
      </c>
      <c r="R182">
        <v>229.8</v>
      </c>
      <c r="S182">
        <v>60.1</v>
      </c>
      <c r="T182">
        <v>60.1</v>
      </c>
      <c r="U182">
        <v>60.9</v>
      </c>
      <c r="V182">
        <v>94.585999999999999</v>
      </c>
      <c r="W182">
        <v>52.5</v>
      </c>
      <c r="X182">
        <v>66.144999999999996</v>
      </c>
      <c r="Y182">
        <v>79.917000000000002</v>
      </c>
      <c r="Z182">
        <v>3.6120000000000001</v>
      </c>
      <c r="AA182">
        <v>535.51499999999999</v>
      </c>
      <c r="AB182">
        <v>486.86</v>
      </c>
      <c r="AC182">
        <v>4.665</v>
      </c>
      <c r="AD182">
        <v>3.7250000000000001</v>
      </c>
      <c r="AE182">
        <v>7553.1540000000005</v>
      </c>
      <c r="AF182">
        <v>5137.1639999999998</v>
      </c>
      <c r="AG182">
        <v>1595.479</v>
      </c>
      <c r="AH182">
        <v>948.74199999999996</v>
      </c>
      <c r="AI182">
        <v>5957.6760000000004</v>
      </c>
      <c r="AJ182">
        <v>4188.4219999999996</v>
      </c>
      <c r="AM182">
        <v>45566.712740000003</v>
      </c>
      <c r="AN182">
        <f>MAX(AL182:AM182)</f>
        <v>45566.712740000003</v>
      </c>
      <c r="AO182">
        <f t="shared" si="4"/>
        <v>45566.712740000003</v>
      </c>
      <c r="AU182" s="31">
        <v>0.14763367199999999</v>
      </c>
      <c r="AV182" s="32"/>
      <c r="AW182">
        <f t="shared" si="5"/>
        <v>0.14763367199999999</v>
      </c>
    </row>
    <row r="183" spans="1:49" hidden="1" x14ac:dyDescent="0.35">
      <c r="A183">
        <v>801.41300000000001</v>
      </c>
      <c r="B183">
        <v>119.90900000000001</v>
      </c>
      <c r="C183">
        <v>214.8</v>
      </c>
      <c r="D183">
        <v>214.6</v>
      </c>
      <c r="E183">
        <v>219.8</v>
      </c>
      <c r="F183">
        <v>225</v>
      </c>
      <c r="G183">
        <v>2207.0990000000002</v>
      </c>
      <c r="H183">
        <v>1843.9770000000001</v>
      </c>
      <c r="I183">
        <v>3.3220000000000001</v>
      </c>
      <c r="J183">
        <v>0.158</v>
      </c>
      <c r="K183">
        <v>24.34</v>
      </c>
      <c r="L183">
        <v>2.0459999999999998</v>
      </c>
      <c r="M183">
        <v>0.45400000000000001</v>
      </c>
      <c r="N183">
        <v>0.65600000000000003</v>
      </c>
      <c r="O183">
        <v>40</v>
      </c>
      <c r="P183">
        <v>25.917000000000002</v>
      </c>
      <c r="Q183">
        <v>44.999000000000002</v>
      </c>
      <c r="R183">
        <v>229.8</v>
      </c>
      <c r="S183">
        <v>60.1</v>
      </c>
      <c r="T183">
        <v>60.1</v>
      </c>
      <c r="U183">
        <v>60.9</v>
      </c>
      <c r="V183">
        <v>137.79599999999999</v>
      </c>
      <c r="W183">
        <v>52.5</v>
      </c>
      <c r="X183">
        <v>66.875</v>
      </c>
      <c r="Y183">
        <v>82.731999999999999</v>
      </c>
      <c r="Z183">
        <v>1.4670000000000001</v>
      </c>
      <c r="AA183">
        <v>537.09699999999998</v>
      </c>
      <c r="AB183">
        <v>486.70699999999999</v>
      </c>
      <c r="AC183">
        <v>4.9290000000000003</v>
      </c>
      <c r="AD183">
        <v>3.9510000000000001</v>
      </c>
      <c r="AE183">
        <v>7689.7839999999997</v>
      </c>
      <c r="AF183">
        <v>5735.8639999999996</v>
      </c>
      <c r="AG183">
        <v>1753.886</v>
      </c>
      <c r="AH183">
        <v>1087.3869999999999</v>
      </c>
      <c r="AI183">
        <v>5935.8980000000001</v>
      </c>
      <c r="AJ183">
        <v>4648.4780000000001</v>
      </c>
      <c r="AK183">
        <v>424.36700000000002</v>
      </c>
      <c r="AL183">
        <v>0</v>
      </c>
      <c r="AM183">
        <v>45566.712740000003</v>
      </c>
      <c r="AN183">
        <f>MAX(AL183:AM183)</f>
        <v>45566.712740000003</v>
      </c>
      <c r="AO183">
        <f t="shared" si="4"/>
        <v>45566.712740000003</v>
      </c>
      <c r="AP183">
        <v>0</v>
      </c>
      <c r="AU183" s="32"/>
      <c r="AV183" s="31">
        <v>0.14763367199999999</v>
      </c>
      <c r="AW183">
        <f t="shared" si="5"/>
        <v>0.14763367199999999</v>
      </c>
    </row>
    <row r="184" spans="1:49" x14ac:dyDescent="0.35">
      <c r="A184">
        <v>801.22900000000004</v>
      </c>
      <c r="B184">
        <v>119.90900000000001</v>
      </c>
      <c r="C184">
        <v>214.6</v>
      </c>
      <c r="D184">
        <v>214.8</v>
      </c>
      <c r="E184">
        <v>220</v>
      </c>
      <c r="F184">
        <v>225</v>
      </c>
      <c r="G184">
        <v>2206.4189999999999</v>
      </c>
      <c r="H184">
        <v>1852.5250000000001</v>
      </c>
      <c r="I184">
        <v>3.0659999999999998</v>
      </c>
      <c r="J184">
        <v>0.14599999999999999</v>
      </c>
      <c r="K184">
        <v>24.341999999999999</v>
      </c>
      <c r="L184">
        <v>2.0139999999999998</v>
      </c>
      <c r="M184">
        <v>0.45600000000000002</v>
      </c>
      <c r="N184">
        <v>0.65800000000000003</v>
      </c>
      <c r="O184">
        <v>40.200000000000003</v>
      </c>
      <c r="P184">
        <v>25.387</v>
      </c>
      <c r="Q184">
        <v>44.942999999999998</v>
      </c>
      <c r="R184">
        <v>229.8</v>
      </c>
      <c r="S184">
        <v>59.9</v>
      </c>
      <c r="T184">
        <v>59.9</v>
      </c>
      <c r="U184">
        <v>60.9</v>
      </c>
      <c r="V184">
        <v>94.585999999999999</v>
      </c>
      <c r="W184">
        <v>52.5</v>
      </c>
      <c r="X184">
        <v>66.091999999999999</v>
      </c>
      <c r="Y184">
        <v>79.864000000000004</v>
      </c>
      <c r="Z184">
        <v>3.3860000000000001</v>
      </c>
      <c r="AA184">
        <v>535.40099999999995</v>
      </c>
      <c r="AB184">
        <v>485.88200000000001</v>
      </c>
      <c r="AC184">
        <v>4.665</v>
      </c>
      <c r="AD184">
        <v>3.8380000000000001</v>
      </c>
      <c r="AE184">
        <v>7534.81</v>
      </c>
      <c r="AF184">
        <v>5105.0940000000001</v>
      </c>
      <c r="AG184">
        <v>1581.383</v>
      </c>
      <c r="AH184">
        <v>987.29499999999996</v>
      </c>
      <c r="AI184">
        <v>5953.4269999999997</v>
      </c>
      <c r="AJ184">
        <v>4117.7979999999998</v>
      </c>
      <c r="AK184">
        <v>423.23200000000003</v>
      </c>
      <c r="AL184">
        <v>2055.2809999999999</v>
      </c>
      <c r="AM184">
        <v>45566.713020000003</v>
      </c>
      <c r="AN184">
        <f>MAX(AL184:AM184)</f>
        <v>45566.713020000003</v>
      </c>
      <c r="AO184">
        <f t="shared" si="4"/>
        <v>45566.713020000003</v>
      </c>
      <c r="AP184">
        <v>1</v>
      </c>
      <c r="AU184" s="31">
        <v>0.13226294499999999</v>
      </c>
      <c r="AV184" s="32"/>
      <c r="AW184">
        <f t="shared" si="5"/>
        <v>0.13226294499999999</v>
      </c>
    </row>
    <row r="185" spans="1:49" x14ac:dyDescent="0.35">
      <c r="A185">
        <v>801.22900000000004</v>
      </c>
      <c r="B185">
        <v>119.90900000000001</v>
      </c>
      <c r="C185">
        <v>214.6</v>
      </c>
      <c r="D185">
        <v>214.8</v>
      </c>
      <c r="E185">
        <v>220</v>
      </c>
      <c r="F185">
        <v>225</v>
      </c>
      <c r="G185">
        <v>2206.4189999999999</v>
      </c>
      <c r="H185">
        <v>1852.5250000000001</v>
      </c>
      <c r="I185">
        <v>3.0659999999999998</v>
      </c>
      <c r="J185">
        <v>0.14599999999999999</v>
      </c>
      <c r="K185">
        <v>24.341999999999999</v>
      </c>
      <c r="L185">
        <v>2.0139999999999998</v>
      </c>
      <c r="M185">
        <v>0.45600000000000002</v>
      </c>
      <c r="N185">
        <v>0.65800000000000003</v>
      </c>
      <c r="O185">
        <v>40.200000000000003</v>
      </c>
      <c r="P185">
        <v>25.387</v>
      </c>
      <c r="Q185">
        <v>44.942999999999998</v>
      </c>
      <c r="R185">
        <v>229.8</v>
      </c>
      <c r="S185">
        <v>59.9</v>
      </c>
      <c r="T185">
        <v>59.9</v>
      </c>
      <c r="U185">
        <v>60.9</v>
      </c>
      <c r="V185">
        <v>137.79599999999999</v>
      </c>
      <c r="W185">
        <v>52.5</v>
      </c>
      <c r="X185">
        <v>66.938000000000002</v>
      </c>
      <c r="Y185">
        <v>82.69</v>
      </c>
      <c r="Z185">
        <v>1.58</v>
      </c>
      <c r="AA185">
        <v>534.303</v>
      </c>
      <c r="AB185">
        <v>483.67</v>
      </c>
      <c r="AC185">
        <v>5.0039999999999996</v>
      </c>
      <c r="AD185">
        <v>3.9510000000000001</v>
      </c>
      <c r="AE185">
        <v>7644.6009999999997</v>
      </c>
      <c r="AF185">
        <v>5632.5680000000002</v>
      </c>
      <c r="AG185">
        <v>1765.5309999999999</v>
      </c>
      <c r="AH185">
        <v>1060.8030000000001</v>
      </c>
      <c r="AI185">
        <v>5879.07</v>
      </c>
      <c r="AJ185">
        <v>4571.7650000000003</v>
      </c>
      <c r="AK185">
        <v>424.48099999999999</v>
      </c>
      <c r="AL185">
        <v>2056.3119999999999</v>
      </c>
      <c r="AM185">
        <v>45566.713020000003</v>
      </c>
      <c r="AN185">
        <f>MAX(AL185:AM185)</f>
        <v>45566.713020000003</v>
      </c>
      <c r="AO185">
        <f t="shared" si="4"/>
        <v>45566.713020000003</v>
      </c>
      <c r="AP185">
        <v>1</v>
      </c>
      <c r="AU185" s="32"/>
      <c r="AV185" s="31">
        <v>0.13226294499999999</v>
      </c>
      <c r="AW185">
        <f t="shared" si="5"/>
        <v>0.13226294499999999</v>
      </c>
    </row>
    <row r="186" spans="1:49" x14ac:dyDescent="0.35">
      <c r="A186">
        <v>801.22900000000004</v>
      </c>
      <c r="B186">
        <v>119.90900000000001</v>
      </c>
      <c r="C186">
        <v>214.6</v>
      </c>
      <c r="D186">
        <v>214.8</v>
      </c>
      <c r="E186">
        <v>219.8</v>
      </c>
      <c r="F186">
        <v>225</v>
      </c>
      <c r="G186">
        <v>2191.6529999999998</v>
      </c>
      <c r="H186">
        <v>1869.1369999999999</v>
      </c>
      <c r="I186">
        <v>3.036</v>
      </c>
      <c r="J186">
        <v>0.152</v>
      </c>
      <c r="K186">
        <v>24.338000000000001</v>
      </c>
      <c r="L186">
        <v>2.0619999999999998</v>
      </c>
      <c r="M186">
        <v>0.45200000000000001</v>
      </c>
      <c r="N186">
        <v>0.65800000000000003</v>
      </c>
      <c r="O186">
        <v>40.5</v>
      </c>
      <c r="P186">
        <v>25.56</v>
      </c>
      <c r="Q186">
        <v>44.988999999999997</v>
      </c>
      <c r="R186">
        <v>229.8</v>
      </c>
      <c r="S186">
        <v>60</v>
      </c>
      <c r="T186">
        <v>60</v>
      </c>
      <c r="U186">
        <v>60.9</v>
      </c>
      <c r="V186">
        <v>94.585999999999999</v>
      </c>
      <c r="W186">
        <v>52.5</v>
      </c>
      <c r="X186">
        <v>66.263999999999996</v>
      </c>
      <c r="Y186">
        <v>80.024000000000001</v>
      </c>
      <c r="Z186">
        <v>3.9510000000000001</v>
      </c>
      <c r="AA186">
        <v>534.64200000000005</v>
      </c>
      <c r="AB186">
        <v>485.09100000000001</v>
      </c>
      <c r="AC186">
        <v>4.7030000000000003</v>
      </c>
      <c r="AD186">
        <v>3.762</v>
      </c>
      <c r="AE186">
        <v>7535.0609999999997</v>
      </c>
      <c r="AF186">
        <v>5071.8159999999998</v>
      </c>
      <c r="AG186">
        <v>1600.799</v>
      </c>
      <c r="AH186">
        <v>952.82799999999997</v>
      </c>
      <c r="AI186">
        <v>5934.2619999999997</v>
      </c>
      <c r="AJ186">
        <v>4118.9880000000003</v>
      </c>
      <c r="AK186">
        <v>423.416</v>
      </c>
      <c r="AL186">
        <v>2038.8340000000001</v>
      </c>
      <c r="AM186">
        <v>45566.713309999999</v>
      </c>
      <c r="AN186">
        <f>MAX(AL186:AM186)</f>
        <v>45566.713309999999</v>
      </c>
      <c r="AO186">
        <f t="shared" si="4"/>
        <v>45566.713309999999</v>
      </c>
      <c r="AP186">
        <v>1</v>
      </c>
      <c r="AU186" s="31">
        <v>0.15660607800000001</v>
      </c>
      <c r="AV186" s="32"/>
      <c r="AW186">
        <f t="shared" si="5"/>
        <v>0.15660607800000001</v>
      </c>
    </row>
    <row r="187" spans="1:49" x14ac:dyDescent="0.35">
      <c r="A187">
        <v>801.22900000000004</v>
      </c>
      <c r="B187">
        <v>119.90900000000001</v>
      </c>
      <c r="C187">
        <v>214.6</v>
      </c>
      <c r="D187">
        <v>214.8</v>
      </c>
      <c r="E187">
        <v>219.8</v>
      </c>
      <c r="F187">
        <v>225</v>
      </c>
      <c r="G187">
        <v>2191.6529999999998</v>
      </c>
      <c r="H187">
        <v>1869.1369999999999</v>
      </c>
      <c r="I187">
        <v>3.036</v>
      </c>
      <c r="J187">
        <v>0.152</v>
      </c>
      <c r="K187">
        <v>24.338000000000001</v>
      </c>
      <c r="L187">
        <v>2.0619999999999998</v>
      </c>
      <c r="M187">
        <v>0.45200000000000001</v>
      </c>
      <c r="N187">
        <v>0.65800000000000003</v>
      </c>
      <c r="O187">
        <v>40.5</v>
      </c>
      <c r="P187">
        <v>25.56</v>
      </c>
      <c r="Q187">
        <v>44.988999999999997</v>
      </c>
      <c r="R187">
        <v>229.8</v>
      </c>
      <c r="S187">
        <v>60</v>
      </c>
      <c r="T187">
        <v>60</v>
      </c>
      <c r="U187">
        <v>60.9</v>
      </c>
      <c r="V187">
        <v>137.79599999999999</v>
      </c>
      <c r="W187">
        <v>52.5</v>
      </c>
      <c r="X187">
        <v>66.757999999999996</v>
      </c>
      <c r="Y187">
        <v>82.289000000000001</v>
      </c>
      <c r="Z187">
        <v>2.4460000000000002</v>
      </c>
      <c r="AA187">
        <v>535.08399999999995</v>
      </c>
      <c r="AB187">
        <v>484.51400000000001</v>
      </c>
      <c r="AC187">
        <v>4.9290000000000003</v>
      </c>
      <c r="AD187">
        <v>4.0259999999999998</v>
      </c>
      <c r="AE187">
        <v>7675.8770000000004</v>
      </c>
      <c r="AF187">
        <v>5697.7420000000002</v>
      </c>
      <c r="AG187">
        <v>1736.8920000000001</v>
      </c>
      <c r="AH187">
        <v>1108.55</v>
      </c>
      <c r="AI187">
        <v>5938.9859999999999</v>
      </c>
      <c r="AJ187">
        <v>4589.192</v>
      </c>
      <c r="AK187">
        <v>424.33199999999999</v>
      </c>
      <c r="AL187">
        <v>2053.828</v>
      </c>
      <c r="AM187">
        <v>45566.713309999999</v>
      </c>
      <c r="AN187">
        <f>MAX(AL187:AM187)</f>
        <v>45566.713309999999</v>
      </c>
      <c r="AO187">
        <f t="shared" si="4"/>
        <v>45566.713309999999</v>
      </c>
      <c r="AP187">
        <v>1</v>
      </c>
      <c r="AU187" s="32"/>
      <c r="AV187" s="31">
        <v>0.15660607800000001</v>
      </c>
      <c r="AW187">
        <f t="shared" si="5"/>
        <v>0.15660607800000001</v>
      </c>
    </row>
    <row r="188" spans="1:49" hidden="1" x14ac:dyDescent="0.35">
      <c r="A188">
        <v>801.04399999999998</v>
      </c>
      <c r="B188">
        <v>119.90900000000001</v>
      </c>
      <c r="C188">
        <v>214.8</v>
      </c>
      <c r="D188">
        <v>215</v>
      </c>
      <c r="E188">
        <v>220</v>
      </c>
      <c r="F188">
        <v>225</v>
      </c>
      <c r="G188">
        <v>2204.5729999999999</v>
      </c>
      <c r="H188">
        <v>1861.9480000000001</v>
      </c>
      <c r="I188">
        <v>2.8420000000000001</v>
      </c>
      <c r="J188">
        <v>0.14399999999999999</v>
      </c>
      <c r="K188">
        <v>24.34</v>
      </c>
      <c r="L188">
        <v>2.0459999999999998</v>
      </c>
      <c r="M188">
        <v>0.45400000000000001</v>
      </c>
      <c r="N188">
        <v>0.65600000000000003</v>
      </c>
      <c r="O188">
        <v>40.5</v>
      </c>
      <c r="P188">
        <v>25.504000000000001</v>
      </c>
      <c r="Q188">
        <v>44.969000000000001</v>
      </c>
      <c r="R188">
        <v>229.8</v>
      </c>
      <c r="S188">
        <v>60.1</v>
      </c>
      <c r="T188">
        <v>60.1</v>
      </c>
      <c r="U188">
        <v>60.9</v>
      </c>
      <c r="V188">
        <v>94.585999999999999</v>
      </c>
      <c r="W188">
        <v>52.5</v>
      </c>
      <c r="X188">
        <v>66.228999999999999</v>
      </c>
      <c r="Y188">
        <v>79.831000000000003</v>
      </c>
      <c r="Z188">
        <v>3.3109999999999999</v>
      </c>
      <c r="AA188">
        <v>535.00400000000002</v>
      </c>
      <c r="AB188">
        <v>485.54199999999997</v>
      </c>
      <c r="AC188">
        <v>4.7779999999999996</v>
      </c>
      <c r="AD188">
        <v>3.762</v>
      </c>
      <c r="AE188">
        <v>7533.06</v>
      </c>
      <c r="AF188">
        <v>5100.2139999999999</v>
      </c>
      <c r="AG188">
        <v>1641.5730000000001</v>
      </c>
      <c r="AH188">
        <v>951.34100000000001</v>
      </c>
      <c r="AI188">
        <v>5891.4870000000001</v>
      </c>
      <c r="AJ188">
        <v>4148.8729999999996</v>
      </c>
      <c r="AM188">
        <v>45566.713589999999</v>
      </c>
      <c r="AN188">
        <f>MAX(AL188:AM188)</f>
        <v>45566.713589999999</v>
      </c>
      <c r="AO188">
        <f t="shared" si="4"/>
        <v>45566.713589999999</v>
      </c>
      <c r="AU188" s="31">
        <v>0.13716769200000001</v>
      </c>
      <c r="AV188" s="32"/>
      <c r="AW188">
        <f t="shared" si="5"/>
        <v>0.13716769200000001</v>
      </c>
    </row>
    <row r="189" spans="1:49" x14ac:dyDescent="0.35">
      <c r="A189">
        <v>801.04399999999998</v>
      </c>
      <c r="B189">
        <v>119.90900000000001</v>
      </c>
      <c r="C189">
        <v>214.8</v>
      </c>
      <c r="D189">
        <v>215</v>
      </c>
      <c r="E189">
        <v>220</v>
      </c>
      <c r="F189">
        <v>225</v>
      </c>
      <c r="G189">
        <v>2204.5729999999999</v>
      </c>
      <c r="H189">
        <v>1861.9480000000001</v>
      </c>
      <c r="I189">
        <v>2.8420000000000001</v>
      </c>
      <c r="J189">
        <v>0.14399999999999999</v>
      </c>
      <c r="K189">
        <v>24.34</v>
      </c>
      <c r="L189">
        <v>2.0459999999999998</v>
      </c>
      <c r="M189">
        <v>0.45400000000000001</v>
      </c>
      <c r="N189">
        <v>0.65600000000000003</v>
      </c>
      <c r="O189">
        <v>40.5</v>
      </c>
      <c r="P189">
        <v>25.504000000000001</v>
      </c>
      <c r="Q189">
        <v>44.969000000000001</v>
      </c>
      <c r="R189">
        <v>229.8</v>
      </c>
      <c r="S189">
        <v>60.1</v>
      </c>
      <c r="T189">
        <v>60.1</v>
      </c>
      <c r="U189">
        <v>60.9</v>
      </c>
      <c r="V189">
        <v>137.79599999999999</v>
      </c>
      <c r="W189">
        <v>52.5</v>
      </c>
      <c r="X189">
        <v>66.97</v>
      </c>
      <c r="Y189">
        <v>82.563999999999993</v>
      </c>
      <c r="Z189">
        <v>2.3330000000000002</v>
      </c>
      <c r="AA189">
        <v>534.72799999999995</v>
      </c>
      <c r="AB189">
        <v>484.59399999999999</v>
      </c>
      <c r="AC189">
        <v>4.9660000000000002</v>
      </c>
      <c r="AD189">
        <v>4.0259999999999998</v>
      </c>
      <c r="AE189">
        <v>7645.7280000000001</v>
      </c>
      <c r="AF189">
        <v>5673.57</v>
      </c>
      <c r="AG189">
        <v>1750.0650000000001</v>
      </c>
      <c r="AH189">
        <v>1102.5340000000001</v>
      </c>
      <c r="AI189">
        <v>5895.6620000000003</v>
      </c>
      <c r="AJ189">
        <v>4571.0370000000003</v>
      </c>
      <c r="AK189">
        <v>424.452</v>
      </c>
      <c r="AL189">
        <v>2055.6379999999999</v>
      </c>
      <c r="AM189">
        <v>45566.713589999999</v>
      </c>
      <c r="AN189">
        <f>MAX(AL189:AM189)</f>
        <v>45566.713589999999</v>
      </c>
      <c r="AO189">
        <f t="shared" si="4"/>
        <v>45566.713589999999</v>
      </c>
      <c r="AP189">
        <v>1</v>
      </c>
      <c r="AU189" s="32"/>
      <c r="AV189" s="31">
        <v>0.13716769200000001</v>
      </c>
      <c r="AW189">
        <f t="shared" si="5"/>
        <v>0.13716769200000001</v>
      </c>
    </row>
    <row r="190" spans="1:49" x14ac:dyDescent="0.35">
      <c r="A190">
        <v>801.59799999999996</v>
      </c>
      <c r="B190">
        <v>119.90900000000001</v>
      </c>
      <c r="C190">
        <v>214.8</v>
      </c>
      <c r="D190">
        <v>215.1</v>
      </c>
      <c r="E190">
        <v>220</v>
      </c>
      <c r="F190">
        <v>225</v>
      </c>
      <c r="G190">
        <v>2183.3960000000002</v>
      </c>
      <c r="H190">
        <v>1859.0340000000001</v>
      </c>
      <c r="I190">
        <v>3.222</v>
      </c>
      <c r="J190">
        <v>0.15</v>
      </c>
      <c r="K190">
        <v>24.338000000000001</v>
      </c>
      <c r="L190">
        <v>2.0419999999999998</v>
      </c>
      <c r="M190">
        <v>0.45200000000000001</v>
      </c>
      <c r="N190">
        <v>0.65400000000000003</v>
      </c>
      <c r="O190">
        <v>40.9</v>
      </c>
      <c r="P190">
        <v>25.57</v>
      </c>
      <c r="Q190">
        <v>44.999000000000002</v>
      </c>
      <c r="R190">
        <v>229.8</v>
      </c>
      <c r="S190">
        <v>59.9</v>
      </c>
      <c r="T190">
        <v>59.9</v>
      </c>
      <c r="U190">
        <v>60.9</v>
      </c>
      <c r="V190">
        <v>94.585999999999999</v>
      </c>
      <c r="W190">
        <v>52.5</v>
      </c>
      <c r="X190">
        <v>66.174999999999997</v>
      </c>
      <c r="Y190">
        <v>79.878</v>
      </c>
      <c r="Z190">
        <v>3.2730000000000001</v>
      </c>
      <c r="AA190">
        <v>534.74900000000002</v>
      </c>
      <c r="AB190">
        <v>485.327</v>
      </c>
      <c r="AC190">
        <v>4.7409999999999997</v>
      </c>
      <c r="AD190">
        <v>3.8380000000000001</v>
      </c>
      <c r="AE190">
        <v>7530.0919999999996</v>
      </c>
      <c r="AF190">
        <v>5085.0209999999997</v>
      </c>
      <c r="AG190">
        <v>1621.3530000000001</v>
      </c>
      <c r="AH190">
        <v>988.38300000000004</v>
      </c>
      <c r="AI190">
        <v>5908.7389999999996</v>
      </c>
      <c r="AJ190">
        <v>4096.6379999999999</v>
      </c>
      <c r="AK190">
        <v>423.52100000000002</v>
      </c>
      <c r="AL190">
        <v>2053.4960000000001</v>
      </c>
      <c r="AM190">
        <v>45566.713880000003</v>
      </c>
      <c r="AN190">
        <f>MAX(AL190:AM190)</f>
        <v>45566.713880000003</v>
      </c>
      <c r="AO190">
        <f t="shared" si="4"/>
        <v>45566.713880000003</v>
      </c>
      <c r="AP190">
        <v>1</v>
      </c>
      <c r="AU190" s="31">
        <v>0.159777164</v>
      </c>
      <c r="AV190" s="32"/>
      <c r="AW190">
        <f t="shared" si="5"/>
        <v>0.159777164</v>
      </c>
    </row>
    <row r="191" spans="1:49" x14ac:dyDescent="0.35">
      <c r="A191">
        <v>801.59799999999996</v>
      </c>
      <c r="B191">
        <v>119.90900000000001</v>
      </c>
      <c r="C191">
        <v>214.8</v>
      </c>
      <c r="D191">
        <v>215.1</v>
      </c>
      <c r="E191">
        <v>220</v>
      </c>
      <c r="F191">
        <v>225</v>
      </c>
      <c r="G191">
        <v>2183.3960000000002</v>
      </c>
      <c r="H191">
        <v>1859.0340000000001</v>
      </c>
      <c r="I191">
        <v>3.222</v>
      </c>
      <c r="J191">
        <v>0.15</v>
      </c>
      <c r="K191">
        <v>24.338000000000001</v>
      </c>
      <c r="L191">
        <v>2.0419999999999998</v>
      </c>
      <c r="M191">
        <v>0.45200000000000001</v>
      </c>
      <c r="N191">
        <v>0.65400000000000003</v>
      </c>
      <c r="O191">
        <v>40.9</v>
      </c>
      <c r="P191">
        <v>25.57</v>
      </c>
      <c r="Q191">
        <v>44.999000000000002</v>
      </c>
      <c r="R191">
        <v>229.8</v>
      </c>
      <c r="S191">
        <v>59.9</v>
      </c>
      <c r="T191">
        <v>59.9</v>
      </c>
      <c r="U191">
        <v>60.9</v>
      </c>
      <c r="V191">
        <v>137.79599999999999</v>
      </c>
      <c r="W191">
        <v>52.5</v>
      </c>
      <c r="X191">
        <v>66.954999999999998</v>
      </c>
      <c r="Y191">
        <v>82.727000000000004</v>
      </c>
      <c r="Z191">
        <v>1.5049999999999999</v>
      </c>
      <c r="AA191">
        <v>535.79700000000003</v>
      </c>
      <c r="AB191">
        <v>485.13</v>
      </c>
      <c r="AC191">
        <v>5.0039999999999996</v>
      </c>
      <c r="AD191">
        <v>3.988</v>
      </c>
      <c r="AE191">
        <v>7669.3450000000003</v>
      </c>
      <c r="AF191">
        <v>5703.9719999999998</v>
      </c>
      <c r="AG191">
        <v>1779.614</v>
      </c>
      <c r="AH191">
        <v>1091.6949999999999</v>
      </c>
      <c r="AI191">
        <v>5889.73</v>
      </c>
      <c r="AJ191">
        <v>4612.277</v>
      </c>
      <c r="AK191">
        <v>424.61700000000002</v>
      </c>
      <c r="AL191">
        <v>2055.4279999999999</v>
      </c>
      <c r="AM191">
        <v>45566.713880000003</v>
      </c>
      <c r="AN191">
        <f>MAX(AL191:AM191)</f>
        <v>45566.713880000003</v>
      </c>
      <c r="AO191">
        <f t="shared" si="4"/>
        <v>45566.713880000003</v>
      </c>
      <c r="AP191">
        <v>1</v>
      </c>
      <c r="AU191" s="32"/>
      <c r="AV191" s="31">
        <v>0.159777164</v>
      </c>
      <c r="AW191">
        <f t="shared" si="5"/>
        <v>0.159777164</v>
      </c>
    </row>
    <row r="192" spans="1:49" x14ac:dyDescent="0.35">
      <c r="A192">
        <v>801.59799999999996</v>
      </c>
      <c r="B192">
        <v>119.90900000000001</v>
      </c>
      <c r="C192">
        <v>214.6</v>
      </c>
      <c r="D192">
        <v>215</v>
      </c>
      <c r="E192">
        <v>220</v>
      </c>
      <c r="F192">
        <v>225</v>
      </c>
      <c r="G192">
        <v>2201.1729999999998</v>
      </c>
      <c r="H192">
        <v>1849.5139999999999</v>
      </c>
      <c r="I192">
        <v>3.1360000000000001</v>
      </c>
      <c r="J192">
        <v>0.15</v>
      </c>
      <c r="K192">
        <v>24.34</v>
      </c>
      <c r="L192">
        <v>2.04</v>
      </c>
      <c r="M192">
        <v>0.45400000000000001</v>
      </c>
      <c r="N192">
        <v>0.65600000000000003</v>
      </c>
      <c r="O192">
        <v>41.2</v>
      </c>
      <c r="P192">
        <v>25.565000000000001</v>
      </c>
      <c r="Q192">
        <v>44.973999999999997</v>
      </c>
      <c r="R192">
        <v>229.8</v>
      </c>
      <c r="S192">
        <v>60</v>
      </c>
      <c r="T192">
        <v>60</v>
      </c>
      <c r="U192">
        <v>60.9</v>
      </c>
      <c r="V192">
        <v>94.585999999999999</v>
      </c>
      <c r="W192">
        <v>52.5</v>
      </c>
      <c r="X192">
        <v>66.242000000000004</v>
      </c>
      <c r="Y192">
        <v>79.891000000000005</v>
      </c>
      <c r="Z192">
        <v>3.16</v>
      </c>
      <c r="AA192">
        <v>535.40499999999997</v>
      </c>
      <c r="AB192">
        <v>486.26299999999998</v>
      </c>
      <c r="AC192">
        <v>4.665</v>
      </c>
      <c r="AD192">
        <v>3.8</v>
      </c>
      <c r="AE192">
        <v>7545.4110000000001</v>
      </c>
      <c r="AF192">
        <v>5119.1689999999999</v>
      </c>
      <c r="AG192">
        <v>1585.8340000000001</v>
      </c>
      <c r="AH192">
        <v>975.11699999999996</v>
      </c>
      <c r="AI192">
        <v>5959.5770000000002</v>
      </c>
      <c r="AJ192">
        <v>4144.0519999999997</v>
      </c>
      <c r="AK192">
        <v>423.483</v>
      </c>
      <c r="AL192">
        <v>2055.386</v>
      </c>
      <c r="AM192">
        <v>45566.71415</v>
      </c>
      <c r="AN192">
        <f>MAX(AL192:AM192)</f>
        <v>45566.71415</v>
      </c>
      <c r="AO192">
        <f t="shared" si="4"/>
        <v>45566.71415</v>
      </c>
      <c r="AP192">
        <v>1</v>
      </c>
      <c r="AU192" s="31">
        <v>0.13181304899999999</v>
      </c>
      <c r="AV192" s="32"/>
      <c r="AW192">
        <f t="shared" si="5"/>
        <v>0.13181304899999999</v>
      </c>
    </row>
    <row r="193" spans="1:49" x14ac:dyDescent="0.35">
      <c r="A193">
        <v>801.59799999999996</v>
      </c>
      <c r="B193">
        <v>119.90900000000001</v>
      </c>
      <c r="C193">
        <v>214.6</v>
      </c>
      <c r="D193">
        <v>215</v>
      </c>
      <c r="E193">
        <v>220</v>
      </c>
      <c r="F193">
        <v>225</v>
      </c>
      <c r="G193">
        <v>2201.1729999999998</v>
      </c>
      <c r="H193">
        <v>1849.5139999999999</v>
      </c>
      <c r="I193">
        <v>3.1360000000000001</v>
      </c>
      <c r="J193">
        <v>0.15</v>
      </c>
      <c r="K193">
        <v>24.34</v>
      </c>
      <c r="L193">
        <v>2.04</v>
      </c>
      <c r="M193">
        <v>0.45400000000000001</v>
      </c>
      <c r="N193">
        <v>0.65600000000000003</v>
      </c>
      <c r="O193">
        <v>41.2</v>
      </c>
      <c r="P193">
        <v>25.565000000000001</v>
      </c>
      <c r="Q193">
        <v>44.973999999999997</v>
      </c>
      <c r="R193">
        <v>229.8</v>
      </c>
      <c r="S193">
        <v>60</v>
      </c>
      <c r="T193">
        <v>60</v>
      </c>
      <c r="U193">
        <v>60.9</v>
      </c>
      <c r="V193">
        <v>137.79599999999999</v>
      </c>
      <c r="W193">
        <v>52.5</v>
      </c>
      <c r="X193">
        <v>66.914000000000001</v>
      </c>
      <c r="Y193">
        <v>82.427000000000007</v>
      </c>
      <c r="Z193">
        <v>2.4830000000000001</v>
      </c>
      <c r="AA193">
        <v>534.83799999999997</v>
      </c>
      <c r="AB193">
        <v>484.87099999999998</v>
      </c>
      <c r="AC193">
        <v>4.9290000000000003</v>
      </c>
      <c r="AD193">
        <v>3.9510000000000001</v>
      </c>
      <c r="AE193">
        <v>7654.8739999999998</v>
      </c>
      <c r="AF193">
        <v>5680.848</v>
      </c>
      <c r="AG193">
        <v>1733.828</v>
      </c>
      <c r="AH193">
        <v>1070.23</v>
      </c>
      <c r="AI193">
        <v>5921.0460000000003</v>
      </c>
      <c r="AJ193">
        <v>4610.6180000000004</v>
      </c>
      <c r="AK193">
        <v>424.45800000000003</v>
      </c>
      <c r="AL193">
        <v>2056.1669999999999</v>
      </c>
      <c r="AM193">
        <v>45566.71415</v>
      </c>
      <c r="AN193">
        <f>MAX(AL193:AM193)</f>
        <v>45566.71415</v>
      </c>
      <c r="AO193">
        <f t="shared" si="4"/>
        <v>45566.71415</v>
      </c>
      <c r="AP193">
        <v>1</v>
      </c>
      <c r="AU193" s="32"/>
      <c r="AV193" s="31">
        <v>0.13181304899999999</v>
      </c>
      <c r="AW193">
        <f t="shared" si="5"/>
        <v>0.13181304899999999</v>
      </c>
    </row>
    <row r="194" spans="1:49" hidden="1" x14ac:dyDescent="0.35">
      <c r="A194">
        <v>801.59799999999996</v>
      </c>
      <c r="B194">
        <v>119.90900000000001</v>
      </c>
      <c r="C194">
        <v>214.5</v>
      </c>
      <c r="D194">
        <v>215</v>
      </c>
      <c r="E194">
        <v>220</v>
      </c>
      <c r="F194">
        <v>225</v>
      </c>
      <c r="G194">
        <v>2207.2930000000001</v>
      </c>
      <c r="H194">
        <v>1858.0630000000001</v>
      </c>
      <c r="I194">
        <v>3.08</v>
      </c>
      <c r="J194">
        <v>0.14799999999999999</v>
      </c>
      <c r="K194">
        <v>24.34</v>
      </c>
      <c r="L194">
        <v>2.0619999999999998</v>
      </c>
      <c r="M194">
        <v>0.45400000000000001</v>
      </c>
      <c r="N194">
        <v>0.65800000000000003</v>
      </c>
      <c r="O194">
        <v>41.4</v>
      </c>
      <c r="P194">
        <v>25.850999999999999</v>
      </c>
      <c r="Q194">
        <v>44.959000000000003</v>
      </c>
      <c r="R194">
        <v>229.8</v>
      </c>
      <c r="S194">
        <v>60</v>
      </c>
      <c r="T194">
        <v>60</v>
      </c>
      <c r="U194">
        <v>60.9</v>
      </c>
      <c r="V194">
        <v>94.585999999999999</v>
      </c>
      <c r="W194">
        <v>52.5</v>
      </c>
      <c r="X194">
        <v>66.209999999999994</v>
      </c>
      <c r="Y194">
        <v>80.040999999999997</v>
      </c>
      <c r="Z194">
        <v>2.6339999999999999</v>
      </c>
      <c r="AA194">
        <v>536.048</v>
      </c>
      <c r="AB194">
        <v>487.42700000000002</v>
      </c>
      <c r="AC194">
        <v>4.7409999999999997</v>
      </c>
      <c r="AD194">
        <v>3.762</v>
      </c>
      <c r="AE194">
        <v>7564.7539999999999</v>
      </c>
      <c r="AF194">
        <v>5147.0749999999998</v>
      </c>
      <c r="AG194">
        <v>1635.653</v>
      </c>
      <c r="AH194">
        <v>967.202</v>
      </c>
      <c r="AI194">
        <v>5929.1009999999997</v>
      </c>
      <c r="AJ194">
        <v>4179.8739999999998</v>
      </c>
      <c r="AM194">
        <v>45566.71443</v>
      </c>
      <c r="AN194">
        <f>MAX(AL194:AM194)</f>
        <v>45566.71443</v>
      </c>
      <c r="AO194">
        <f t="shared" si="4"/>
        <v>45566.71443</v>
      </c>
      <c r="AU194" s="31">
        <v>0.14407324799999999</v>
      </c>
      <c r="AV194" s="32"/>
      <c r="AW194">
        <f t="shared" si="5"/>
        <v>0.14407324799999999</v>
      </c>
    </row>
    <row r="195" spans="1:49" x14ac:dyDescent="0.35">
      <c r="A195">
        <v>801.59799999999996</v>
      </c>
      <c r="B195">
        <v>119.90900000000001</v>
      </c>
      <c r="C195">
        <v>214.5</v>
      </c>
      <c r="D195">
        <v>215</v>
      </c>
      <c r="E195">
        <v>220</v>
      </c>
      <c r="F195">
        <v>225</v>
      </c>
      <c r="G195">
        <v>2207.2930000000001</v>
      </c>
      <c r="H195">
        <v>1858.0630000000001</v>
      </c>
      <c r="I195">
        <v>3.08</v>
      </c>
      <c r="J195">
        <v>0.14799999999999999</v>
      </c>
      <c r="K195">
        <v>24.34</v>
      </c>
      <c r="L195">
        <v>2.0619999999999998</v>
      </c>
      <c r="M195">
        <v>0.45400000000000001</v>
      </c>
      <c r="N195">
        <v>0.65800000000000003</v>
      </c>
      <c r="O195">
        <v>41.4</v>
      </c>
      <c r="P195">
        <v>25.850999999999999</v>
      </c>
      <c r="Q195">
        <v>44.959000000000003</v>
      </c>
      <c r="R195">
        <v>229.8</v>
      </c>
      <c r="S195">
        <v>60</v>
      </c>
      <c r="T195">
        <v>60</v>
      </c>
      <c r="U195">
        <v>60.9</v>
      </c>
      <c r="V195">
        <v>137.79599999999999</v>
      </c>
      <c r="W195">
        <v>52.5</v>
      </c>
      <c r="X195">
        <v>66.878</v>
      </c>
      <c r="Y195">
        <v>82.716999999999999</v>
      </c>
      <c r="Z195">
        <v>1.4670000000000001</v>
      </c>
      <c r="AA195">
        <v>537.53</v>
      </c>
      <c r="AB195">
        <v>486.85300000000001</v>
      </c>
      <c r="AC195">
        <v>4.891</v>
      </c>
      <c r="AD195">
        <v>3.988</v>
      </c>
      <c r="AE195">
        <v>7711.9560000000001</v>
      </c>
      <c r="AF195">
        <v>5761.9089999999997</v>
      </c>
      <c r="AG195">
        <v>1732.62</v>
      </c>
      <c r="AH195">
        <v>1103.0630000000001</v>
      </c>
      <c r="AI195">
        <v>5979.3360000000002</v>
      </c>
      <c r="AJ195">
        <v>4658.8459999999995</v>
      </c>
      <c r="AK195">
        <v>424.44299999999998</v>
      </c>
      <c r="AL195">
        <v>2054.0889999999999</v>
      </c>
      <c r="AM195">
        <v>45566.71443</v>
      </c>
      <c r="AN195">
        <f>MAX(AL195:AM195)</f>
        <v>45566.71443</v>
      </c>
      <c r="AO195">
        <f t="shared" ref="AO195:AO258" si="6">MAX(AM195:AN195)</f>
        <v>45566.71443</v>
      </c>
      <c r="AP195">
        <v>1</v>
      </c>
      <c r="AU195" s="32"/>
      <c r="AV195" s="31">
        <v>0.14407324799999999</v>
      </c>
      <c r="AW195">
        <f t="shared" ref="AW195:AW258" si="7">MAX(AU195:AV195)</f>
        <v>0.14407324799999999</v>
      </c>
    </row>
    <row r="196" spans="1:49" x14ac:dyDescent="0.35">
      <c r="A196">
        <v>801.59799999999996</v>
      </c>
      <c r="B196">
        <v>119.90900000000001</v>
      </c>
      <c r="C196">
        <v>214.8</v>
      </c>
      <c r="D196">
        <v>214.8</v>
      </c>
      <c r="E196">
        <v>219.8</v>
      </c>
      <c r="F196">
        <v>224.8</v>
      </c>
      <c r="G196">
        <v>2195.5390000000002</v>
      </c>
      <c r="H196">
        <v>1845.92</v>
      </c>
      <c r="I196">
        <v>3.3940000000000001</v>
      </c>
      <c r="J196">
        <v>0.14599999999999999</v>
      </c>
      <c r="K196">
        <v>24.34</v>
      </c>
      <c r="L196">
        <v>2.052</v>
      </c>
      <c r="M196">
        <v>0.45400000000000001</v>
      </c>
      <c r="N196">
        <v>0.65400000000000003</v>
      </c>
      <c r="O196">
        <v>41.5</v>
      </c>
      <c r="P196">
        <v>26.157</v>
      </c>
      <c r="Q196">
        <v>44.959000000000003</v>
      </c>
      <c r="R196">
        <v>230</v>
      </c>
      <c r="S196">
        <v>59.9</v>
      </c>
      <c r="T196">
        <v>59.9</v>
      </c>
      <c r="U196">
        <v>60.9</v>
      </c>
      <c r="V196">
        <v>94.585999999999999</v>
      </c>
      <c r="W196">
        <v>52.5</v>
      </c>
      <c r="X196">
        <v>66.182000000000002</v>
      </c>
      <c r="Y196">
        <v>79.905000000000001</v>
      </c>
      <c r="Z196">
        <v>3.4990000000000001</v>
      </c>
      <c r="AA196">
        <v>539.17600000000004</v>
      </c>
      <c r="AB196">
        <v>491.87200000000001</v>
      </c>
      <c r="AC196">
        <v>4.7030000000000003</v>
      </c>
      <c r="AD196">
        <v>3.7250000000000001</v>
      </c>
      <c r="AE196">
        <v>7619.1139999999996</v>
      </c>
      <c r="AF196">
        <v>5252.8440000000001</v>
      </c>
      <c r="AG196">
        <v>1644.0440000000001</v>
      </c>
      <c r="AH196">
        <v>977.26199999999994</v>
      </c>
      <c r="AI196">
        <v>5975.0690000000004</v>
      </c>
      <c r="AJ196">
        <v>4275.5820000000003</v>
      </c>
      <c r="AK196">
        <v>423.73500000000001</v>
      </c>
      <c r="AL196">
        <v>2055.7849999999999</v>
      </c>
      <c r="AM196">
        <v>45566.71471</v>
      </c>
      <c r="AN196">
        <f>MAX(AL196:AM196)</f>
        <v>45566.71471</v>
      </c>
      <c r="AO196">
        <f t="shared" si="6"/>
        <v>45566.71471</v>
      </c>
      <c r="AP196">
        <v>1</v>
      </c>
      <c r="AU196" s="31">
        <v>0.112768412</v>
      </c>
      <c r="AV196" s="32"/>
      <c r="AW196">
        <f t="shared" si="7"/>
        <v>0.112768412</v>
      </c>
    </row>
    <row r="197" spans="1:49" x14ac:dyDescent="0.35">
      <c r="A197">
        <v>801.59799999999996</v>
      </c>
      <c r="B197">
        <v>119.90900000000001</v>
      </c>
      <c r="C197">
        <v>214.8</v>
      </c>
      <c r="D197">
        <v>214.8</v>
      </c>
      <c r="E197">
        <v>219.8</v>
      </c>
      <c r="F197">
        <v>224.8</v>
      </c>
      <c r="G197">
        <v>2195.5390000000002</v>
      </c>
      <c r="H197">
        <v>1845.92</v>
      </c>
      <c r="I197">
        <v>3.3940000000000001</v>
      </c>
      <c r="J197">
        <v>0.14599999999999999</v>
      </c>
      <c r="K197">
        <v>24.34</v>
      </c>
      <c r="L197">
        <v>2.052</v>
      </c>
      <c r="M197">
        <v>0.45400000000000001</v>
      </c>
      <c r="N197">
        <v>0.65400000000000003</v>
      </c>
      <c r="O197">
        <v>41.5</v>
      </c>
      <c r="P197">
        <v>26.157</v>
      </c>
      <c r="Q197">
        <v>44.959000000000003</v>
      </c>
      <c r="R197">
        <v>230</v>
      </c>
      <c r="S197">
        <v>59.9</v>
      </c>
      <c r="T197">
        <v>59.9</v>
      </c>
      <c r="U197">
        <v>60.9</v>
      </c>
      <c r="V197">
        <v>137.79599999999999</v>
      </c>
      <c r="W197">
        <v>52.5</v>
      </c>
      <c r="X197">
        <v>66.869</v>
      </c>
      <c r="Y197">
        <v>82.688000000000002</v>
      </c>
      <c r="Z197">
        <v>1.4670000000000001</v>
      </c>
      <c r="AA197">
        <v>537.67399999999998</v>
      </c>
      <c r="AB197">
        <v>488.18200000000002</v>
      </c>
      <c r="AC197">
        <v>4.9660000000000002</v>
      </c>
      <c r="AD197">
        <v>3.9510000000000001</v>
      </c>
      <c r="AE197">
        <v>7722.56</v>
      </c>
      <c r="AF197">
        <v>5764.348</v>
      </c>
      <c r="AG197">
        <v>1785.2429999999999</v>
      </c>
      <c r="AH197">
        <v>1099.3810000000001</v>
      </c>
      <c r="AI197">
        <v>5937.317</v>
      </c>
      <c r="AJ197">
        <v>4664.9669999999996</v>
      </c>
      <c r="AK197">
        <v>424.48899999999998</v>
      </c>
      <c r="AL197">
        <v>2055.75</v>
      </c>
      <c r="AM197">
        <v>45566.71471</v>
      </c>
      <c r="AN197">
        <f>MAX(AL197:AM197)</f>
        <v>45566.71471</v>
      </c>
      <c r="AO197">
        <f t="shared" si="6"/>
        <v>45566.71471</v>
      </c>
      <c r="AP197">
        <v>1</v>
      </c>
      <c r="AU197" s="32"/>
      <c r="AV197" s="31">
        <v>0.112768412</v>
      </c>
      <c r="AW197">
        <f t="shared" si="7"/>
        <v>0.112768412</v>
      </c>
    </row>
    <row r="198" spans="1:49" x14ac:dyDescent="0.35">
      <c r="A198">
        <v>801.41300000000001</v>
      </c>
      <c r="B198">
        <v>119.90900000000001</v>
      </c>
      <c r="C198">
        <v>214.6</v>
      </c>
      <c r="D198">
        <v>215.1</v>
      </c>
      <c r="E198">
        <v>219.8</v>
      </c>
      <c r="F198">
        <v>224.8</v>
      </c>
      <c r="G198">
        <v>2210.402</v>
      </c>
      <c r="H198">
        <v>1835.6220000000001</v>
      </c>
      <c r="I198">
        <v>3.1560000000000001</v>
      </c>
      <c r="J198">
        <v>0.14399999999999999</v>
      </c>
      <c r="K198">
        <v>24.34</v>
      </c>
      <c r="L198">
        <v>2.06</v>
      </c>
      <c r="M198">
        <v>0.45400000000000001</v>
      </c>
      <c r="N198">
        <v>0.65600000000000003</v>
      </c>
      <c r="O198">
        <v>41.7</v>
      </c>
      <c r="P198">
        <v>26.36</v>
      </c>
      <c r="Q198">
        <v>44.994</v>
      </c>
      <c r="R198">
        <v>229.8</v>
      </c>
      <c r="S198">
        <v>60.1</v>
      </c>
      <c r="T198">
        <v>60.1</v>
      </c>
      <c r="U198">
        <v>60.9</v>
      </c>
      <c r="V198">
        <v>94.585999999999999</v>
      </c>
      <c r="W198">
        <v>52.5</v>
      </c>
      <c r="X198">
        <v>66.227000000000004</v>
      </c>
      <c r="Y198">
        <v>79.906999999999996</v>
      </c>
      <c r="Z198">
        <v>3.8</v>
      </c>
      <c r="AA198">
        <v>538.92999999999995</v>
      </c>
      <c r="AB198">
        <v>491.09500000000003</v>
      </c>
      <c r="AC198">
        <v>4.59</v>
      </c>
      <c r="AD198">
        <v>3.762</v>
      </c>
      <c r="AE198">
        <v>7627.3209999999999</v>
      </c>
      <c r="AF198">
        <v>5241.6030000000001</v>
      </c>
      <c r="AG198">
        <v>1584.2809999999999</v>
      </c>
      <c r="AH198">
        <v>995.89499999999998</v>
      </c>
      <c r="AI198">
        <v>6043.0410000000002</v>
      </c>
      <c r="AJ198">
        <v>4245.7079999999996</v>
      </c>
      <c r="AK198">
        <v>423.721</v>
      </c>
      <c r="AL198">
        <v>2054.1080000000002</v>
      </c>
      <c r="AM198">
        <v>45566.714999999997</v>
      </c>
      <c r="AN198">
        <f>MAX(AL198:AM198)</f>
        <v>45566.714999999997</v>
      </c>
      <c r="AO198">
        <f t="shared" si="6"/>
        <v>45566.714999999997</v>
      </c>
      <c r="AP198">
        <v>1</v>
      </c>
      <c r="AU198" s="31">
        <v>0.13744687999999999</v>
      </c>
      <c r="AV198" s="32"/>
      <c r="AW198">
        <f t="shared" si="7"/>
        <v>0.13744687999999999</v>
      </c>
    </row>
    <row r="199" spans="1:49" x14ac:dyDescent="0.35">
      <c r="A199">
        <v>801.41300000000001</v>
      </c>
      <c r="B199">
        <v>119.90900000000001</v>
      </c>
      <c r="C199">
        <v>214.6</v>
      </c>
      <c r="D199">
        <v>215.1</v>
      </c>
      <c r="E199">
        <v>219.8</v>
      </c>
      <c r="F199">
        <v>224.8</v>
      </c>
      <c r="G199">
        <v>2210.402</v>
      </c>
      <c r="H199">
        <v>1835.6220000000001</v>
      </c>
      <c r="I199">
        <v>3.1560000000000001</v>
      </c>
      <c r="J199">
        <v>0.14399999999999999</v>
      </c>
      <c r="K199">
        <v>24.34</v>
      </c>
      <c r="L199">
        <v>2.06</v>
      </c>
      <c r="M199">
        <v>0.45400000000000001</v>
      </c>
      <c r="N199">
        <v>0.65600000000000003</v>
      </c>
      <c r="O199">
        <v>41.7</v>
      </c>
      <c r="P199">
        <v>26.36</v>
      </c>
      <c r="Q199">
        <v>44.994</v>
      </c>
      <c r="R199">
        <v>229.8</v>
      </c>
      <c r="S199">
        <v>60.1</v>
      </c>
      <c r="T199">
        <v>60.1</v>
      </c>
      <c r="U199">
        <v>60.9</v>
      </c>
      <c r="V199">
        <v>137.79599999999999</v>
      </c>
      <c r="W199">
        <v>52.5</v>
      </c>
      <c r="X199">
        <v>66.875</v>
      </c>
      <c r="Y199">
        <v>82.671999999999997</v>
      </c>
      <c r="Z199">
        <v>1.43</v>
      </c>
      <c r="AA199">
        <v>539.428</v>
      </c>
      <c r="AB199">
        <v>490.10199999999998</v>
      </c>
      <c r="AC199">
        <v>4.9290000000000003</v>
      </c>
      <c r="AD199">
        <v>3.9510000000000001</v>
      </c>
      <c r="AE199">
        <v>7754.9840000000004</v>
      </c>
      <c r="AF199">
        <v>5823.9470000000001</v>
      </c>
      <c r="AG199">
        <v>1777.6969999999999</v>
      </c>
      <c r="AH199">
        <v>1111.895</v>
      </c>
      <c r="AI199">
        <v>5977.2870000000003</v>
      </c>
      <c r="AJ199">
        <v>4712.0519999999997</v>
      </c>
      <c r="AK199">
        <v>424.53100000000001</v>
      </c>
      <c r="AL199">
        <v>2056.1320000000001</v>
      </c>
      <c r="AM199">
        <v>45566.714999999997</v>
      </c>
      <c r="AN199">
        <f>MAX(AL199:AM199)</f>
        <v>45566.714999999997</v>
      </c>
      <c r="AO199">
        <f t="shared" si="6"/>
        <v>45566.714999999997</v>
      </c>
      <c r="AP199">
        <v>1</v>
      </c>
      <c r="AU199" s="32"/>
      <c r="AV199" s="31">
        <v>0.13744687999999999</v>
      </c>
      <c r="AW199">
        <f t="shared" si="7"/>
        <v>0.13744687999999999</v>
      </c>
    </row>
    <row r="200" spans="1:49" x14ac:dyDescent="0.35">
      <c r="A200">
        <v>801.78200000000004</v>
      </c>
      <c r="B200">
        <v>119.90900000000001</v>
      </c>
      <c r="C200">
        <v>214.8</v>
      </c>
      <c r="D200">
        <v>215.1</v>
      </c>
      <c r="E200">
        <v>220</v>
      </c>
      <c r="F200">
        <v>225</v>
      </c>
      <c r="G200">
        <v>2197.87</v>
      </c>
      <c r="H200">
        <v>1813.9590000000001</v>
      </c>
      <c r="I200">
        <v>2.8460000000000001</v>
      </c>
      <c r="J200">
        <v>0.152</v>
      </c>
      <c r="K200">
        <v>24.34</v>
      </c>
      <c r="L200">
        <v>2.0499999999999998</v>
      </c>
      <c r="M200">
        <v>0.45400000000000001</v>
      </c>
      <c r="N200">
        <v>0.65600000000000003</v>
      </c>
      <c r="O200">
        <v>42</v>
      </c>
      <c r="P200">
        <v>26.548999999999999</v>
      </c>
      <c r="Q200">
        <v>44.999000000000002</v>
      </c>
      <c r="R200">
        <v>229.8</v>
      </c>
      <c r="S200">
        <v>60</v>
      </c>
      <c r="T200">
        <v>60</v>
      </c>
      <c r="U200">
        <v>60.9</v>
      </c>
      <c r="V200">
        <v>94.585999999999999</v>
      </c>
      <c r="W200">
        <v>52.5</v>
      </c>
      <c r="X200">
        <v>66.346000000000004</v>
      </c>
      <c r="Y200">
        <v>79.941999999999993</v>
      </c>
      <c r="Z200">
        <v>2.8969999999999998</v>
      </c>
      <c r="AA200">
        <v>538.63800000000003</v>
      </c>
      <c r="AB200">
        <v>490.51400000000001</v>
      </c>
      <c r="AC200">
        <v>4.6280000000000001</v>
      </c>
      <c r="AD200">
        <v>3.7250000000000001</v>
      </c>
      <c r="AE200">
        <v>7621.48</v>
      </c>
      <c r="AF200">
        <v>5233.6059999999998</v>
      </c>
      <c r="AG200">
        <v>1606.326</v>
      </c>
      <c r="AH200">
        <v>979.08699999999999</v>
      </c>
      <c r="AI200">
        <v>6015.1549999999997</v>
      </c>
      <c r="AJ200">
        <v>4254.5200000000004</v>
      </c>
      <c r="AK200">
        <v>423.49799999999999</v>
      </c>
      <c r="AL200">
        <v>2055.491</v>
      </c>
      <c r="AM200">
        <v>45566.715279999997</v>
      </c>
      <c r="AN200">
        <f>MAX(AL200:AM200)</f>
        <v>45566.715279999997</v>
      </c>
      <c r="AO200">
        <f t="shared" si="6"/>
        <v>45566.715279999997</v>
      </c>
      <c r="AP200">
        <v>1</v>
      </c>
      <c r="AU200" s="31">
        <v>0.13417744600000001</v>
      </c>
      <c r="AV200" s="32"/>
      <c r="AW200">
        <f t="shared" si="7"/>
        <v>0.13417744600000001</v>
      </c>
    </row>
    <row r="201" spans="1:49" x14ac:dyDescent="0.35">
      <c r="A201">
        <v>801.78200000000004</v>
      </c>
      <c r="B201">
        <v>119.90900000000001</v>
      </c>
      <c r="C201">
        <v>214.8</v>
      </c>
      <c r="D201">
        <v>215.1</v>
      </c>
      <c r="E201">
        <v>220</v>
      </c>
      <c r="F201">
        <v>225</v>
      </c>
      <c r="G201">
        <v>2197.87</v>
      </c>
      <c r="H201">
        <v>1813.9590000000001</v>
      </c>
      <c r="I201">
        <v>2.8460000000000001</v>
      </c>
      <c r="J201">
        <v>0.152</v>
      </c>
      <c r="K201">
        <v>24.34</v>
      </c>
      <c r="L201">
        <v>2.0499999999999998</v>
      </c>
      <c r="M201">
        <v>0.45400000000000001</v>
      </c>
      <c r="N201">
        <v>0.65600000000000003</v>
      </c>
      <c r="O201">
        <v>42</v>
      </c>
      <c r="P201">
        <v>26.548999999999999</v>
      </c>
      <c r="Q201">
        <v>44.999000000000002</v>
      </c>
      <c r="R201">
        <v>229.8</v>
      </c>
      <c r="S201">
        <v>60</v>
      </c>
      <c r="T201">
        <v>60</v>
      </c>
      <c r="U201">
        <v>60.9</v>
      </c>
      <c r="V201">
        <v>137.79599999999999</v>
      </c>
      <c r="W201">
        <v>52.5</v>
      </c>
      <c r="X201">
        <v>66.921000000000006</v>
      </c>
      <c r="Y201">
        <v>82.512</v>
      </c>
      <c r="Z201">
        <v>2.5960000000000001</v>
      </c>
      <c r="AA201">
        <v>539.60900000000004</v>
      </c>
      <c r="AB201">
        <v>490.31099999999998</v>
      </c>
      <c r="AC201">
        <v>4.8540000000000001</v>
      </c>
      <c r="AD201">
        <v>3.9129999999999998</v>
      </c>
      <c r="AE201">
        <v>7752.259</v>
      </c>
      <c r="AF201">
        <v>5841.482</v>
      </c>
      <c r="AG201">
        <v>1741.5229999999999</v>
      </c>
      <c r="AH201">
        <v>1096.6859999999999</v>
      </c>
      <c r="AI201">
        <v>6010.7359999999999</v>
      </c>
      <c r="AJ201">
        <v>4744.7960000000003</v>
      </c>
      <c r="AK201">
        <v>424.64100000000002</v>
      </c>
      <c r="AL201">
        <v>2056.6460000000002</v>
      </c>
      <c r="AM201">
        <v>45566.715279999997</v>
      </c>
      <c r="AN201">
        <f>MAX(AL201:AM201)</f>
        <v>45566.715279999997</v>
      </c>
      <c r="AO201">
        <f t="shared" si="6"/>
        <v>45566.715279999997</v>
      </c>
      <c r="AP201">
        <v>1</v>
      </c>
      <c r="AU201" s="32"/>
      <c r="AV201" s="31">
        <v>0.13417744600000001</v>
      </c>
      <c r="AW201">
        <f t="shared" si="7"/>
        <v>0.13417744600000001</v>
      </c>
    </row>
    <row r="202" spans="1:49" hidden="1" x14ac:dyDescent="0.35">
      <c r="A202">
        <v>801.78200000000004</v>
      </c>
      <c r="B202">
        <v>119.90900000000001</v>
      </c>
      <c r="C202">
        <v>215.1</v>
      </c>
      <c r="D202">
        <v>215.1</v>
      </c>
      <c r="E202">
        <v>220</v>
      </c>
      <c r="F202">
        <v>225</v>
      </c>
      <c r="G202">
        <v>2209.2359999999999</v>
      </c>
      <c r="H202">
        <v>1810.6569999999999</v>
      </c>
      <c r="I202">
        <v>3.3959999999999999</v>
      </c>
      <c r="J202">
        <v>0.15</v>
      </c>
      <c r="K202">
        <v>24.34</v>
      </c>
      <c r="L202">
        <v>2.056</v>
      </c>
      <c r="M202">
        <v>0.45400000000000001</v>
      </c>
      <c r="N202">
        <v>0.65800000000000003</v>
      </c>
      <c r="O202">
        <v>42.2</v>
      </c>
      <c r="P202">
        <v>26.84</v>
      </c>
      <c r="Q202">
        <v>44.969000000000001</v>
      </c>
      <c r="R202">
        <v>229.8</v>
      </c>
      <c r="S202">
        <v>60</v>
      </c>
      <c r="T202">
        <v>60</v>
      </c>
      <c r="U202">
        <v>60.9</v>
      </c>
      <c r="V202">
        <v>94.585999999999999</v>
      </c>
      <c r="W202">
        <v>52.5</v>
      </c>
      <c r="X202">
        <v>66.331999999999994</v>
      </c>
      <c r="Y202">
        <v>80.016999999999996</v>
      </c>
      <c r="Z202">
        <v>3.048</v>
      </c>
      <c r="AA202">
        <v>539.73199999999997</v>
      </c>
      <c r="AB202">
        <v>492.82499999999999</v>
      </c>
      <c r="AC202">
        <v>4.665</v>
      </c>
      <c r="AD202">
        <v>3.7250000000000001</v>
      </c>
      <c r="AE202">
        <v>7637.6450000000004</v>
      </c>
      <c r="AF202">
        <v>5291.7470000000003</v>
      </c>
      <c r="AG202">
        <v>1645.52</v>
      </c>
      <c r="AH202">
        <v>1001.3150000000001</v>
      </c>
      <c r="AI202">
        <v>5992.125</v>
      </c>
      <c r="AJ202">
        <v>4290.4319999999998</v>
      </c>
      <c r="AM202">
        <v>45566.71557</v>
      </c>
      <c r="AN202">
        <f>MAX(AL202:AM202)</f>
        <v>45566.71557</v>
      </c>
      <c r="AO202">
        <f t="shared" si="6"/>
        <v>45566.71557</v>
      </c>
      <c r="AU202" s="31">
        <v>0.111365438</v>
      </c>
      <c r="AV202" s="32"/>
      <c r="AW202">
        <f t="shared" si="7"/>
        <v>0.111365438</v>
      </c>
    </row>
    <row r="203" spans="1:49" x14ac:dyDescent="0.35">
      <c r="A203">
        <v>801.78200000000004</v>
      </c>
      <c r="B203">
        <v>119.90900000000001</v>
      </c>
      <c r="C203">
        <v>215.1</v>
      </c>
      <c r="D203">
        <v>215.1</v>
      </c>
      <c r="E203">
        <v>220</v>
      </c>
      <c r="F203">
        <v>225</v>
      </c>
      <c r="G203">
        <v>2209.2359999999999</v>
      </c>
      <c r="H203">
        <v>1810.6569999999999</v>
      </c>
      <c r="I203">
        <v>3.3959999999999999</v>
      </c>
      <c r="J203">
        <v>0.15</v>
      </c>
      <c r="K203">
        <v>24.34</v>
      </c>
      <c r="L203">
        <v>2.056</v>
      </c>
      <c r="M203">
        <v>0.45400000000000001</v>
      </c>
      <c r="N203">
        <v>0.65800000000000003</v>
      </c>
      <c r="O203">
        <v>42.2</v>
      </c>
      <c r="P203">
        <v>26.84</v>
      </c>
      <c r="Q203">
        <v>44.969000000000001</v>
      </c>
      <c r="R203">
        <v>229.8</v>
      </c>
      <c r="S203">
        <v>60</v>
      </c>
      <c r="T203">
        <v>60</v>
      </c>
      <c r="U203">
        <v>60.9</v>
      </c>
      <c r="V203">
        <v>137.79599999999999</v>
      </c>
      <c r="W203">
        <v>52.5</v>
      </c>
      <c r="X203">
        <v>66.816000000000003</v>
      </c>
      <c r="Y203">
        <v>82.762</v>
      </c>
      <c r="Z203">
        <v>1.4670000000000001</v>
      </c>
      <c r="AA203">
        <v>539.68700000000001</v>
      </c>
      <c r="AB203">
        <v>490.661</v>
      </c>
      <c r="AC203">
        <v>4.9290000000000003</v>
      </c>
      <c r="AD203">
        <v>3.875</v>
      </c>
      <c r="AE203">
        <v>7777.598</v>
      </c>
      <c r="AF203">
        <v>5853.6019999999999</v>
      </c>
      <c r="AG203">
        <v>1791.375</v>
      </c>
      <c r="AH203">
        <v>1088.731</v>
      </c>
      <c r="AI203">
        <v>5986.223</v>
      </c>
      <c r="AJ203">
        <v>4764.87</v>
      </c>
      <c r="AK203">
        <v>424.58100000000002</v>
      </c>
      <c r="AL203">
        <v>2054.4349999999999</v>
      </c>
      <c r="AM203">
        <v>45566.71557</v>
      </c>
      <c r="AN203">
        <f>MAX(AL203:AM203)</f>
        <v>45566.71557</v>
      </c>
      <c r="AO203">
        <f t="shared" si="6"/>
        <v>45566.71557</v>
      </c>
      <c r="AP203">
        <v>1</v>
      </c>
      <c r="AU203" s="32"/>
      <c r="AV203" s="31">
        <v>0.111365438</v>
      </c>
      <c r="AW203">
        <f t="shared" si="7"/>
        <v>0.111365438</v>
      </c>
    </row>
    <row r="204" spans="1:49" x14ac:dyDescent="0.35">
      <c r="A204">
        <v>801.78200000000004</v>
      </c>
      <c r="B204">
        <v>119.90900000000001</v>
      </c>
      <c r="C204">
        <v>215.3</v>
      </c>
      <c r="D204">
        <v>215.5</v>
      </c>
      <c r="E204">
        <v>220.1</v>
      </c>
      <c r="F204">
        <v>225</v>
      </c>
      <c r="G204">
        <v>2195.248</v>
      </c>
      <c r="H204">
        <v>1831.251</v>
      </c>
      <c r="I204">
        <v>2.8959999999999999</v>
      </c>
      <c r="J204">
        <v>0.14799999999999999</v>
      </c>
      <c r="K204">
        <v>24.34</v>
      </c>
      <c r="L204">
        <v>2.044</v>
      </c>
      <c r="M204">
        <v>0.45400000000000001</v>
      </c>
      <c r="N204">
        <v>0.65400000000000003</v>
      </c>
      <c r="O204">
        <v>42.4</v>
      </c>
      <c r="P204">
        <v>26.742999999999999</v>
      </c>
      <c r="Q204">
        <v>44.969000000000001</v>
      </c>
      <c r="R204">
        <v>229.8</v>
      </c>
      <c r="S204">
        <v>60.1</v>
      </c>
      <c r="T204">
        <v>60.1</v>
      </c>
      <c r="U204">
        <v>60.9</v>
      </c>
      <c r="V204">
        <v>94.585999999999999</v>
      </c>
      <c r="W204">
        <v>52.5</v>
      </c>
      <c r="X204">
        <v>66.22</v>
      </c>
      <c r="Y204">
        <v>79.989999999999995</v>
      </c>
      <c r="Z204">
        <v>2.9350000000000001</v>
      </c>
      <c r="AA204">
        <v>540.22799999999995</v>
      </c>
      <c r="AB204">
        <v>493.95800000000003</v>
      </c>
      <c r="AC204">
        <v>4.59</v>
      </c>
      <c r="AD204">
        <v>3.7250000000000001</v>
      </c>
      <c r="AE204">
        <v>7638.9989999999998</v>
      </c>
      <c r="AF204">
        <v>5313.3549999999996</v>
      </c>
      <c r="AG204">
        <v>1603.0619999999999</v>
      </c>
      <c r="AH204">
        <v>999.56500000000005</v>
      </c>
      <c r="AI204">
        <v>6035.9380000000001</v>
      </c>
      <c r="AJ204">
        <v>4313.79</v>
      </c>
      <c r="AK204">
        <v>423.42399999999998</v>
      </c>
      <c r="AL204">
        <v>2055.8519999999999</v>
      </c>
      <c r="AM204">
        <v>45566.715839999997</v>
      </c>
      <c r="AN204">
        <f>MAX(AL204:AM204)</f>
        <v>45566.715839999997</v>
      </c>
      <c r="AO204">
        <f t="shared" si="6"/>
        <v>45566.715839999997</v>
      </c>
      <c r="AP204">
        <v>0</v>
      </c>
      <c r="AU204" s="31">
        <v>0.11330282699999999</v>
      </c>
      <c r="AV204" s="32"/>
      <c r="AW204">
        <f t="shared" si="7"/>
        <v>0.11330282699999999</v>
      </c>
    </row>
    <row r="205" spans="1:49" x14ac:dyDescent="0.35">
      <c r="A205">
        <v>801.78200000000004</v>
      </c>
      <c r="B205">
        <v>119.90900000000001</v>
      </c>
      <c r="C205">
        <v>215.3</v>
      </c>
      <c r="D205">
        <v>215.5</v>
      </c>
      <c r="E205">
        <v>220.1</v>
      </c>
      <c r="F205">
        <v>225</v>
      </c>
      <c r="G205">
        <v>2195.248</v>
      </c>
      <c r="H205">
        <v>1831.251</v>
      </c>
      <c r="I205">
        <v>2.8959999999999999</v>
      </c>
      <c r="J205">
        <v>0.14799999999999999</v>
      </c>
      <c r="K205">
        <v>24.34</v>
      </c>
      <c r="L205">
        <v>2.044</v>
      </c>
      <c r="M205">
        <v>0.45400000000000001</v>
      </c>
      <c r="N205">
        <v>0.65400000000000003</v>
      </c>
      <c r="O205">
        <v>42.4</v>
      </c>
      <c r="P205">
        <v>26.742999999999999</v>
      </c>
      <c r="Q205">
        <v>44.969000000000001</v>
      </c>
      <c r="R205">
        <v>229.8</v>
      </c>
      <c r="S205">
        <v>60.1</v>
      </c>
      <c r="T205">
        <v>60.1</v>
      </c>
      <c r="U205">
        <v>60.9</v>
      </c>
      <c r="V205">
        <v>137.79599999999999</v>
      </c>
      <c r="W205">
        <v>52.5</v>
      </c>
      <c r="X205">
        <v>66.772000000000006</v>
      </c>
      <c r="Y205">
        <v>82.754999999999995</v>
      </c>
      <c r="Z205">
        <v>1.43</v>
      </c>
      <c r="AA205">
        <v>538.94000000000005</v>
      </c>
      <c r="AB205">
        <v>490.65699999999998</v>
      </c>
      <c r="AC205">
        <v>4.9290000000000003</v>
      </c>
      <c r="AD205">
        <v>3.9129999999999998</v>
      </c>
      <c r="AE205">
        <v>7748.2709999999997</v>
      </c>
      <c r="AF205">
        <v>5846.1109999999999</v>
      </c>
      <c r="AG205">
        <v>1787.2380000000001</v>
      </c>
      <c r="AH205">
        <v>1104.644</v>
      </c>
      <c r="AI205">
        <v>5961.0320000000002</v>
      </c>
      <c r="AJ205">
        <v>4741.4679999999998</v>
      </c>
      <c r="AK205">
        <v>424.44099999999997</v>
      </c>
      <c r="AL205">
        <v>2052.8789999999999</v>
      </c>
      <c r="AM205">
        <v>45566.715839999997</v>
      </c>
      <c r="AN205">
        <f>MAX(AL205:AM205)</f>
        <v>45566.715839999997</v>
      </c>
      <c r="AO205">
        <f t="shared" si="6"/>
        <v>45566.715839999997</v>
      </c>
      <c r="AP205">
        <v>1</v>
      </c>
      <c r="AU205" s="32"/>
      <c r="AV205" s="31">
        <v>0.11330282699999999</v>
      </c>
      <c r="AW205">
        <f t="shared" si="7"/>
        <v>0.11330282699999999</v>
      </c>
    </row>
    <row r="206" spans="1:49" x14ac:dyDescent="0.35">
      <c r="A206">
        <v>801.96600000000001</v>
      </c>
      <c r="B206">
        <v>119.90900000000001</v>
      </c>
      <c r="C206">
        <v>215.1</v>
      </c>
      <c r="D206">
        <v>215.5</v>
      </c>
      <c r="E206">
        <v>220.1</v>
      </c>
      <c r="F206">
        <v>225</v>
      </c>
      <c r="G206">
        <v>2197.0929999999998</v>
      </c>
      <c r="H206">
        <v>1794.1420000000001</v>
      </c>
      <c r="I206">
        <v>2.9940000000000002</v>
      </c>
      <c r="J206">
        <v>0.14599999999999999</v>
      </c>
      <c r="K206">
        <v>24.34</v>
      </c>
      <c r="L206">
        <v>2.0819999999999999</v>
      </c>
      <c r="M206">
        <v>0.45400000000000001</v>
      </c>
      <c r="N206">
        <v>0.65800000000000003</v>
      </c>
      <c r="O206">
        <v>42.5</v>
      </c>
      <c r="P206">
        <v>27.242000000000001</v>
      </c>
      <c r="Q206">
        <v>44.953000000000003</v>
      </c>
      <c r="R206">
        <v>229.8</v>
      </c>
      <c r="S206">
        <v>59.9</v>
      </c>
      <c r="T206">
        <v>59.9</v>
      </c>
      <c r="U206">
        <v>60.9</v>
      </c>
      <c r="V206">
        <v>94.585999999999999</v>
      </c>
      <c r="W206">
        <v>52.5</v>
      </c>
      <c r="X206">
        <v>66.366</v>
      </c>
      <c r="Y206">
        <v>79.995999999999995</v>
      </c>
      <c r="Z206">
        <v>3.3860000000000001</v>
      </c>
      <c r="AA206">
        <v>541.803</v>
      </c>
      <c r="AB206">
        <v>495.94600000000003</v>
      </c>
      <c r="AC206">
        <v>4.5529999999999999</v>
      </c>
      <c r="AD206">
        <v>3.6869999999999998</v>
      </c>
      <c r="AE206">
        <v>7680.8140000000003</v>
      </c>
      <c r="AF206">
        <v>5362.8450000000003</v>
      </c>
      <c r="AG206">
        <v>1607.8579999999999</v>
      </c>
      <c r="AH206">
        <v>1006.205</v>
      </c>
      <c r="AI206">
        <v>6072.9560000000001</v>
      </c>
      <c r="AJ206">
        <v>4356.6400000000003</v>
      </c>
      <c r="AK206">
        <v>423.72</v>
      </c>
      <c r="AL206">
        <v>2054.346</v>
      </c>
      <c r="AM206">
        <v>45566.716119999997</v>
      </c>
      <c r="AN206">
        <f>MAX(AL206:AM206)</f>
        <v>45566.716119999997</v>
      </c>
      <c r="AO206">
        <f t="shared" si="6"/>
        <v>45566.716119999997</v>
      </c>
      <c r="AP206">
        <v>1</v>
      </c>
      <c r="AU206" s="31">
        <v>0.106972337</v>
      </c>
      <c r="AV206" s="32"/>
      <c r="AW206">
        <f t="shared" si="7"/>
        <v>0.106972337</v>
      </c>
    </row>
    <row r="207" spans="1:49" x14ac:dyDescent="0.35">
      <c r="A207">
        <v>801.96600000000001</v>
      </c>
      <c r="B207">
        <v>119.90900000000001</v>
      </c>
      <c r="C207">
        <v>215.1</v>
      </c>
      <c r="D207">
        <v>215.5</v>
      </c>
      <c r="E207">
        <v>220.1</v>
      </c>
      <c r="F207">
        <v>225</v>
      </c>
      <c r="G207">
        <v>2197.0929999999998</v>
      </c>
      <c r="H207">
        <v>1794.1420000000001</v>
      </c>
      <c r="I207">
        <v>2.9940000000000002</v>
      </c>
      <c r="J207">
        <v>0.14599999999999999</v>
      </c>
      <c r="K207">
        <v>24.34</v>
      </c>
      <c r="L207">
        <v>2.0819999999999999</v>
      </c>
      <c r="M207">
        <v>0.45400000000000001</v>
      </c>
      <c r="N207">
        <v>0.65800000000000003</v>
      </c>
      <c r="O207">
        <v>42.5</v>
      </c>
      <c r="P207">
        <v>27.242000000000001</v>
      </c>
      <c r="Q207">
        <v>44.953000000000003</v>
      </c>
      <c r="R207">
        <v>229.8</v>
      </c>
      <c r="S207">
        <v>59.9</v>
      </c>
      <c r="T207">
        <v>59.9</v>
      </c>
      <c r="U207">
        <v>60.9</v>
      </c>
      <c r="V207">
        <v>137.79599999999999</v>
      </c>
      <c r="W207">
        <v>52.5</v>
      </c>
      <c r="X207">
        <v>66.885000000000005</v>
      </c>
      <c r="Y207">
        <v>82.546000000000006</v>
      </c>
      <c r="Z207">
        <v>2.1819999999999999</v>
      </c>
      <c r="AA207">
        <v>540.173</v>
      </c>
      <c r="AB207">
        <v>491.74299999999999</v>
      </c>
      <c r="AC207">
        <v>4.8540000000000001</v>
      </c>
      <c r="AD207">
        <v>3.875</v>
      </c>
      <c r="AE207">
        <v>7787.3029999999999</v>
      </c>
      <c r="AF207">
        <v>5878.6040000000003</v>
      </c>
      <c r="AG207">
        <v>1768.566</v>
      </c>
      <c r="AH207">
        <v>1107.3520000000001</v>
      </c>
      <c r="AI207">
        <v>6018.7359999999999</v>
      </c>
      <c r="AJ207">
        <v>4771.2520000000004</v>
      </c>
      <c r="AK207">
        <v>424.64499999999998</v>
      </c>
      <c r="AL207">
        <v>2056.4009999999998</v>
      </c>
      <c r="AM207">
        <v>45566.716119999997</v>
      </c>
      <c r="AN207">
        <f>MAX(AL207:AM207)</f>
        <v>45566.716119999997</v>
      </c>
      <c r="AO207">
        <f t="shared" si="6"/>
        <v>45566.716119999997</v>
      </c>
      <c r="AP207">
        <v>1</v>
      </c>
      <c r="AU207" s="32"/>
      <c r="AV207" s="31">
        <v>0.106972337</v>
      </c>
      <c r="AW207">
        <f t="shared" si="7"/>
        <v>0.106972337</v>
      </c>
    </row>
    <row r="208" spans="1:49" hidden="1" x14ac:dyDescent="0.35">
      <c r="A208">
        <v>801.59799999999996</v>
      </c>
      <c r="B208">
        <v>119.90900000000001</v>
      </c>
      <c r="C208">
        <v>214.6</v>
      </c>
      <c r="D208">
        <v>215.3</v>
      </c>
      <c r="E208">
        <v>220.1</v>
      </c>
      <c r="F208">
        <v>225</v>
      </c>
      <c r="G208">
        <v>2201.6590000000001</v>
      </c>
      <c r="H208">
        <v>1800.2619999999999</v>
      </c>
      <c r="I208">
        <v>2.798</v>
      </c>
      <c r="J208">
        <v>0.154</v>
      </c>
      <c r="K208">
        <v>24.34</v>
      </c>
      <c r="L208">
        <v>2.048</v>
      </c>
      <c r="M208">
        <v>0.45400000000000001</v>
      </c>
      <c r="N208">
        <v>0.65800000000000003</v>
      </c>
      <c r="O208">
        <v>42.7</v>
      </c>
      <c r="P208">
        <v>27.15</v>
      </c>
      <c r="Q208">
        <v>44.963999999999999</v>
      </c>
      <c r="R208">
        <v>229.8</v>
      </c>
      <c r="S208">
        <v>60</v>
      </c>
      <c r="T208">
        <v>60</v>
      </c>
      <c r="U208">
        <v>60.9</v>
      </c>
      <c r="V208">
        <v>94.585999999999999</v>
      </c>
      <c r="W208">
        <v>52.5</v>
      </c>
      <c r="X208">
        <v>66.129000000000005</v>
      </c>
      <c r="Y208">
        <v>79.962000000000003</v>
      </c>
      <c r="Z208">
        <v>3.085</v>
      </c>
      <c r="AA208">
        <v>539.46100000000001</v>
      </c>
      <c r="AB208">
        <v>493.74400000000003</v>
      </c>
      <c r="AC208">
        <v>4.7030000000000003</v>
      </c>
      <c r="AD208">
        <v>3.6869999999999998</v>
      </c>
      <c r="AE208">
        <v>7642.9669999999996</v>
      </c>
      <c r="AF208">
        <v>5321.8670000000002</v>
      </c>
      <c r="AG208">
        <v>1676.624</v>
      </c>
      <c r="AH208">
        <v>996.32500000000005</v>
      </c>
      <c r="AI208">
        <v>5966.3429999999998</v>
      </c>
      <c r="AJ208">
        <v>4325.5420000000004</v>
      </c>
      <c r="AM208">
        <v>45566.716410000001</v>
      </c>
      <c r="AN208">
        <f>MAX(AL208:AM208)</f>
        <v>45566.716410000001</v>
      </c>
      <c r="AO208">
        <f t="shared" si="6"/>
        <v>45566.716410000001</v>
      </c>
      <c r="AU208" s="31">
        <v>0.108969808</v>
      </c>
      <c r="AV208" s="32"/>
      <c r="AW208">
        <f t="shared" si="7"/>
        <v>0.108969808</v>
      </c>
    </row>
    <row r="209" spans="1:49" x14ac:dyDescent="0.35">
      <c r="A209">
        <v>801.59799999999996</v>
      </c>
      <c r="B209">
        <v>119.90900000000001</v>
      </c>
      <c r="C209">
        <v>214.6</v>
      </c>
      <c r="D209">
        <v>215.3</v>
      </c>
      <c r="E209">
        <v>220.1</v>
      </c>
      <c r="F209">
        <v>225</v>
      </c>
      <c r="G209">
        <v>2201.6590000000001</v>
      </c>
      <c r="H209">
        <v>1800.2619999999999</v>
      </c>
      <c r="I209">
        <v>2.798</v>
      </c>
      <c r="J209">
        <v>0.154</v>
      </c>
      <c r="K209">
        <v>24.34</v>
      </c>
      <c r="L209">
        <v>2.048</v>
      </c>
      <c r="M209">
        <v>0.45400000000000001</v>
      </c>
      <c r="N209">
        <v>0.65800000000000003</v>
      </c>
      <c r="O209">
        <v>42.7</v>
      </c>
      <c r="P209">
        <v>27.15</v>
      </c>
      <c r="Q209">
        <v>44.963999999999999</v>
      </c>
      <c r="R209">
        <v>229.8</v>
      </c>
      <c r="S209">
        <v>60</v>
      </c>
      <c r="T209">
        <v>60</v>
      </c>
      <c r="U209">
        <v>60.9</v>
      </c>
      <c r="V209">
        <v>137.79599999999999</v>
      </c>
      <c r="W209">
        <v>52.5</v>
      </c>
      <c r="X209">
        <v>66.948999999999998</v>
      </c>
      <c r="Y209">
        <v>82.87</v>
      </c>
      <c r="Z209">
        <v>1.4670000000000001</v>
      </c>
      <c r="AA209">
        <v>539.52700000000004</v>
      </c>
      <c r="AB209">
        <v>490.98500000000001</v>
      </c>
      <c r="AC209">
        <v>4.9290000000000003</v>
      </c>
      <c r="AD209">
        <v>3.9129999999999998</v>
      </c>
      <c r="AE209">
        <v>7773.7079999999996</v>
      </c>
      <c r="AF209">
        <v>5869.1710000000003</v>
      </c>
      <c r="AG209">
        <v>1802.5840000000001</v>
      </c>
      <c r="AH209">
        <v>1120.223</v>
      </c>
      <c r="AI209">
        <v>5971.1239999999998</v>
      </c>
      <c r="AJ209">
        <v>4748.9480000000003</v>
      </c>
      <c r="AK209">
        <v>424.57799999999997</v>
      </c>
      <c r="AL209">
        <v>2056.3939999999998</v>
      </c>
      <c r="AM209">
        <v>45566.716410000001</v>
      </c>
      <c r="AN209">
        <f>MAX(AL209:AM209)</f>
        <v>45566.716410000001</v>
      </c>
      <c r="AO209">
        <f t="shared" si="6"/>
        <v>45566.716410000001</v>
      </c>
      <c r="AP209">
        <v>0</v>
      </c>
      <c r="AU209" s="32"/>
      <c r="AV209" s="31">
        <v>0.108969808</v>
      </c>
      <c r="AW209">
        <f t="shared" si="7"/>
        <v>0.108969808</v>
      </c>
    </row>
    <row r="210" spans="1:49" x14ac:dyDescent="0.35">
      <c r="A210">
        <v>801.96600000000001</v>
      </c>
      <c r="B210">
        <v>119.90900000000001</v>
      </c>
      <c r="C210">
        <v>214.8</v>
      </c>
      <c r="D210">
        <v>215.1</v>
      </c>
      <c r="E210">
        <v>220.1</v>
      </c>
      <c r="F210">
        <v>225</v>
      </c>
      <c r="G210">
        <v>2204.5729999999999</v>
      </c>
      <c r="H210">
        <v>1784.7190000000001</v>
      </c>
      <c r="I210">
        <v>2.9119999999999999</v>
      </c>
      <c r="J210">
        <v>0.152</v>
      </c>
      <c r="K210">
        <v>24.34</v>
      </c>
      <c r="L210">
        <v>2.0779999999999998</v>
      </c>
      <c r="M210">
        <v>0.45400000000000001</v>
      </c>
      <c r="N210">
        <v>0.65600000000000003</v>
      </c>
      <c r="O210">
        <v>42.9</v>
      </c>
      <c r="P210">
        <v>27.446000000000002</v>
      </c>
      <c r="Q210">
        <v>44.984000000000002</v>
      </c>
      <c r="R210">
        <v>229.8</v>
      </c>
      <c r="S210">
        <v>60.1</v>
      </c>
      <c r="T210">
        <v>60.1</v>
      </c>
      <c r="U210">
        <v>60.9</v>
      </c>
      <c r="V210">
        <v>94.585999999999999</v>
      </c>
      <c r="W210">
        <v>52.5</v>
      </c>
      <c r="X210">
        <v>66.340999999999994</v>
      </c>
      <c r="Y210">
        <v>80.054000000000002</v>
      </c>
      <c r="Z210">
        <v>2.7090000000000001</v>
      </c>
      <c r="AA210">
        <v>541.14400000000001</v>
      </c>
      <c r="AB210">
        <v>495.065</v>
      </c>
      <c r="AC210">
        <v>4.6280000000000001</v>
      </c>
      <c r="AD210">
        <v>3.65</v>
      </c>
      <c r="AE210">
        <v>7679.1869999999999</v>
      </c>
      <c r="AF210">
        <v>5365.268</v>
      </c>
      <c r="AG210">
        <v>1647.299</v>
      </c>
      <c r="AH210">
        <v>987.471</v>
      </c>
      <c r="AI210">
        <v>6031.8879999999999</v>
      </c>
      <c r="AJ210">
        <v>4377.7969999999996</v>
      </c>
      <c r="AK210">
        <v>423.92</v>
      </c>
      <c r="AL210">
        <v>2055.2579999999998</v>
      </c>
      <c r="AM210">
        <v>45566.716690000001</v>
      </c>
      <c r="AN210">
        <f>MAX(AL210:AM210)</f>
        <v>45566.716690000001</v>
      </c>
      <c r="AO210">
        <f t="shared" si="6"/>
        <v>45566.716690000001</v>
      </c>
      <c r="AP210">
        <v>1</v>
      </c>
      <c r="AU210" s="31">
        <v>0.123300433</v>
      </c>
      <c r="AV210" s="32"/>
      <c r="AW210">
        <f t="shared" si="7"/>
        <v>0.123300433</v>
      </c>
    </row>
    <row r="211" spans="1:49" x14ac:dyDescent="0.35">
      <c r="A211">
        <v>801.96600000000001</v>
      </c>
      <c r="B211">
        <v>119.90900000000001</v>
      </c>
      <c r="C211">
        <v>214.8</v>
      </c>
      <c r="D211">
        <v>215.1</v>
      </c>
      <c r="E211">
        <v>220.1</v>
      </c>
      <c r="F211">
        <v>225</v>
      </c>
      <c r="G211">
        <v>2204.5729999999999</v>
      </c>
      <c r="H211">
        <v>1784.7190000000001</v>
      </c>
      <c r="I211">
        <v>2.9119999999999999</v>
      </c>
      <c r="J211">
        <v>0.152</v>
      </c>
      <c r="K211">
        <v>24.34</v>
      </c>
      <c r="L211">
        <v>2.0779999999999998</v>
      </c>
      <c r="M211">
        <v>0.45400000000000001</v>
      </c>
      <c r="N211">
        <v>0.65600000000000003</v>
      </c>
      <c r="O211">
        <v>42.9</v>
      </c>
      <c r="P211">
        <v>27.446000000000002</v>
      </c>
      <c r="Q211">
        <v>44.984000000000002</v>
      </c>
      <c r="R211">
        <v>229.8</v>
      </c>
      <c r="S211">
        <v>60.1</v>
      </c>
      <c r="T211">
        <v>60.1</v>
      </c>
      <c r="U211">
        <v>60.9</v>
      </c>
      <c r="V211">
        <v>137.79599999999999</v>
      </c>
      <c r="W211">
        <v>52.5</v>
      </c>
      <c r="X211">
        <v>66.739000000000004</v>
      </c>
      <c r="Y211">
        <v>82.843999999999994</v>
      </c>
      <c r="Z211">
        <v>1.3919999999999999</v>
      </c>
      <c r="AA211">
        <v>541.83799999999997</v>
      </c>
      <c r="AB211">
        <v>493.44099999999997</v>
      </c>
      <c r="AC211">
        <v>4.8540000000000001</v>
      </c>
      <c r="AD211">
        <v>3.8380000000000001</v>
      </c>
      <c r="AE211">
        <v>7826.1930000000002</v>
      </c>
      <c r="AF211">
        <v>5939.8819999999996</v>
      </c>
      <c r="AG211">
        <v>1780.088</v>
      </c>
      <c r="AH211">
        <v>1099.7270000000001</v>
      </c>
      <c r="AI211">
        <v>6046.1049999999996</v>
      </c>
      <c r="AJ211">
        <v>4840.1559999999999</v>
      </c>
      <c r="AK211">
        <v>424.54899999999998</v>
      </c>
      <c r="AL211">
        <v>2056.2559999999999</v>
      </c>
      <c r="AM211">
        <v>45566.716690000001</v>
      </c>
      <c r="AN211">
        <f>MAX(AL211:AM211)</f>
        <v>45566.716690000001</v>
      </c>
      <c r="AO211">
        <f t="shared" si="6"/>
        <v>45566.716690000001</v>
      </c>
      <c r="AP211">
        <v>1</v>
      </c>
      <c r="AU211" s="32"/>
      <c r="AV211" s="31">
        <v>0.123300433</v>
      </c>
      <c r="AW211">
        <f t="shared" si="7"/>
        <v>0.123300433</v>
      </c>
    </row>
    <row r="212" spans="1:49" x14ac:dyDescent="0.35">
      <c r="A212">
        <v>802.15099999999995</v>
      </c>
      <c r="B212">
        <v>119.90900000000001</v>
      </c>
      <c r="C212">
        <v>215.3</v>
      </c>
      <c r="D212">
        <v>215.1</v>
      </c>
      <c r="E212">
        <v>220.1</v>
      </c>
      <c r="F212">
        <v>225</v>
      </c>
      <c r="G212">
        <v>2201.7559999999999</v>
      </c>
      <c r="H212">
        <v>1782.3879999999999</v>
      </c>
      <c r="I212">
        <v>3.3780000000000001</v>
      </c>
      <c r="J212">
        <v>0.15</v>
      </c>
      <c r="K212">
        <v>24.34</v>
      </c>
      <c r="L212">
        <v>2.0539999999999998</v>
      </c>
      <c r="M212">
        <v>0.45400000000000001</v>
      </c>
      <c r="N212">
        <v>0.65400000000000003</v>
      </c>
      <c r="O212">
        <v>43</v>
      </c>
      <c r="P212">
        <v>27.456</v>
      </c>
      <c r="Q212">
        <v>44.963999999999999</v>
      </c>
      <c r="R212">
        <v>229.8</v>
      </c>
      <c r="S212">
        <v>59.9</v>
      </c>
      <c r="T212">
        <v>59.9</v>
      </c>
      <c r="U212">
        <v>60.9</v>
      </c>
      <c r="V212">
        <v>94.585999999999999</v>
      </c>
      <c r="W212">
        <v>52.5</v>
      </c>
      <c r="X212">
        <v>66.268000000000001</v>
      </c>
      <c r="Y212">
        <v>80.097999999999999</v>
      </c>
      <c r="Z212">
        <v>3.16</v>
      </c>
      <c r="AA212">
        <v>541.83600000000001</v>
      </c>
      <c r="AB212">
        <v>495.483</v>
      </c>
      <c r="AC212">
        <v>4.6280000000000001</v>
      </c>
      <c r="AD212">
        <v>3.6869999999999998</v>
      </c>
      <c r="AE212">
        <v>7686.7420000000002</v>
      </c>
      <c r="AF212">
        <v>5344.616</v>
      </c>
      <c r="AG212">
        <v>1650.2760000000001</v>
      </c>
      <c r="AH212">
        <v>1005.98</v>
      </c>
      <c r="AI212">
        <v>6036.4660000000003</v>
      </c>
      <c r="AJ212">
        <v>4338.6360000000004</v>
      </c>
      <c r="AK212">
        <v>423.38900000000001</v>
      </c>
      <c r="AL212">
        <v>2027.6959999999999</v>
      </c>
      <c r="AM212">
        <v>45566.716970000001</v>
      </c>
      <c r="AN212">
        <f>MAX(AL212:AM212)</f>
        <v>45566.716970000001</v>
      </c>
      <c r="AO212">
        <f t="shared" si="6"/>
        <v>45566.716970000001</v>
      </c>
      <c r="AP212">
        <v>1</v>
      </c>
      <c r="AU212" s="31">
        <v>0.144831181</v>
      </c>
      <c r="AV212" s="32"/>
      <c r="AW212">
        <f t="shared" si="7"/>
        <v>0.144831181</v>
      </c>
    </row>
    <row r="213" spans="1:49" x14ac:dyDescent="0.35">
      <c r="A213">
        <v>802.15099999999995</v>
      </c>
      <c r="B213">
        <v>119.90900000000001</v>
      </c>
      <c r="C213">
        <v>215.3</v>
      </c>
      <c r="D213">
        <v>215.1</v>
      </c>
      <c r="E213">
        <v>220.1</v>
      </c>
      <c r="F213">
        <v>225</v>
      </c>
      <c r="G213">
        <v>2201.7559999999999</v>
      </c>
      <c r="H213">
        <v>1782.3879999999999</v>
      </c>
      <c r="I213">
        <v>3.3780000000000001</v>
      </c>
      <c r="J213">
        <v>0.15</v>
      </c>
      <c r="K213">
        <v>24.34</v>
      </c>
      <c r="L213">
        <v>2.0539999999999998</v>
      </c>
      <c r="M213">
        <v>0.45400000000000001</v>
      </c>
      <c r="N213">
        <v>0.65400000000000003</v>
      </c>
      <c r="O213">
        <v>43</v>
      </c>
      <c r="P213">
        <v>27.456</v>
      </c>
      <c r="Q213">
        <v>44.963999999999999</v>
      </c>
      <c r="R213">
        <v>229.8</v>
      </c>
      <c r="S213">
        <v>59.9</v>
      </c>
      <c r="T213">
        <v>59.9</v>
      </c>
      <c r="U213">
        <v>60.9</v>
      </c>
      <c r="V213">
        <v>137.79599999999999</v>
      </c>
      <c r="W213">
        <v>52.5</v>
      </c>
      <c r="X213">
        <v>67.040000000000006</v>
      </c>
      <c r="Y213">
        <v>82.712999999999994</v>
      </c>
      <c r="Z213">
        <v>2.4830000000000001</v>
      </c>
      <c r="AA213">
        <v>542.05899999999997</v>
      </c>
      <c r="AB213">
        <v>494.56</v>
      </c>
      <c r="AC213">
        <v>4.7779999999999996</v>
      </c>
      <c r="AD213">
        <v>3.8380000000000001</v>
      </c>
      <c r="AE213">
        <v>7829.4979999999996</v>
      </c>
      <c r="AF213">
        <v>5956.9179999999997</v>
      </c>
      <c r="AG213">
        <v>1745.546</v>
      </c>
      <c r="AH213">
        <v>1106.5609999999999</v>
      </c>
      <c r="AI213">
        <v>6083.9520000000002</v>
      </c>
      <c r="AJ213">
        <v>4850.357</v>
      </c>
      <c r="AK213">
        <v>424.65899999999999</v>
      </c>
      <c r="AL213">
        <v>2056.7330000000002</v>
      </c>
      <c r="AM213">
        <v>45566.716970000001</v>
      </c>
      <c r="AN213">
        <f>MAX(AL213:AM213)</f>
        <v>45566.716970000001</v>
      </c>
      <c r="AO213">
        <f t="shared" si="6"/>
        <v>45566.716970000001</v>
      </c>
      <c r="AP213">
        <v>1</v>
      </c>
      <c r="AU213" s="32"/>
      <c r="AV213" s="31">
        <v>0.144831181</v>
      </c>
      <c r="AW213">
        <f t="shared" si="7"/>
        <v>0.144831181</v>
      </c>
    </row>
    <row r="214" spans="1:49" hidden="1" x14ac:dyDescent="0.35">
      <c r="A214">
        <v>801.96600000000001</v>
      </c>
      <c r="B214">
        <v>119.90900000000001</v>
      </c>
      <c r="C214">
        <v>215.3</v>
      </c>
      <c r="D214">
        <v>215.3</v>
      </c>
      <c r="E214">
        <v>220.1</v>
      </c>
      <c r="F214">
        <v>225</v>
      </c>
      <c r="G214">
        <v>2205.4479999999999</v>
      </c>
      <c r="H214">
        <v>1776.7539999999999</v>
      </c>
      <c r="I214">
        <v>3.4380000000000002</v>
      </c>
      <c r="J214">
        <v>0.14799999999999999</v>
      </c>
      <c r="K214">
        <v>24.34</v>
      </c>
      <c r="L214">
        <v>2.0720000000000001</v>
      </c>
      <c r="M214">
        <v>0.45400000000000001</v>
      </c>
      <c r="N214">
        <v>0.65400000000000003</v>
      </c>
      <c r="O214">
        <v>43.2</v>
      </c>
      <c r="P214">
        <v>27.736999999999998</v>
      </c>
      <c r="Q214">
        <v>44.948</v>
      </c>
      <c r="R214">
        <v>229.8</v>
      </c>
      <c r="S214">
        <v>60</v>
      </c>
      <c r="T214">
        <v>60</v>
      </c>
      <c r="U214">
        <v>60.9</v>
      </c>
      <c r="V214">
        <v>94.585999999999999</v>
      </c>
      <c r="W214">
        <v>52.5</v>
      </c>
      <c r="X214">
        <v>66.349000000000004</v>
      </c>
      <c r="Y214">
        <v>79.944000000000003</v>
      </c>
      <c r="Z214">
        <v>2.6709999999999998</v>
      </c>
      <c r="AA214">
        <v>542.83000000000004</v>
      </c>
      <c r="AB214">
        <v>497.51299999999998</v>
      </c>
      <c r="AC214">
        <v>4.6280000000000001</v>
      </c>
      <c r="AD214">
        <v>3.65</v>
      </c>
      <c r="AE214">
        <v>7720.6790000000001</v>
      </c>
      <c r="AF214">
        <v>5438.2</v>
      </c>
      <c r="AG214">
        <v>1664.2439999999999</v>
      </c>
      <c r="AH214">
        <v>1004.25</v>
      </c>
      <c r="AI214">
        <v>6056.4350000000004</v>
      </c>
      <c r="AJ214">
        <v>4433.95</v>
      </c>
      <c r="AM214">
        <v>45566.717250000002</v>
      </c>
      <c r="AN214">
        <f>MAX(AL214:AM214)</f>
        <v>45566.717250000002</v>
      </c>
      <c r="AO214">
        <f t="shared" si="6"/>
        <v>45566.717250000002</v>
      </c>
      <c r="AU214" s="31">
        <v>0.106881738</v>
      </c>
      <c r="AV214" s="32"/>
      <c r="AW214">
        <f t="shared" si="7"/>
        <v>0.106881738</v>
      </c>
    </row>
    <row r="215" spans="1:49" x14ac:dyDescent="0.35">
      <c r="A215">
        <v>801.96600000000001</v>
      </c>
      <c r="B215">
        <v>119.90900000000001</v>
      </c>
      <c r="C215">
        <v>215.3</v>
      </c>
      <c r="D215">
        <v>215.3</v>
      </c>
      <c r="E215">
        <v>220.1</v>
      </c>
      <c r="F215">
        <v>225</v>
      </c>
      <c r="G215">
        <v>2205.4479999999999</v>
      </c>
      <c r="H215">
        <v>1776.7539999999999</v>
      </c>
      <c r="I215">
        <v>3.4380000000000002</v>
      </c>
      <c r="J215">
        <v>0.14799999999999999</v>
      </c>
      <c r="K215">
        <v>24.34</v>
      </c>
      <c r="L215">
        <v>2.0720000000000001</v>
      </c>
      <c r="M215">
        <v>0.45400000000000001</v>
      </c>
      <c r="N215">
        <v>0.65400000000000003</v>
      </c>
      <c r="O215">
        <v>43.2</v>
      </c>
      <c r="P215">
        <v>27.736999999999998</v>
      </c>
      <c r="Q215">
        <v>44.948</v>
      </c>
      <c r="R215">
        <v>229.8</v>
      </c>
      <c r="S215">
        <v>60</v>
      </c>
      <c r="T215">
        <v>60</v>
      </c>
      <c r="U215">
        <v>60.9</v>
      </c>
      <c r="V215">
        <v>137.79599999999999</v>
      </c>
      <c r="W215">
        <v>52.5</v>
      </c>
      <c r="X215">
        <v>67.015000000000001</v>
      </c>
      <c r="Y215">
        <v>82.741</v>
      </c>
      <c r="Z215">
        <v>1.3919999999999999</v>
      </c>
      <c r="AA215">
        <v>542.16399999999999</v>
      </c>
      <c r="AB215">
        <v>494.197</v>
      </c>
      <c r="AC215">
        <v>4.8159999999999998</v>
      </c>
      <c r="AD215">
        <v>3.8380000000000001</v>
      </c>
      <c r="AE215">
        <v>7829.4949999999999</v>
      </c>
      <c r="AF215">
        <v>5948.915</v>
      </c>
      <c r="AG215">
        <v>1767.94</v>
      </c>
      <c r="AH215">
        <v>1108.489</v>
      </c>
      <c r="AI215">
        <v>6061.5550000000003</v>
      </c>
      <c r="AJ215">
        <v>4840.4260000000004</v>
      </c>
      <c r="AK215">
        <v>424.67399999999998</v>
      </c>
      <c r="AL215">
        <v>2053.8850000000002</v>
      </c>
      <c r="AM215">
        <v>45566.717250000002</v>
      </c>
      <c r="AN215">
        <f>MAX(AL215:AM215)</f>
        <v>45566.717250000002</v>
      </c>
      <c r="AO215">
        <f t="shared" si="6"/>
        <v>45566.717250000002</v>
      </c>
      <c r="AP215">
        <v>1</v>
      </c>
      <c r="AU215" s="32"/>
      <c r="AV215" s="31">
        <v>0.106881738</v>
      </c>
      <c r="AW215">
        <f t="shared" si="7"/>
        <v>0.106881738</v>
      </c>
    </row>
    <row r="216" spans="1:49" x14ac:dyDescent="0.35">
      <c r="A216">
        <v>802.52</v>
      </c>
      <c r="B216">
        <v>119.90900000000001</v>
      </c>
      <c r="C216">
        <v>215.1</v>
      </c>
      <c r="D216">
        <v>215.3</v>
      </c>
      <c r="E216">
        <v>220.1</v>
      </c>
      <c r="F216">
        <v>225</v>
      </c>
      <c r="G216">
        <v>2198.3560000000002</v>
      </c>
      <c r="H216">
        <v>1768.788</v>
      </c>
      <c r="I216">
        <v>3.18</v>
      </c>
      <c r="J216">
        <v>0.14599999999999999</v>
      </c>
      <c r="K216">
        <v>24.347999999999999</v>
      </c>
      <c r="L216">
        <v>2.0739999999999998</v>
      </c>
      <c r="M216">
        <v>0.45400000000000001</v>
      </c>
      <c r="N216">
        <v>0.65400000000000003</v>
      </c>
      <c r="O216">
        <v>43.5</v>
      </c>
      <c r="P216">
        <v>28.027000000000001</v>
      </c>
      <c r="Q216">
        <v>44.994</v>
      </c>
      <c r="R216">
        <v>229.8</v>
      </c>
      <c r="S216">
        <v>60</v>
      </c>
      <c r="T216">
        <v>60</v>
      </c>
      <c r="U216">
        <v>60.9</v>
      </c>
      <c r="V216">
        <v>94.585999999999999</v>
      </c>
      <c r="W216">
        <v>52.5</v>
      </c>
      <c r="X216">
        <v>66.397000000000006</v>
      </c>
      <c r="Y216">
        <v>79.938999999999993</v>
      </c>
      <c r="Z216">
        <v>3.2730000000000001</v>
      </c>
      <c r="AA216">
        <v>540.58299999999997</v>
      </c>
      <c r="AB216">
        <v>495.90100000000001</v>
      </c>
      <c r="AC216">
        <v>4.665</v>
      </c>
      <c r="AD216">
        <v>3.65</v>
      </c>
      <c r="AE216">
        <v>7682.6139999999996</v>
      </c>
      <c r="AF216">
        <v>5412.66</v>
      </c>
      <c r="AG216">
        <v>1686.9449999999999</v>
      </c>
      <c r="AH216">
        <v>1010.649</v>
      </c>
      <c r="AI216">
        <v>5995.6679999999997</v>
      </c>
      <c r="AJ216">
        <v>4402.01</v>
      </c>
      <c r="AK216">
        <v>423.58800000000002</v>
      </c>
      <c r="AL216">
        <v>2056.0230000000001</v>
      </c>
      <c r="AM216">
        <v>45566.717539999998</v>
      </c>
      <c r="AN216">
        <f>MAX(AL216:AM216)</f>
        <v>45566.717539999998</v>
      </c>
      <c r="AO216">
        <f t="shared" si="6"/>
        <v>45566.717539999998</v>
      </c>
      <c r="AP216">
        <v>0</v>
      </c>
      <c r="AU216" s="31">
        <v>0.112721443</v>
      </c>
      <c r="AV216" s="32"/>
      <c r="AW216">
        <f t="shared" si="7"/>
        <v>0.112721443</v>
      </c>
    </row>
    <row r="217" spans="1:49" x14ac:dyDescent="0.35">
      <c r="A217">
        <v>802.52</v>
      </c>
      <c r="B217">
        <v>119.90900000000001</v>
      </c>
      <c r="C217">
        <v>215.1</v>
      </c>
      <c r="D217">
        <v>215.3</v>
      </c>
      <c r="E217">
        <v>220.1</v>
      </c>
      <c r="F217">
        <v>225</v>
      </c>
      <c r="G217">
        <v>2198.3560000000002</v>
      </c>
      <c r="H217">
        <v>1768.788</v>
      </c>
      <c r="I217">
        <v>3.18</v>
      </c>
      <c r="J217">
        <v>0.14599999999999999</v>
      </c>
      <c r="K217">
        <v>24.347999999999999</v>
      </c>
      <c r="L217">
        <v>2.0739999999999998</v>
      </c>
      <c r="M217">
        <v>0.45400000000000001</v>
      </c>
      <c r="N217">
        <v>0.65400000000000003</v>
      </c>
      <c r="O217">
        <v>43.5</v>
      </c>
      <c r="P217">
        <v>28.027000000000001</v>
      </c>
      <c r="Q217">
        <v>44.994</v>
      </c>
      <c r="R217">
        <v>229.8</v>
      </c>
      <c r="S217">
        <v>60</v>
      </c>
      <c r="T217">
        <v>60</v>
      </c>
      <c r="U217">
        <v>60.9</v>
      </c>
      <c r="V217">
        <v>137.79599999999999</v>
      </c>
      <c r="W217">
        <v>52.5</v>
      </c>
      <c r="X217">
        <v>67.049000000000007</v>
      </c>
      <c r="Y217">
        <v>82.902000000000001</v>
      </c>
      <c r="Z217">
        <v>2.069</v>
      </c>
      <c r="AA217">
        <v>543.59299999999996</v>
      </c>
      <c r="AB217">
        <v>496.536</v>
      </c>
      <c r="AC217">
        <v>4.8159999999999998</v>
      </c>
      <c r="AD217">
        <v>3.8380000000000001</v>
      </c>
      <c r="AE217">
        <v>7857.1480000000001</v>
      </c>
      <c r="AF217">
        <v>6017.8310000000001</v>
      </c>
      <c r="AG217">
        <v>1782.008</v>
      </c>
      <c r="AH217">
        <v>1124.0340000000001</v>
      </c>
      <c r="AI217">
        <v>6075.14</v>
      </c>
      <c r="AJ217">
        <v>4893.7969999999996</v>
      </c>
      <c r="AK217">
        <v>424.72699999999998</v>
      </c>
      <c r="AL217">
        <v>2054.7150000000001</v>
      </c>
      <c r="AM217">
        <v>45566.717539999998</v>
      </c>
      <c r="AN217">
        <f>MAX(AL217:AM217)</f>
        <v>45566.717539999998</v>
      </c>
      <c r="AO217">
        <f t="shared" si="6"/>
        <v>45566.717539999998</v>
      </c>
      <c r="AP217">
        <v>1</v>
      </c>
      <c r="AU217" s="32"/>
      <c r="AV217" s="31">
        <v>0.112721443</v>
      </c>
      <c r="AW217">
        <f t="shared" si="7"/>
        <v>0.112721443</v>
      </c>
    </row>
    <row r="218" spans="1:49" x14ac:dyDescent="0.35">
      <c r="A218">
        <v>801.96600000000001</v>
      </c>
      <c r="B218">
        <v>119.90900000000001</v>
      </c>
      <c r="C218">
        <v>215.1</v>
      </c>
      <c r="D218">
        <v>215.3</v>
      </c>
      <c r="E218">
        <v>220.1</v>
      </c>
      <c r="F218">
        <v>225</v>
      </c>
      <c r="G218">
        <v>2203.31</v>
      </c>
      <c r="H218">
        <v>1777.0450000000001</v>
      </c>
      <c r="I218">
        <v>3.5019999999999998</v>
      </c>
      <c r="J218">
        <v>0.14599999999999999</v>
      </c>
      <c r="K218">
        <v>24.34</v>
      </c>
      <c r="L218">
        <v>2.0259999999999998</v>
      </c>
      <c r="M218">
        <v>0.45400000000000001</v>
      </c>
      <c r="N218">
        <v>0.65600000000000003</v>
      </c>
      <c r="O218">
        <v>43.7</v>
      </c>
      <c r="P218">
        <v>27.501999999999999</v>
      </c>
      <c r="Q218">
        <v>44.988999999999997</v>
      </c>
      <c r="R218">
        <v>229.8</v>
      </c>
      <c r="S218">
        <v>59.9</v>
      </c>
      <c r="T218">
        <v>59.9</v>
      </c>
      <c r="U218">
        <v>60.9</v>
      </c>
      <c r="V218">
        <v>94.585999999999999</v>
      </c>
      <c r="W218">
        <v>52.5</v>
      </c>
      <c r="X218">
        <v>66.245000000000005</v>
      </c>
      <c r="Y218">
        <v>80.003</v>
      </c>
      <c r="Z218">
        <v>3.1230000000000002</v>
      </c>
      <c r="AA218">
        <v>540.28700000000003</v>
      </c>
      <c r="AB218">
        <v>495.40499999999997</v>
      </c>
      <c r="AC218">
        <v>4.6280000000000001</v>
      </c>
      <c r="AD218">
        <v>3.6869999999999998</v>
      </c>
      <c r="AE218">
        <v>7658.3059999999996</v>
      </c>
      <c r="AF218">
        <v>5383.8519999999999</v>
      </c>
      <c r="AG218">
        <v>1647.2370000000001</v>
      </c>
      <c r="AH218">
        <v>1008.873</v>
      </c>
      <c r="AI218">
        <v>6011.0680000000002</v>
      </c>
      <c r="AJ218">
        <v>4374.9790000000003</v>
      </c>
      <c r="AK218">
        <v>423.47500000000002</v>
      </c>
      <c r="AL218">
        <v>2055.2559999999999</v>
      </c>
      <c r="AM218">
        <v>45566.717819999998</v>
      </c>
      <c r="AN218">
        <f>MAX(AL218:AM218)</f>
        <v>45566.717819999998</v>
      </c>
      <c r="AO218">
        <f t="shared" si="6"/>
        <v>45566.717819999998</v>
      </c>
      <c r="AP218">
        <v>1</v>
      </c>
      <c r="AU218" s="31">
        <v>0.11473739099999999</v>
      </c>
      <c r="AV218" s="32"/>
      <c r="AW218">
        <f t="shared" si="7"/>
        <v>0.11473739099999999</v>
      </c>
    </row>
    <row r="219" spans="1:49" x14ac:dyDescent="0.35">
      <c r="A219">
        <v>801.96600000000001</v>
      </c>
      <c r="B219">
        <v>119.90900000000001</v>
      </c>
      <c r="C219">
        <v>215.1</v>
      </c>
      <c r="D219">
        <v>215.3</v>
      </c>
      <c r="E219">
        <v>220.1</v>
      </c>
      <c r="F219">
        <v>225</v>
      </c>
      <c r="G219">
        <v>2203.31</v>
      </c>
      <c r="H219">
        <v>1777.0450000000001</v>
      </c>
      <c r="I219">
        <v>3.5019999999999998</v>
      </c>
      <c r="J219">
        <v>0.14599999999999999</v>
      </c>
      <c r="K219">
        <v>24.34</v>
      </c>
      <c r="L219">
        <v>2.0259999999999998</v>
      </c>
      <c r="M219">
        <v>0.45400000000000001</v>
      </c>
      <c r="N219">
        <v>0.65600000000000003</v>
      </c>
      <c r="O219">
        <v>43.7</v>
      </c>
      <c r="P219">
        <v>27.501999999999999</v>
      </c>
      <c r="Q219">
        <v>44.988999999999997</v>
      </c>
      <c r="R219">
        <v>229.8</v>
      </c>
      <c r="S219">
        <v>59.9</v>
      </c>
      <c r="T219">
        <v>59.9</v>
      </c>
      <c r="U219">
        <v>60.9</v>
      </c>
      <c r="V219">
        <v>137.79599999999999</v>
      </c>
      <c r="W219">
        <v>52.5</v>
      </c>
      <c r="X219">
        <v>66.983000000000004</v>
      </c>
      <c r="Y219">
        <v>82.855999999999995</v>
      </c>
      <c r="Z219">
        <v>1.43</v>
      </c>
      <c r="AA219">
        <v>540.87800000000004</v>
      </c>
      <c r="AB219">
        <v>492.50599999999997</v>
      </c>
      <c r="AC219">
        <v>4.8540000000000001</v>
      </c>
      <c r="AD219">
        <v>3.875</v>
      </c>
      <c r="AE219">
        <v>7803.1989999999996</v>
      </c>
      <c r="AF219">
        <v>5916.17</v>
      </c>
      <c r="AG219">
        <v>1775.9780000000001</v>
      </c>
      <c r="AH219">
        <v>1115.2</v>
      </c>
      <c r="AI219">
        <v>6027.2209999999995</v>
      </c>
      <c r="AJ219">
        <v>4800.97</v>
      </c>
      <c r="AK219">
        <v>424.65800000000002</v>
      </c>
      <c r="AL219">
        <v>2055.9920000000002</v>
      </c>
      <c r="AM219">
        <v>45566.717819999998</v>
      </c>
      <c r="AN219">
        <f>MAX(AL219:AM219)</f>
        <v>45566.717819999998</v>
      </c>
      <c r="AO219">
        <f t="shared" si="6"/>
        <v>45566.717819999998</v>
      </c>
      <c r="AP219">
        <v>0</v>
      </c>
      <c r="AU219" s="32"/>
      <c r="AV219" s="31">
        <v>0.11473739099999999</v>
      </c>
      <c r="AW219">
        <f t="shared" si="7"/>
        <v>0.11473739099999999</v>
      </c>
    </row>
    <row r="220" spans="1:49" x14ac:dyDescent="0.35">
      <c r="A220">
        <v>802.15099999999995</v>
      </c>
      <c r="B220">
        <v>119.90900000000001</v>
      </c>
      <c r="C220">
        <v>215.1</v>
      </c>
      <c r="D220">
        <v>215.3</v>
      </c>
      <c r="E220">
        <v>220.3</v>
      </c>
      <c r="F220">
        <v>225</v>
      </c>
      <c r="G220">
        <v>2197.3850000000002</v>
      </c>
      <c r="H220">
        <v>1789.1880000000001</v>
      </c>
      <c r="I220">
        <v>3.3660000000000001</v>
      </c>
      <c r="J220">
        <v>0.14399999999999999</v>
      </c>
      <c r="K220">
        <v>24.34</v>
      </c>
      <c r="L220">
        <v>2.0539999999999998</v>
      </c>
      <c r="M220">
        <v>0.45400000000000001</v>
      </c>
      <c r="N220">
        <v>0.65800000000000003</v>
      </c>
      <c r="O220">
        <v>43.7</v>
      </c>
      <c r="P220">
        <v>27.562999999999999</v>
      </c>
      <c r="Q220">
        <v>44.999000000000002</v>
      </c>
      <c r="R220">
        <v>229.8</v>
      </c>
      <c r="S220">
        <v>60.1</v>
      </c>
      <c r="T220">
        <v>60.1</v>
      </c>
      <c r="U220">
        <v>60.9</v>
      </c>
      <c r="V220">
        <v>94.585999999999999</v>
      </c>
      <c r="W220">
        <v>52.5</v>
      </c>
      <c r="X220">
        <v>66.308000000000007</v>
      </c>
      <c r="Y220">
        <v>80.116</v>
      </c>
      <c r="Z220">
        <v>2.972</v>
      </c>
      <c r="AA220">
        <v>539.90300000000002</v>
      </c>
      <c r="AB220">
        <v>494.76299999999998</v>
      </c>
      <c r="AC220">
        <v>4.7030000000000003</v>
      </c>
      <c r="AD220">
        <v>3.6869999999999998</v>
      </c>
      <c r="AE220">
        <v>7649.6270000000004</v>
      </c>
      <c r="AF220">
        <v>5363.9309999999996</v>
      </c>
      <c r="AG220">
        <v>1687.05</v>
      </c>
      <c r="AH220">
        <v>1008.005</v>
      </c>
      <c r="AI220">
        <v>5962.5770000000002</v>
      </c>
      <c r="AJ220">
        <v>4355.9260000000004</v>
      </c>
      <c r="AK220">
        <v>423.40600000000001</v>
      </c>
      <c r="AL220">
        <v>1944.15</v>
      </c>
      <c r="AM220">
        <v>45566.718099999998</v>
      </c>
      <c r="AN220">
        <f>MAX(AL220:AM220)</f>
        <v>45566.718099999998</v>
      </c>
      <c r="AO220">
        <f t="shared" si="6"/>
        <v>45566.718099999998</v>
      </c>
      <c r="AP220">
        <v>1</v>
      </c>
      <c r="AU220" s="31">
        <v>0.127312541</v>
      </c>
      <c r="AV220" s="32"/>
      <c r="AW220">
        <f t="shared" si="7"/>
        <v>0.127312541</v>
      </c>
    </row>
    <row r="221" spans="1:49" x14ac:dyDescent="0.35">
      <c r="A221">
        <v>802.15099999999995</v>
      </c>
      <c r="B221">
        <v>119.90900000000001</v>
      </c>
      <c r="C221">
        <v>215.1</v>
      </c>
      <c r="D221">
        <v>215.3</v>
      </c>
      <c r="E221">
        <v>220.3</v>
      </c>
      <c r="F221">
        <v>225</v>
      </c>
      <c r="G221">
        <v>2197.3850000000002</v>
      </c>
      <c r="H221">
        <v>1789.1880000000001</v>
      </c>
      <c r="I221">
        <v>3.3660000000000001</v>
      </c>
      <c r="J221">
        <v>0.14399999999999999</v>
      </c>
      <c r="K221">
        <v>24.34</v>
      </c>
      <c r="L221">
        <v>2.0539999999999998</v>
      </c>
      <c r="M221">
        <v>0.45400000000000001</v>
      </c>
      <c r="N221">
        <v>0.65800000000000003</v>
      </c>
      <c r="O221">
        <v>43.7</v>
      </c>
      <c r="P221">
        <v>27.562999999999999</v>
      </c>
      <c r="Q221">
        <v>44.999000000000002</v>
      </c>
      <c r="R221">
        <v>229.8</v>
      </c>
      <c r="S221">
        <v>60.1</v>
      </c>
      <c r="T221">
        <v>60.1</v>
      </c>
      <c r="U221">
        <v>60.9</v>
      </c>
      <c r="V221">
        <v>137.79599999999999</v>
      </c>
      <c r="W221">
        <v>52.5</v>
      </c>
      <c r="X221">
        <v>66.944000000000003</v>
      </c>
      <c r="Y221">
        <v>83.028000000000006</v>
      </c>
      <c r="Z221">
        <v>1.43</v>
      </c>
      <c r="AA221">
        <v>541.59699999999998</v>
      </c>
      <c r="AB221">
        <v>493.767</v>
      </c>
      <c r="AC221">
        <v>4.7779999999999996</v>
      </c>
      <c r="AD221">
        <v>3.875</v>
      </c>
      <c r="AE221">
        <v>7811.9579999999996</v>
      </c>
      <c r="AF221">
        <v>5950.6459999999997</v>
      </c>
      <c r="AG221">
        <v>1740.998</v>
      </c>
      <c r="AH221">
        <v>1121.6980000000001</v>
      </c>
      <c r="AI221">
        <v>6070.96</v>
      </c>
      <c r="AJ221">
        <v>4828.9470000000001</v>
      </c>
      <c r="AK221">
        <v>424.71800000000002</v>
      </c>
      <c r="AL221">
        <v>2054.1729999999998</v>
      </c>
      <c r="AM221">
        <v>45566.718099999998</v>
      </c>
      <c r="AN221">
        <f>MAX(AL221:AM221)</f>
        <v>45566.718099999998</v>
      </c>
      <c r="AO221">
        <f t="shared" si="6"/>
        <v>45566.718099999998</v>
      </c>
      <c r="AP221">
        <v>0</v>
      </c>
      <c r="AU221" s="32"/>
      <c r="AV221" s="31">
        <v>0.127312541</v>
      </c>
      <c r="AW221">
        <f t="shared" si="7"/>
        <v>0.127312541</v>
      </c>
    </row>
    <row r="222" spans="1:49" hidden="1" x14ac:dyDescent="0.35">
      <c r="A222">
        <v>801.96600000000001</v>
      </c>
      <c r="B222">
        <v>119.90900000000001</v>
      </c>
      <c r="C222">
        <v>215</v>
      </c>
      <c r="D222">
        <v>215.1</v>
      </c>
      <c r="E222">
        <v>220.3</v>
      </c>
      <c r="F222">
        <v>225</v>
      </c>
      <c r="G222">
        <v>2192.9160000000002</v>
      </c>
      <c r="H222">
        <v>1770.731</v>
      </c>
      <c r="I222">
        <v>3.4</v>
      </c>
      <c r="J222">
        <v>0.14399999999999999</v>
      </c>
      <c r="K222">
        <v>24.34</v>
      </c>
      <c r="L222">
        <v>2.056</v>
      </c>
      <c r="M222">
        <v>0.45400000000000001</v>
      </c>
      <c r="N222">
        <v>0.65800000000000003</v>
      </c>
      <c r="O222">
        <v>44</v>
      </c>
      <c r="P222">
        <v>27.65</v>
      </c>
      <c r="Q222">
        <v>44.948</v>
      </c>
      <c r="R222">
        <v>230</v>
      </c>
      <c r="S222">
        <v>59.9</v>
      </c>
      <c r="T222">
        <v>59.9</v>
      </c>
      <c r="U222">
        <v>60.9</v>
      </c>
      <c r="V222">
        <v>94.585999999999999</v>
      </c>
      <c r="W222">
        <v>52.5</v>
      </c>
      <c r="X222">
        <v>66.350999999999999</v>
      </c>
      <c r="Y222">
        <v>80.067999999999998</v>
      </c>
      <c r="Z222">
        <v>3.6869999999999998</v>
      </c>
      <c r="AA222">
        <v>541.14400000000001</v>
      </c>
      <c r="AB222">
        <v>495.899</v>
      </c>
      <c r="AC222">
        <v>4.665</v>
      </c>
      <c r="AD222">
        <v>3.65</v>
      </c>
      <c r="AE222">
        <v>7681.7460000000001</v>
      </c>
      <c r="AF222">
        <v>5389.8720000000003</v>
      </c>
      <c r="AG222">
        <v>1679.6420000000001</v>
      </c>
      <c r="AH222">
        <v>1001.032</v>
      </c>
      <c r="AI222">
        <v>6002.1040000000003</v>
      </c>
      <c r="AJ222">
        <v>4388.84</v>
      </c>
      <c r="AM222">
        <v>45566.718379999998</v>
      </c>
      <c r="AN222">
        <f>MAX(AL222:AM222)</f>
        <v>45566.718379999998</v>
      </c>
      <c r="AO222">
        <f t="shared" si="6"/>
        <v>45566.718379999998</v>
      </c>
      <c r="AU222" s="31">
        <v>0.110576272</v>
      </c>
      <c r="AV222" s="32"/>
      <c r="AW222">
        <f t="shared" si="7"/>
        <v>0.110576272</v>
      </c>
    </row>
    <row r="223" spans="1:49" x14ac:dyDescent="0.35">
      <c r="A223">
        <v>801.96600000000001</v>
      </c>
      <c r="B223">
        <v>119.90900000000001</v>
      </c>
      <c r="C223">
        <v>215</v>
      </c>
      <c r="D223">
        <v>215.1</v>
      </c>
      <c r="E223">
        <v>220.3</v>
      </c>
      <c r="F223">
        <v>225</v>
      </c>
      <c r="G223">
        <v>2192.9160000000002</v>
      </c>
      <c r="H223">
        <v>1770.731</v>
      </c>
      <c r="I223">
        <v>3.4</v>
      </c>
      <c r="J223">
        <v>0.14399999999999999</v>
      </c>
      <c r="K223">
        <v>24.34</v>
      </c>
      <c r="L223">
        <v>2.056</v>
      </c>
      <c r="M223">
        <v>0.45400000000000001</v>
      </c>
      <c r="N223">
        <v>0.65800000000000003</v>
      </c>
      <c r="O223">
        <v>44</v>
      </c>
      <c r="P223">
        <v>27.65</v>
      </c>
      <c r="Q223">
        <v>44.948</v>
      </c>
      <c r="R223">
        <v>230</v>
      </c>
      <c r="S223">
        <v>59.9</v>
      </c>
      <c r="T223">
        <v>59.9</v>
      </c>
      <c r="U223">
        <v>60.9</v>
      </c>
      <c r="V223">
        <v>137.79599999999999</v>
      </c>
      <c r="W223">
        <v>52.5</v>
      </c>
      <c r="X223">
        <v>67.063999999999993</v>
      </c>
      <c r="Y223">
        <v>82.885000000000005</v>
      </c>
      <c r="Z223">
        <v>1.58</v>
      </c>
      <c r="AA223">
        <v>542.17399999999998</v>
      </c>
      <c r="AB223">
        <v>494.49</v>
      </c>
      <c r="AC223">
        <v>4.8159999999999998</v>
      </c>
      <c r="AD223">
        <v>3.8380000000000001</v>
      </c>
      <c r="AE223">
        <v>7833.0690000000004</v>
      </c>
      <c r="AF223">
        <v>5951.2569999999996</v>
      </c>
      <c r="AG223">
        <v>1769.146</v>
      </c>
      <c r="AH223">
        <v>1110.5650000000001</v>
      </c>
      <c r="AI223">
        <v>6063.924</v>
      </c>
      <c r="AJ223">
        <v>4840.692</v>
      </c>
      <c r="AK223">
        <v>424.822</v>
      </c>
      <c r="AL223">
        <v>2054.8780000000002</v>
      </c>
      <c r="AM223">
        <v>45566.718379999998</v>
      </c>
      <c r="AN223">
        <f>MAX(AL223:AM223)</f>
        <v>45566.718379999998</v>
      </c>
      <c r="AO223">
        <f t="shared" si="6"/>
        <v>45566.718379999998</v>
      </c>
      <c r="AP223">
        <v>1</v>
      </c>
      <c r="AU223" s="32"/>
      <c r="AV223" s="31">
        <v>0.110576272</v>
      </c>
      <c r="AW223">
        <f t="shared" si="7"/>
        <v>0.110576272</v>
      </c>
    </row>
    <row r="224" spans="1:49" x14ac:dyDescent="0.35">
      <c r="A224">
        <v>801.96600000000001</v>
      </c>
      <c r="B224">
        <v>119.90900000000001</v>
      </c>
      <c r="C224">
        <v>214.3</v>
      </c>
      <c r="D224">
        <v>214.8</v>
      </c>
      <c r="E224">
        <v>220.1</v>
      </c>
      <c r="F224">
        <v>225</v>
      </c>
      <c r="G224">
        <v>2179.5100000000002</v>
      </c>
      <c r="H224">
        <v>1758.8789999999999</v>
      </c>
      <c r="I224">
        <v>2.9</v>
      </c>
      <c r="J224">
        <v>0.15</v>
      </c>
      <c r="K224">
        <v>24.338000000000001</v>
      </c>
      <c r="L224">
        <v>2.0619999999999998</v>
      </c>
      <c r="M224">
        <v>0.45200000000000001</v>
      </c>
      <c r="N224">
        <v>0.65600000000000003</v>
      </c>
      <c r="O224">
        <v>44.2</v>
      </c>
      <c r="P224">
        <v>27.721</v>
      </c>
      <c r="Q224">
        <v>44.984000000000002</v>
      </c>
      <c r="R224">
        <v>229.8</v>
      </c>
      <c r="S224">
        <v>60</v>
      </c>
      <c r="T224">
        <v>60</v>
      </c>
      <c r="U224">
        <v>60.9</v>
      </c>
      <c r="V224">
        <v>94.585999999999999</v>
      </c>
      <c r="W224">
        <v>52.5</v>
      </c>
      <c r="X224">
        <v>66.257999999999996</v>
      </c>
      <c r="Y224">
        <v>80.241</v>
      </c>
      <c r="Z224">
        <v>3.1230000000000002</v>
      </c>
      <c r="AA224">
        <v>541.22500000000002</v>
      </c>
      <c r="AB224">
        <v>494.66</v>
      </c>
      <c r="AC224">
        <v>4.665</v>
      </c>
      <c r="AD224">
        <v>3.6869999999999998</v>
      </c>
      <c r="AE224">
        <v>7699.6760000000004</v>
      </c>
      <c r="AF224">
        <v>5355.1989999999996</v>
      </c>
      <c r="AG224">
        <v>1677.444</v>
      </c>
      <c r="AH224">
        <v>1015.361</v>
      </c>
      <c r="AI224">
        <v>6022.232</v>
      </c>
      <c r="AJ224">
        <v>4339.8379999999997</v>
      </c>
      <c r="AK224">
        <v>423.56900000000002</v>
      </c>
      <c r="AL224">
        <v>2051.777</v>
      </c>
      <c r="AM224">
        <v>45566.718659999999</v>
      </c>
      <c r="AN224">
        <f>MAX(AL224:AM224)</f>
        <v>45566.718659999999</v>
      </c>
      <c r="AO224">
        <f t="shared" si="6"/>
        <v>45566.718659999999</v>
      </c>
      <c r="AP224">
        <v>1</v>
      </c>
      <c r="AU224" s="31">
        <v>0.111805081</v>
      </c>
      <c r="AV224" s="32"/>
      <c r="AW224">
        <f t="shared" si="7"/>
        <v>0.111805081</v>
      </c>
    </row>
    <row r="225" spans="1:49" x14ac:dyDescent="0.35">
      <c r="A225">
        <v>801.96600000000001</v>
      </c>
      <c r="B225">
        <v>119.90900000000001</v>
      </c>
      <c r="C225">
        <v>214.3</v>
      </c>
      <c r="D225">
        <v>214.8</v>
      </c>
      <c r="E225">
        <v>220.1</v>
      </c>
      <c r="F225">
        <v>225</v>
      </c>
      <c r="G225">
        <v>2179.5100000000002</v>
      </c>
      <c r="H225">
        <v>1758.8789999999999</v>
      </c>
      <c r="I225">
        <v>2.9</v>
      </c>
      <c r="J225">
        <v>0.15</v>
      </c>
      <c r="K225">
        <v>24.338000000000001</v>
      </c>
      <c r="L225">
        <v>2.0619999999999998</v>
      </c>
      <c r="M225">
        <v>0.45200000000000001</v>
      </c>
      <c r="N225">
        <v>0.65600000000000003</v>
      </c>
      <c r="O225">
        <v>44.2</v>
      </c>
      <c r="P225">
        <v>27.721</v>
      </c>
      <c r="Q225">
        <v>44.984000000000002</v>
      </c>
      <c r="R225">
        <v>229.8</v>
      </c>
      <c r="S225">
        <v>60</v>
      </c>
      <c r="T225">
        <v>60</v>
      </c>
      <c r="U225">
        <v>60.9</v>
      </c>
      <c r="V225">
        <v>137.79599999999999</v>
      </c>
      <c r="W225">
        <v>52.5</v>
      </c>
      <c r="X225">
        <v>67.090999999999994</v>
      </c>
      <c r="Y225">
        <v>82.545000000000002</v>
      </c>
      <c r="Z225">
        <v>2.2200000000000002</v>
      </c>
      <c r="AA225">
        <v>542.10699999999997</v>
      </c>
      <c r="AB225">
        <v>493.42099999999999</v>
      </c>
      <c r="AC225">
        <v>4.7779999999999996</v>
      </c>
      <c r="AD225">
        <v>3.875</v>
      </c>
      <c r="AE225">
        <v>7855.5290000000005</v>
      </c>
      <c r="AF225">
        <v>5944.0460000000003</v>
      </c>
      <c r="AG225">
        <v>1745.539</v>
      </c>
      <c r="AH225">
        <v>1123.682</v>
      </c>
      <c r="AI225">
        <v>6109.99</v>
      </c>
      <c r="AJ225">
        <v>4820.3639999999996</v>
      </c>
      <c r="AK225">
        <v>424.702</v>
      </c>
      <c r="AL225">
        <v>2055.8620000000001</v>
      </c>
      <c r="AM225">
        <v>45566.718659999999</v>
      </c>
      <c r="AN225">
        <f>MAX(AL225:AM225)</f>
        <v>45566.718659999999</v>
      </c>
      <c r="AO225">
        <f t="shared" si="6"/>
        <v>45566.718659999999</v>
      </c>
      <c r="AP225">
        <v>1</v>
      </c>
      <c r="AU225" s="32"/>
      <c r="AV225" s="31">
        <v>0.111805081</v>
      </c>
      <c r="AW225">
        <f t="shared" si="7"/>
        <v>0.111805081</v>
      </c>
    </row>
    <row r="226" spans="1:49" x14ac:dyDescent="0.35">
      <c r="A226">
        <v>802.15099999999995</v>
      </c>
      <c r="B226">
        <v>119.90900000000001</v>
      </c>
      <c r="C226">
        <v>214.8</v>
      </c>
      <c r="D226">
        <v>214.8</v>
      </c>
      <c r="E226">
        <v>220.1</v>
      </c>
      <c r="F226">
        <v>225</v>
      </c>
      <c r="G226">
        <v>2200.4929999999999</v>
      </c>
      <c r="H226">
        <v>1729.6389999999999</v>
      </c>
      <c r="I226">
        <v>2.95</v>
      </c>
      <c r="J226">
        <v>0.15</v>
      </c>
      <c r="K226">
        <v>24.34</v>
      </c>
      <c r="L226">
        <v>2.0720000000000001</v>
      </c>
      <c r="M226">
        <v>0.45400000000000001</v>
      </c>
      <c r="N226">
        <v>0.65600000000000003</v>
      </c>
      <c r="O226">
        <v>44.2</v>
      </c>
      <c r="P226">
        <v>28.027000000000001</v>
      </c>
      <c r="Q226">
        <v>44.984000000000002</v>
      </c>
      <c r="R226">
        <v>229.8</v>
      </c>
      <c r="S226">
        <v>60.1</v>
      </c>
      <c r="T226">
        <v>60.1</v>
      </c>
      <c r="U226">
        <v>60.9</v>
      </c>
      <c r="V226">
        <v>94.585999999999999</v>
      </c>
      <c r="W226">
        <v>52.5</v>
      </c>
      <c r="X226">
        <v>66.221000000000004</v>
      </c>
      <c r="Y226">
        <v>80.012</v>
      </c>
      <c r="Z226">
        <v>3.1230000000000002</v>
      </c>
      <c r="AA226">
        <v>538.68399999999997</v>
      </c>
      <c r="AB226">
        <v>493.97800000000001</v>
      </c>
      <c r="AC226">
        <v>4.5529999999999999</v>
      </c>
      <c r="AD226">
        <v>3.5369999999999999</v>
      </c>
      <c r="AE226">
        <v>7669.2060000000001</v>
      </c>
      <c r="AF226">
        <v>5316.4570000000003</v>
      </c>
      <c r="AG226">
        <v>1623.317</v>
      </c>
      <c r="AH226">
        <v>950.79399999999998</v>
      </c>
      <c r="AI226">
        <v>6045.8890000000001</v>
      </c>
      <c r="AJ226">
        <v>4365.6629999999996</v>
      </c>
      <c r="AK226">
        <v>423.57799999999997</v>
      </c>
      <c r="AL226">
        <v>2055.9499999999998</v>
      </c>
      <c r="AM226">
        <v>45566.718950000002</v>
      </c>
      <c r="AN226">
        <f>MAX(AL226:AM226)</f>
        <v>45566.718950000002</v>
      </c>
      <c r="AO226">
        <f t="shared" si="6"/>
        <v>45566.718950000002</v>
      </c>
      <c r="AP226">
        <v>1</v>
      </c>
      <c r="AU226" s="31">
        <v>0.11745810499999999</v>
      </c>
      <c r="AV226" s="32"/>
      <c r="AW226">
        <f t="shared" si="7"/>
        <v>0.11745810499999999</v>
      </c>
    </row>
    <row r="227" spans="1:49" x14ac:dyDescent="0.35">
      <c r="A227">
        <v>802.15099999999995</v>
      </c>
      <c r="B227">
        <v>119.90900000000001</v>
      </c>
      <c r="C227">
        <v>214.8</v>
      </c>
      <c r="D227">
        <v>214.8</v>
      </c>
      <c r="E227">
        <v>220.1</v>
      </c>
      <c r="F227">
        <v>225</v>
      </c>
      <c r="G227">
        <v>2200.4929999999999</v>
      </c>
      <c r="H227">
        <v>1729.6389999999999</v>
      </c>
      <c r="I227">
        <v>2.95</v>
      </c>
      <c r="J227">
        <v>0.15</v>
      </c>
      <c r="K227">
        <v>24.34</v>
      </c>
      <c r="L227">
        <v>2.0720000000000001</v>
      </c>
      <c r="M227">
        <v>0.45400000000000001</v>
      </c>
      <c r="N227">
        <v>0.65600000000000003</v>
      </c>
      <c r="O227">
        <v>44.2</v>
      </c>
      <c r="P227">
        <v>28.027000000000001</v>
      </c>
      <c r="Q227">
        <v>44.984000000000002</v>
      </c>
      <c r="R227">
        <v>229.8</v>
      </c>
      <c r="S227">
        <v>60.1</v>
      </c>
      <c r="T227">
        <v>60.1</v>
      </c>
      <c r="U227">
        <v>60.9</v>
      </c>
      <c r="V227">
        <v>137.79599999999999</v>
      </c>
      <c r="W227">
        <v>52.5</v>
      </c>
      <c r="X227">
        <v>67.069000000000003</v>
      </c>
      <c r="Y227">
        <v>82.88</v>
      </c>
      <c r="Z227">
        <v>1.3540000000000001</v>
      </c>
      <c r="AA227">
        <v>539.32000000000005</v>
      </c>
      <c r="AB227">
        <v>492.20400000000001</v>
      </c>
      <c r="AC227">
        <v>4.7779999999999996</v>
      </c>
      <c r="AD227">
        <v>3.762</v>
      </c>
      <c r="AE227">
        <v>7819.5050000000001</v>
      </c>
      <c r="AF227">
        <v>5910.9790000000003</v>
      </c>
      <c r="AG227">
        <v>1753.55</v>
      </c>
      <c r="AH227">
        <v>1079.24</v>
      </c>
      <c r="AI227">
        <v>6065.9549999999999</v>
      </c>
      <c r="AJ227">
        <v>4831.7389999999996</v>
      </c>
      <c r="AK227">
        <v>424.65</v>
      </c>
      <c r="AL227">
        <v>2056.4589999999998</v>
      </c>
      <c r="AM227">
        <v>45566.718950000002</v>
      </c>
      <c r="AN227">
        <f>MAX(AL227:AM227)</f>
        <v>45566.718950000002</v>
      </c>
      <c r="AO227">
        <f t="shared" si="6"/>
        <v>45566.718950000002</v>
      </c>
      <c r="AP227">
        <v>1</v>
      </c>
      <c r="AU227" s="32"/>
      <c r="AV227" s="31">
        <v>0.11745810499999999</v>
      </c>
      <c r="AW227">
        <f t="shared" si="7"/>
        <v>0.11745810499999999</v>
      </c>
    </row>
    <row r="228" spans="1:49" hidden="1" x14ac:dyDescent="0.35">
      <c r="A228">
        <v>802.15099999999995</v>
      </c>
      <c r="B228">
        <v>119.90900000000001</v>
      </c>
      <c r="C228">
        <v>215.1</v>
      </c>
      <c r="D228">
        <v>215</v>
      </c>
      <c r="E228">
        <v>220.1</v>
      </c>
      <c r="F228">
        <v>225</v>
      </c>
      <c r="G228">
        <v>2200.7849999999999</v>
      </c>
      <c r="H228">
        <v>1768.1079999999999</v>
      </c>
      <c r="I228">
        <v>2.9580000000000002</v>
      </c>
      <c r="J228">
        <v>0.14799999999999999</v>
      </c>
      <c r="K228">
        <v>24.34</v>
      </c>
      <c r="L228">
        <v>2.0499999999999998</v>
      </c>
      <c r="M228">
        <v>0.45400000000000001</v>
      </c>
      <c r="N228">
        <v>0.65600000000000003</v>
      </c>
      <c r="O228">
        <v>44.5</v>
      </c>
      <c r="P228">
        <v>27.94</v>
      </c>
      <c r="Q228">
        <v>44.999000000000002</v>
      </c>
      <c r="R228">
        <v>229.8</v>
      </c>
      <c r="S228">
        <v>60</v>
      </c>
      <c r="T228">
        <v>60</v>
      </c>
      <c r="U228">
        <v>60.9</v>
      </c>
      <c r="V228">
        <v>94.585999999999999</v>
      </c>
      <c r="W228">
        <v>52.5</v>
      </c>
      <c r="X228">
        <v>66.475999999999999</v>
      </c>
      <c r="Y228">
        <v>80.072000000000003</v>
      </c>
      <c r="Z228">
        <v>3.1230000000000002</v>
      </c>
      <c r="AA228">
        <v>543.50800000000004</v>
      </c>
      <c r="AB228">
        <v>498.65899999999999</v>
      </c>
      <c r="AC228">
        <v>4.6280000000000001</v>
      </c>
      <c r="AD228">
        <v>3.65</v>
      </c>
      <c r="AE228">
        <v>7723.085</v>
      </c>
      <c r="AF228">
        <v>5483.6840000000002</v>
      </c>
      <c r="AG228">
        <v>1670.386</v>
      </c>
      <c r="AH228">
        <v>1011.946</v>
      </c>
      <c r="AI228">
        <v>6052.6989999999996</v>
      </c>
      <c r="AJ228">
        <v>4471.7380000000003</v>
      </c>
      <c r="AM228">
        <v>45566.719230000002</v>
      </c>
      <c r="AN228">
        <f>MAX(AL228:AM228)</f>
        <v>45566.719230000002</v>
      </c>
      <c r="AO228">
        <f t="shared" si="6"/>
        <v>45566.719230000002</v>
      </c>
      <c r="AU228" s="31">
        <v>0.11812257800000001</v>
      </c>
      <c r="AV228" s="32"/>
      <c r="AW228">
        <f t="shared" si="7"/>
        <v>0.11812257800000001</v>
      </c>
    </row>
    <row r="229" spans="1:49" x14ac:dyDescent="0.35">
      <c r="A229">
        <v>802.15099999999995</v>
      </c>
      <c r="B229">
        <v>119.90900000000001</v>
      </c>
      <c r="C229">
        <v>215.1</v>
      </c>
      <c r="D229">
        <v>215</v>
      </c>
      <c r="E229">
        <v>220.1</v>
      </c>
      <c r="F229">
        <v>225</v>
      </c>
      <c r="G229">
        <v>2200.7849999999999</v>
      </c>
      <c r="H229">
        <v>1768.1079999999999</v>
      </c>
      <c r="I229">
        <v>2.9580000000000002</v>
      </c>
      <c r="J229">
        <v>0.14799999999999999</v>
      </c>
      <c r="K229">
        <v>24.34</v>
      </c>
      <c r="L229">
        <v>2.0499999999999998</v>
      </c>
      <c r="M229">
        <v>0.45400000000000001</v>
      </c>
      <c r="N229">
        <v>0.65600000000000003</v>
      </c>
      <c r="O229">
        <v>44.5</v>
      </c>
      <c r="P229">
        <v>27.94</v>
      </c>
      <c r="Q229">
        <v>44.999000000000002</v>
      </c>
      <c r="R229">
        <v>229.8</v>
      </c>
      <c r="S229">
        <v>60</v>
      </c>
      <c r="T229">
        <v>60</v>
      </c>
      <c r="U229">
        <v>60.9</v>
      </c>
      <c r="V229">
        <v>137.79599999999999</v>
      </c>
      <c r="W229">
        <v>52.5</v>
      </c>
      <c r="X229">
        <v>67.165000000000006</v>
      </c>
      <c r="Y229">
        <v>82.634</v>
      </c>
      <c r="Z229">
        <v>2.1070000000000002</v>
      </c>
      <c r="AA229">
        <v>543.60699999999997</v>
      </c>
      <c r="AB229">
        <v>495.339</v>
      </c>
      <c r="AC229">
        <v>4.8159999999999998</v>
      </c>
      <c r="AD229">
        <v>3.875</v>
      </c>
      <c r="AE229">
        <v>7860.9210000000003</v>
      </c>
      <c r="AF229">
        <v>6003.53</v>
      </c>
      <c r="AG229">
        <v>1778.27</v>
      </c>
      <c r="AH229">
        <v>1137.2049999999999</v>
      </c>
      <c r="AI229">
        <v>6082.6509999999998</v>
      </c>
      <c r="AJ229">
        <v>4866.3249999999998</v>
      </c>
      <c r="AK229">
        <v>424.64100000000002</v>
      </c>
      <c r="AL229">
        <v>2056.1239999999998</v>
      </c>
      <c r="AM229">
        <v>45566.719230000002</v>
      </c>
      <c r="AN229">
        <f>MAX(AL229:AM229)</f>
        <v>45566.719230000002</v>
      </c>
      <c r="AO229">
        <f t="shared" si="6"/>
        <v>45566.719230000002</v>
      </c>
      <c r="AP229">
        <v>1</v>
      </c>
      <c r="AU229" s="32"/>
      <c r="AV229" s="31">
        <v>0.11812257800000001</v>
      </c>
      <c r="AW229">
        <f t="shared" si="7"/>
        <v>0.11812257800000001</v>
      </c>
    </row>
    <row r="230" spans="1:49" x14ac:dyDescent="0.35">
      <c r="A230">
        <v>802.15099999999995</v>
      </c>
      <c r="B230">
        <v>119.90900000000001</v>
      </c>
      <c r="C230">
        <v>215.3</v>
      </c>
      <c r="D230">
        <v>215.1</v>
      </c>
      <c r="E230">
        <v>220.1</v>
      </c>
      <c r="F230">
        <v>225</v>
      </c>
      <c r="G230">
        <v>2206.9050000000002</v>
      </c>
      <c r="H230">
        <v>1756.0619999999999</v>
      </c>
      <c r="I230">
        <v>3.4</v>
      </c>
      <c r="J230">
        <v>0.14599999999999999</v>
      </c>
      <c r="K230">
        <v>24.34</v>
      </c>
      <c r="L230">
        <v>2.0680000000000001</v>
      </c>
      <c r="M230">
        <v>0.45400000000000001</v>
      </c>
      <c r="N230">
        <v>0.65600000000000003</v>
      </c>
      <c r="O230">
        <v>44.5</v>
      </c>
      <c r="P230">
        <v>28.073</v>
      </c>
      <c r="Q230">
        <v>44.963999999999999</v>
      </c>
      <c r="R230">
        <v>229.8</v>
      </c>
      <c r="S230">
        <v>60</v>
      </c>
      <c r="T230">
        <v>60</v>
      </c>
      <c r="U230">
        <v>60.9</v>
      </c>
      <c r="V230">
        <v>94.585999999999999</v>
      </c>
      <c r="W230">
        <v>52.5</v>
      </c>
      <c r="X230">
        <v>66.385999999999996</v>
      </c>
      <c r="Y230">
        <v>80.102000000000004</v>
      </c>
      <c r="Z230">
        <v>2.8220000000000001</v>
      </c>
      <c r="AA230">
        <v>542.69200000000001</v>
      </c>
      <c r="AB230">
        <v>497.65</v>
      </c>
      <c r="AC230">
        <v>4.665</v>
      </c>
      <c r="AD230">
        <v>3.6869999999999998</v>
      </c>
      <c r="AE230">
        <v>7722.2120000000004</v>
      </c>
      <c r="AF230">
        <v>5448.6719999999996</v>
      </c>
      <c r="AG230">
        <v>1692.915</v>
      </c>
      <c r="AH230">
        <v>1033.317</v>
      </c>
      <c r="AI230">
        <v>6029.2969999999996</v>
      </c>
      <c r="AJ230">
        <v>4415.3549999999996</v>
      </c>
      <c r="AK230">
        <v>423.738</v>
      </c>
      <c r="AL230">
        <v>2053.9549999999999</v>
      </c>
      <c r="AM230">
        <v>45566.719499999999</v>
      </c>
      <c r="AN230">
        <f>MAX(AL230:AM230)</f>
        <v>45566.719499999999</v>
      </c>
      <c r="AO230">
        <f t="shared" si="6"/>
        <v>45566.719499999999</v>
      </c>
      <c r="AP230">
        <v>1</v>
      </c>
      <c r="AU230" s="31">
        <v>0.11493837799999999</v>
      </c>
      <c r="AV230" s="32"/>
      <c r="AW230">
        <f t="shared" si="7"/>
        <v>0.11493837799999999</v>
      </c>
    </row>
    <row r="231" spans="1:49" x14ac:dyDescent="0.35">
      <c r="A231">
        <v>802.15099999999995</v>
      </c>
      <c r="B231">
        <v>119.90900000000001</v>
      </c>
      <c r="C231">
        <v>215.3</v>
      </c>
      <c r="D231">
        <v>215.1</v>
      </c>
      <c r="E231">
        <v>220.1</v>
      </c>
      <c r="F231">
        <v>225</v>
      </c>
      <c r="G231">
        <v>2206.9050000000002</v>
      </c>
      <c r="H231">
        <v>1756.0619999999999</v>
      </c>
      <c r="I231">
        <v>3.4</v>
      </c>
      <c r="J231">
        <v>0.14599999999999999</v>
      </c>
      <c r="K231">
        <v>24.34</v>
      </c>
      <c r="L231">
        <v>2.0680000000000001</v>
      </c>
      <c r="M231">
        <v>0.45400000000000001</v>
      </c>
      <c r="N231">
        <v>0.65600000000000003</v>
      </c>
      <c r="O231">
        <v>44.5</v>
      </c>
      <c r="P231">
        <v>28.073</v>
      </c>
      <c r="Q231">
        <v>44.963999999999999</v>
      </c>
      <c r="R231">
        <v>229.8</v>
      </c>
      <c r="S231">
        <v>60</v>
      </c>
      <c r="T231">
        <v>60</v>
      </c>
      <c r="U231">
        <v>60.9</v>
      </c>
      <c r="V231">
        <v>137.79599999999999</v>
      </c>
      <c r="W231">
        <v>52.5</v>
      </c>
      <c r="X231">
        <v>66.847999999999999</v>
      </c>
      <c r="Y231">
        <v>82.792000000000002</v>
      </c>
      <c r="Z231">
        <v>2.1070000000000002</v>
      </c>
      <c r="AA231">
        <v>542.596</v>
      </c>
      <c r="AB231">
        <v>495.392</v>
      </c>
      <c r="AC231">
        <v>4.8159999999999998</v>
      </c>
      <c r="AD231">
        <v>3.8380000000000001</v>
      </c>
      <c r="AE231">
        <v>7856.2560000000003</v>
      </c>
      <c r="AF231">
        <v>5997.7089999999998</v>
      </c>
      <c r="AG231">
        <v>1780.0840000000001</v>
      </c>
      <c r="AH231">
        <v>1122.893</v>
      </c>
      <c r="AI231">
        <v>6076.1710000000003</v>
      </c>
      <c r="AJ231">
        <v>4874.8159999999998</v>
      </c>
      <c r="AK231">
        <v>424.661</v>
      </c>
      <c r="AL231">
        <v>2054.4920000000002</v>
      </c>
      <c r="AM231">
        <v>45566.719499999999</v>
      </c>
      <c r="AN231">
        <f>MAX(AL231:AM231)</f>
        <v>45566.719499999999</v>
      </c>
      <c r="AO231">
        <f t="shared" si="6"/>
        <v>45566.719499999999</v>
      </c>
      <c r="AP231">
        <v>1</v>
      </c>
      <c r="AU231" s="32"/>
      <c r="AV231" s="31">
        <v>0.11493837799999999</v>
      </c>
      <c r="AW231">
        <f t="shared" si="7"/>
        <v>0.11493837799999999</v>
      </c>
    </row>
    <row r="232" spans="1:49" x14ac:dyDescent="0.35">
      <c r="A232">
        <v>802.33500000000004</v>
      </c>
      <c r="B232">
        <v>119.90900000000001</v>
      </c>
      <c r="C232">
        <v>215</v>
      </c>
      <c r="D232">
        <v>215.1</v>
      </c>
      <c r="E232">
        <v>220.1</v>
      </c>
      <c r="F232">
        <v>225</v>
      </c>
      <c r="G232">
        <v>2200.2020000000002</v>
      </c>
      <c r="H232">
        <v>1768.3989999999999</v>
      </c>
      <c r="I232">
        <v>3.234</v>
      </c>
      <c r="J232">
        <v>0.14399999999999999</v>
      </c>
      <c r="K232">
        <v>24.34</v>
      </c>
      <c r="L232">
        <v>2.044</v>
      </c>
      <c r="M232">
        <v>0.45400000000000001</v>
      </c>
      <c r="N232">
        <v>0.65600000000000003</v>
      </c>
      <c r="O232">
        <v>44.7</v>
      </c>
      <c r="P232">
        <v>27.853999999999999</v>
      </c>
      <c r="Q232">
        <v>44.984000000000002</v>
      </c>
      <c r="R232">
        <v>229.8</v>
      </c>
      <c r="S232">
        <v>60.1</v>
      </c>
      <c r="T232">
        <v>60.1</v>
      </c>
      <c r="U232">
        <v>60.9</v>
      </c>
      <c r="V232">
        <v>94.585999999999999</v>
      </c>
      <c r="W232">
        <v>52.5</v>
      </c>
      <c r="X232">
        <v>66.346000000000004</v>
      </c>
      <c r="Y232">
        <v>80.027000000000001</v>
      </c>
      <c r="Z232">
        <v>2.7090000000000001</v>
      </c>
      <c r="AA232">
        <v>541.81700000000001</v>
      </c>
      <c r="AB232">
        <v>496.82900000000001</v>
      </c>
      <c r="AC232">
        <v>4.5149999999999997</v>
      </c>
      <c r="AD232">
        <v>3.6869999999999998</v>
      </c>
      <c r="AE232">
        <v>7695.4889999999996</v>
      </c>
      <c r="AF232">
        <v>5426.0330000000004</v>
      </c>
      <c r="AG232">
        <v>1601.8489999999999</v>
      </c>
      <c r="AH232">
        <v>1023.402</v>
      </c>
      <c r="AI232">
        <v>6093.64</v>
      </c>
      <c r="AJ232">
        <v>4402.63</v>
      </c>
      <c r="AK232">
        <v>423.74599999999998</v>
      </c>
      <c r="AL232">
        <v>2055.5990000000002</v>
      </c>
      <c r="AM232">
        <v>45566.719790000003</v>
      </c>
      <c r="AN232">
        <f>MAX(AL232:AM232)</f>
        <v>45566.719790000003</v>
      </c>
      <c r="AO232">
        <f t="shared" si="6"/>
        <v>45566.719790000003</v>
      </c>
      <c r="AP232">
        <v>1</v>
      </c>
      <c r="AU232" s="31">
        <v>0.114794016</v>
      </c>
      <c r="AV232" s="32"/>
      <c r="AW232">
        <f t="shared" si="7"/>
        <v>0.114794016</v>
      </c>
    </row>
    <row r="233" spans="1:49" x14ac:dyDescent="0.35">
      <c r="A233">
        <v>802.33500000000004</v>
      </c>
      <c r="B233">
        <v>119.90900000000001</v>
      </c>
      <c r="C233">
        <v>215</v>
      </c>
      <c r="D233">
        <v>215.1</v>
      </c>
      <c r="E233">
        <v>220.1</v>
      </c>
      <c r="F233">
        <v>225</v>
      </c>
      <c r="G233">
        <v>2200.2020000000002</v>
      </c>
      <c r="H233">
        <v>1768.3989999999999</v>
      </c>
      <c r="I233">
        <v>3.234</v>
      </c>
      <c r="J233">
        <v>0.14399999999999999</v>
      </c>
      <c r="K233">
        <v>24.34</v>
      </c>
      <c r="L233">
        <v>2.044</v>
      </c>
      <c r="M233">
        <v>0.45400000000000001</v>
      </c>
      <c r="N233">
        <v>0.65600000000000003</v>
      </c>
      <c r="O233">
        <v>44.7</v>
      </c>
      <c r="P233">
        <v>27.853999999999999</v>
      </c>
      <c r="Q233">
        <v>44.984000000000002</v>
      </c>
      <c r="R233">
        <v>229.8</v>
      </c>
      <c r="S233">
        <v>60.1</v>
      </c>
      <c r="T233">
        <v>60.1</v>
      </c>
      <c r="U233">
        <v>60.9</v>
      </c>
      <c r="V233">
        <v>137.79599999999999</v>
      </c>
      <c r="W233">
        <v>52.5</v>
      </c>
      <c r="X233">
        <v>66.840999999999994</v>
      </c>
      <c r="Y233">
        <v>82.713999999999999</v>
      </c>
      <c r="Z233">
        <v>2.4830000000000001</v>
      </c>
      <c r="AA233">
        <v>542.05499999999995</v>
      </c>
      <c r="AB233">
        <v>494.72300000000001</v>
      </c>
      <c r="AC233">
        <v>4.8159999999999998</v>
      </c>
      <c r="AD233">
        <v>3.8380000000000001</v>
      </c>
      <c r="AE233">
        <v>7827.9949999999999</v>
      </c>
      <c r="AF233">
        <v>5965.5429999999997</v>
      </c>
      <c r="AG233">
        <v>1772.412</v>
      </c>
      <c r="AH233">
        <v>1114.8009999999999</v>
      </c>
      <c r="AI233">
        <v>6055.5829999999996</v>
      </c>
      <c r="AJ233">
        <v>4850.7430000000004</v>
      </c>
      <c r="AK233">
        <v>424.74200000000002</v>
      </c>
      <c r="AL233">
        <v>2055.9879999999998</v>
      </c>
      <c r="AM233">
        <v>45566.719790000003</v>
      </c>
      <c r="AN233">
        <f>MAX(AL233:AM233)</f>
        <v>45566.719790000003</v>
      </c>
      <c r="AO233">
        <f t="shared" si="6"/>
        <v>45566.719790000003</v>
      </c>
      <c r="AP233">
        <v>1</v>
      </c>
      <c r="AU233" s="32"/>
      <c r="AV233" s="31">
        <v>0.114794016</v>
      </c>
      <c r="AW233">
        <f t="shared" si="7"/>
        <v>0.114794016</v>
      </c>
    </row>
    <row r="234" spans="1:49" x14ac:dyDescent="0.35">
      <c r="A234">
        <v>802.52</v>
      </c>
      <c r="B234">
        <v>119.90900000000001</v>
      </c>
      <c r="C234">
        <v>214.6</v>
      </c>
      <c r="D234">
        <v>215.1</v>
      </c>
      <c r="E234">
        <v>220.1</v>
      </c>
      <c r="F234">
        <v>225</v>
      </c>
      <c r="G234">
        <v>2195.0529999999999</v>
      </c>
      <c r="H234">
        <v>1754.3130000000001</v>
      </c>
      <c r="I234">
        <v>3.452</v>
      </c>
      <c r="J234">
        <v>0.14399999999999999</v>
      </c>
      <c r="K234">
        <v>24.338000000000001</v>
      </c>
      <c r="L234">
        <v>2.1240000000000001</v>
      </c>
      <c r="M234">
        <v>0.45200000000000001</v>
      </c>
      <c r="N234">
        <v>0.66</v>
      </c>
      <c r="O234">
        <v>44.7</v>
      </c>
      <c r="P234">
        <v>28.593</v>
      </c>
      <c r="Q234">
        <v>44.994</v>
      </c>
      <c r="R234">
        <v>229.8</v>
      </c>
      <c r="S234">
        <v>59.9</v>
      </c>
      <c r="T234">
        <v>59.9</v>
      </c>
      <c r="U234">
        <v>60.9</v>
      </c>
      <c r="V234">
        <v>94.585999999999999</v>
      </c>
      <c r="W234">
        <v>52.5</v>
      </c>
      <c r="X234">
        <v>66.314999999999998</v>
      </c>
      <c r="Y234">
        <v>80.210999999999999</v>
      </c>
      <c r="Z234">
        <v>3.085</v>
      </c>
      <c r="AA234">
        <v>546.83100000000002</v>
      </c>
      <c r="AB234">
        <v>503.52800000000002</v>
      </c>
      <c r="AC234">
        <v>4.59</v>
      </c>
      <c r="AD234">
        <v>3.65</v>
      </c>
      <c r="AE234">
        <v>7800.53</v>
      </c>
      <c r="AF234">
        <v>5602.4520000000002</v>
      </c>
      <c r="AG234">
        <v>1687.1420000000001</v>
      </c>
      <c r="AH234">
        <v>1049.9490000000001</v>
      </c>
      <c r="AI234">
        <v>6113.3879999999999</v>
      </c>
      <c r="AJ234">
        <v>4552.5029999999997</v>
      </c>
      <c r="AK234">
        <v>423.59500000000003</v>
      </c>
      <c r="AL234">
        <v>2052.9769999999999</v>
      </c>
      <c r="AM234">
        <v>45566.720070000003</v>
      </c>
      <c r="AN234">
        <f>MAX(AL234:AM234)</f>
        <v>45566.720070000003</v>
      </c>
      <c r="AO234">
        <f t="shared" si="6"/>
        <v>45566.720070000003</v>
      </c>
      <c r="AP234">
        <v>1</v>
      </c>
      <c r="AU234" s="31">
        <v>9.4484686999999998E-2</v>
      </c>
      <c r="AV234" s="32"/>
      <c r="AW234">
        <f t="shared" si="7"/>
        <v>9.4484686999999998E-2</v>
      </c>
    </row>
    <row r="235" spans="1:49" x14ac:dyDescent="0.35">
      <c r="A235">
        <v>802.52</v>
      </c>
      <c r="B235">
        <v>119.90900000000001</v>
      </c>
      <c r="C235">
        <v>214.6</v>
      </c>
      <c r="D235">
        <v>215.1</v>
      </c>
      <c r="E235">
        <v>220.1</v>
      </c>
      <c r="F235">
        <v>225</v>
      </c>
      <c r="G235">
        <v>2195.0529999999999</v>
      </c>
      <c r="H235">
        <v>1754.3130000000001</v>
      </c>
      <c r="I235">
        <v>3.452</v>
      </c>
      <c r="J235">
        <v>0.14399999999999999</v>
      </c>
      <c r="K235">
        <v>24.338000000000001</v>
      </c>
      <c r="L235">
        <v>2.1240000000000001</v>
      </c>
      <c r="M235">
        <v>0.45200000000000001</v>
      </c>
      <c r="N235">
        <v>0.66</v>
      </c>
      <c r="O235">
        <v>44.7</v>
      </c>
      <c r="P235">
        <v>28.593</v>
      </c>
      <c r="Q235">
        <v>44.994</v>
      </c>
      <c r="R235">
        <v>229.8</v>
      </c>
      <c r="S235">
        <v>59.9</v>
      </c>
      <c r="T235">
        <v>59.9</v>
      </c>
      <c r="U235">
        <v>60.9</v>
      </c>
      <c r="V235">
        <v>137.79599999999999</v>
      </c>
      <c r="W235">
        <v>52.5</v>
      </c>
      <c r="X235">
        <v>66.88</v>
      </c>
      <c r="Y235">
        <v>83.009</v>
      </c>
      <c r="Z235">
        <v>1.3919999999999999</v>
      </c>
      <c r="AA235">
        <v>546.81500000000005</v>
      </c>
      <c r="AB235">
        <v>499.36399999999998</v>
      </c>
      <c r="AC235">
        <v>4.8159999999999998</v>
      </c>
      <c r="AD235">
        <v>3.8</v>
      </c>
      <c r="AE235">
        <v>7929.46</v>
      </c>
      <c r="AF235">
        <v>6097.0450000000001</v>
      </c>
      <c r="AG235">
        <v>1811.7739999999999</v>
      </c>
      <c r="AH235">
        <v>1131.4280000000001</v>
      </c>
      <c r="AI235">
        <v>6117.6859999999997</v>
      </c>
      <c r="AJ235">
        <v>4965.6180000000004</v>
      </c>
      <c r="AK235">
        <v>424.71899999999999</v>
      </c>
      <c r="AL235">
        <v>2054.84</v>
      </c>
      <c r="AM235">
        <v>45566.720070000003</v>
      </c>
      <c r="AN235">
        <f>MAX(AL235:AM235)</f>
        <v>45566.720070000003</v>
      </c>
      <c r="AO235">
        <f t="shared" si="6"/>
        <v>45566.720070000003</v>
      </c>
      <c r="AP235">
        <v>1</v>
      </c>
      <c r="AU235" s="32"/>
      <c r="AV235" s="31">
        <v>9.4484686999999998E-2</v>
      </c>
      <c r="AW235">
        <f t="shared" si="7"/>
        <v>9.4484686999999998E-2</v>
      </c>
    </row>
    <row r="236" spans="1:49" hidden="1" x14ac:dyDescent="0.35">
      <c r="A236">
        <v>802.33500000000004</v>
      </c>
      <c r="B236">
        <v>119.90900000000001</v>
      </c>
      <c r="C236">
        <v>215</v>
      </c>
      <c r="D236">
        <v>215</v>
      </c>
      <c r="E236">
        <v>220.1</v>
      </c>
      <c r="F236">
        <v>225</v>
      </c>
      <c r="G236">
        <v>2199.3270000000002</v>
      </c>
      <c r="H236">
        <v>1741.6849999999999</v>
      </c>
      <c r="I236">
        <v>3.5979999999999999</v>
      </c>
      <c r="J236">
        <v>0.152</v>
      </c>
      <c r="K236">
        <v>24.338000000000001</v>
      </c>
      <c r="L236">
        <v>2.056</v>
      </c>
      <c r="M236">
        <v>0.45200000000000001</v>
      </c>
      <c r="N236">
        <v>0.65400000000000003</v>
      </c>
      <c r="O236">
        <v>45</v>
      </c>
      <c r="P236">
        <v>28.521999999999998</v>
      </c>
      <c r="Q236">
        <v>44.973999999999997</v>
      </c>
      <c r="R236">
        <v>229.8</v>
      </c>
      <c r="S236">
        <v>60</v>
      </c>
      <c r="T236">
        <v>60</v>
      </c>
      <c r="U236">
        <v>60.9</v>
      </c>
      <c r="V236">
        <v>94.585999999999999</v>
      </c>
      <c r="W236">
        <v>52.5</v>
      </c>
      <c r="X236">
        <v>66.450999999999993</v>
      </c>
      <c r="Y236">
        <v>80.177999999999997</v>
      </c>
      <c r="Z236">
        <v>2.6339999999999999</v>
      </c>
      <c r="AA236">
        <v>544.67200000000003</v>
      </c>
      <c r="AB236">
        <v>500.72</v>
      </c>
      <c r="AC236">
        <v>4.5529999999999999</v>
      </c>
      <c r="AD236">
        <v>3.65</v>
      </c>
      <c r="AE236">
        <v>7771.2420000000002</v>
      </c>
      <c r="AF236">
        <v>5564.2560000000003</v>
      </c>
      <c r="AG236">
        <v>1656.7539999999999</v>
      </c>
      <c r="AH236">
        <v>1042.4369999999999</v>
      </c>
      <c r="AI236">
        <v>6114.4880000000003</v>
      </c>
      <c r="AJ236">
        <v>4521.82</v>
      </c>
      <c r="AM236">
        <v>45566.720350000003</v>
      </c>
      <c r="AN236">
        <f>MAX(AL236:AM236)</f>
        <v>45566.720350000003</v>
      </c>
      <c r="AO236">
        <f t="shared" si="6"/>
        <v>45566.720350000003</v>
      </c>
      <c r="AU236" s="31">
        <v>9.4689488000000002E-2</v>
      </c>
      <c r="AV236" s="32"/>
      <c r="AW236">
        <f t="shared" si="7"/>
        <v>9.4689488000000002E-2</v>
      </c>
    </row>
    <row r="237" spans="1:49" x14ac:dyDescent="0.35">
      <c r="A237">
        <v>802.33500000000004</v>
      </c>
      <c r="B237">
        <v>119.90900000000001</v>
      </c>
      <c r="C237">
        <v>215</v>
      </c>
      <c r="D237">
        <v>215</v>
      </c>
      <c r="E237">
        <v>220.1</v>
      </c>
      <c r="F237">
        <v>225</v>
      </c>
      <c r="G237">
        <v>2199.3270000000002</v>
      </c>
      <c r="H237">
        <v>1741.6849999999999</v>
      </c>
      <c r="I237">
        <v>3.5979999999999999</v>
      </c>
      <c r="J237">
        <v>0.152</v>
      </c>
      <c r="K237">
        <v>24.338000000000001</v>
      </c>
      <c r="L237">
        <v>2.056</v>
      </c>
      <c r="M237">
        <v>0.45200000000000001</v>
      </c>
      <c r="N237">
        <v>0.65400000000000003</v>
      </c>
      <c r="O237">
        <v>45</v>
      </c>
      <c r="P237">
        <v>28.521999999999998</v>
      </c>
      <c r="Q237">
        <v>44.973999999999997</v>
      </c>
      <c r="R237">
        <v>229.8</v>
      </c>
      <c r="S237">
        <v>60</v>
      </c>
      <c r="T237">
        <v>60</v>
      </c>
      <c r="U237">
        <v>60.9</v>
      </c>
      <c r="V237">
        <v>137.79599999999999</v>
      </c>
      <c r="W237">
        <v>52.5</v>
      </c>
      <c r="X237">
        <v>67.027000000000001</v>
      </c>
      <c r="Y237">
        <v>82.716999999999999</v>
      </c>
      <c r="Z237">
        <v>2.2949999999999999</v>
      </c>
      <c r="AA237">
        <v>543.64099999999996</v>
      </c>
      <c r="AB237">
        <v>496.46699999999998</v>
      </c>
      <c r="AC237">
        <v>4.891</v>
      </c>
      <c r="AD237">
        <v>3.8380000000000001</v>
      </c>
      <c r="AE237">
        <v>7890.8180000000002</v>
      </c>
      <c r="AF237">
        <v>6046.8230000000003</v>
      </c>
      <c r="AG237">
        <v>1838.479</v>
      </c>
      <c r="AH237">
        <v>1140.912</v>
      </c>
      <c r="AI237">
        <v>6052.34</v>
      </c>
      <c r="AJ237">
        <v>4905.9110000000001</v>
      </c>
      <c r="AK237">
        <v>424.71300000000002</v>
      </c>
      <c r="AL237">
        <v>2056.373</v>
      </c>
      <c r="AM237">
        <v>45566.720350000003</v>
      </c>
      <c r="AN237">
        <f>MAX(AL237:AM237)</f>
        <v>45566.720350000003</v>
      </c>
      <c r="AO237">
        <f t="shared" si="6"/>
        <v>45566.720350000003</v>
      </c>
      <c r="AP237">
        <v>1</v>
      </c>
      <c r="AU237" s="32"/>
      <c r="AV237" s="31">
        <v>9.4689488000000002E-2</v>
      </c>
      <c r="AW237">
        <f t="shared" si="7"/>
        <v>9.4689488000000002E-2</v>
      </c>
    </row>
    <row r="238" spans="1:49" x14ac:dyDescent="0.35">
      <c r="A238">
        <v>802.52</v>
      </c>
      <c r="B238">
        <v>119.90900000000001</v>
      </c>
      <c r="C238">
        <v>215.3</v>
      </c>
      <c r="D238">
        <v>215</v>
      </c>
      <c r="E238">
        <v>220.1</v>
      </c>
      <c r="F238">
        <v>225</v>
      </c>
      <c r="G238">
        <v>2199.23</v>
      </c>
      <c r="H238">
        <v>1745.7650000000001</v>
      </c>
      <c r="I238">
        <v>3.2839999999999998</v>
      </c>
      <c r="J238">
        <v>0.152</v>
      </c>
      <c r="K238">
        <v>24.34</v>
      </c>
      <c r="L238">
        <v>2.048</v>
      </c>
      <c r="M238">
        <v>0.45400000000000001</v>
      </c>
      <c r="N238">
        <v>0.65600000000000003</v>
      </c>
      <c r="O238">
        <v>45.2</v>
      </c>
      <c r="P238">
        <v>28.338000000000001</v>
      </c>
      <c r="Q238">
        <v>44.942999999999998</v>
      </c>
      <c r="R238">
        <v>229.8</v>
      </c>
      <c r="S238">
        <v>60</v>
      </c>
      <c r="T238">
        <v>60</v>
      </c>
      <c r="U238">
        <v>60.9</v>
      </c>
      <c r="V238">
        <v>94.585999999999999</v>
      </c>
      <c r="W238">
        <v>52.5</v>
      </c>
      <c r="X238">
        <v>66.251000000000005</v>
      </c>
      <c r="Y238">
        <v>80.013000000000005</v>
      </c>
      <c r="Z238">
        <v>3.198</v>
      </c>
      <c r="AA238">
        <v>545.12800000000004</v>
      </c>
      <c r="AB238">
        <v>501.24099999999999</v>
      </c>
      <c r="AC238">
        <v>4.665</v>
      </c>
      <c r="AD238">
        <v>3.6120000000000001</v>
      </c>
      <c r="AE238">
        <v>7768.7830000000004</v>
      </c>
      <c r="AF238">
        <v>5562.72</v>
      </c>
      <c r="AG238">
        <v>1713.914</v>
      </c>
      <c r="AH238">
        <v>1016.481</v>
      </c>
      <c r="AI238">
        <v>6054.8689999999997</v>
      </c>
      <c r="AJ238">
        <v>4546.2389999999996</v>
      </c>
      <c r="AK238">
        <v>423.67500000000001</v>
      </c>
      <c r="AL238">
        <v>2052.8910000000001</v>
      </c>
      <c r="AM238">
        <v>45566.72064</v>
      </c>
      <c r="AN238">
        <f>MAX(AL238:AM238)</f>
        <v>45566.72064</v>
      </c>
      <c r="AO238">
        <f t="shared" si="6"/>
        <v>45566.72064</v>
      </c>
      <c r="AP238">
        <v>1</v>
      </c>
      <c r="AU238" s="31">
        <v>8.9137315999999994E-2</v>
      </c>
      <c r="AV238" s="32"/>
      <c r="AW238">
        <f t="shared" si="7"/>
        <v>8.9137315999999994E-2</v>
      </c>
    </row>
    <row r="239" spans="1:49" x14ac:dyDescent="0.35">
      <c r="A239">
        <v>802.52</v>
      </c>
      <c r="B239">
        <v>119.90900000000001</v>
      </c>
      <c r="C239">
        <v>215.3</v>
      </c>
      <c r="D239">
        <v>215</v>
      </c>
      <c r="E239">
        <v>220.1</v>
      </c>
      <c r="F239">
        <v>225</v>
      </c>
      <c r="G239">
        <v>2199.23</v>
      </c>
      <c r="H239">
        <v>1745.7650000000001</v>
      </c>
      <c r="I239">
        <v>3.2839999999999998</v>
      </c>
      <c r="J239">
        <v>0.152</v>
      </c>
      <c r="K239">
        <v>24.34</v>
      </c>
      <c r="L239">
        <v>2.048</v>
      </c>
      <c r="M239">
        <v>0.45400000000000001</v>
      </c>
      <c r="N239">
        <v>0.65600000000000003</v>
      </c>
      <c r="O239">
        <v>45.2</v>
      </c>
      <c r="P239">
        <v>28.338000000000001</v>
      </c>
      <c r="Q239">
        <v>44.942999999999998</v>
      </c>
      <c r="R239">
        <v>229.8</v>
      </c>
      <c r="S239">
        <v>60</v>
      </c>
      <c r="T239">
        <v>60</v>
      </c>
      <c r="U239">
        <v>60.9</v>
      </c>
      <c r="V239">
        <v>137.79599999999999</v>
      </c>
      <c r="W239">
        <v>52.5</v>
      </c>
      <c r="X239">
        <v>66.962000000000003</v>
      </c>
      <c r="Y239">
        <v>82.867999999999995</v>
      </c>
      <c r="Z239">
        <v>2.1819999999999999</v>
      </c>
      <c r="AA239">
        <v>544.11699999999996</v>
      </c>
      <c r="AB239">
        <v>496.42</v>
      </c>
      <c r="AC239">
        <v>4.7779999999999996</v>
      </c>
      <c r="AD239">
        <v>3.8</v>
      </c>
      <c r="AE239">
        <v>7879.98</v>
      </c>
      <c r="AF239">
        <v>6004.768</v>
      </c>
      <c r="AG239">
        <v>1770.579</v>
      </c>
      <c r="AH239">
        <v>1111.94</v>
      </c>
      <c r="AI239">
        <v>6109.402</v>
      </c>
      <c r="AJ239">
        <v>4892.8280000000004</v>
      </c>
      <c r="AK239">
        <v>424.79399999999998</v>
      </c>
      <c r="AL239">
        <v>2056.3850000000002</v>
      </c>
      <c r="AM239">
        <v>45566.72064</v>
      </c>
      <c r="AN239">
        <f>MAX(AL239:AM239)</f>
        <v>45566.72064</v>
      </c>
      <c r="AO239">
        <f t="shared" si="6"/>
        <v>45566.72064</v>
      </c>
      <c r="AP239">
        <v>1</v>
      </c>
      <c r="AU239" s="32"/>
      <c r="AV239" s="31">
        <v>8.9137315999999994E-2</v>
      </c>
      <c r="AW239">
        <f t="shared" si="7"/>
        <v>8.9137315999999994E-2</v>
      </c>
    </row>
    <row r="240" spans="1:49" x14ac:dyDescent="0.35">
      <c r="A240">
        <v>802.15099999999995</v>
      </c>
      <c r="B240">
        <v>119.90900000000001</v>
      </c>
      <c r="C240">
        <v>215.1</v>
      </c>
      <c r="D240">
        <v>215.1</v>
      </c>
      <c r="E240">
        <v>220.1</v>
      </c>
      <c r="F240">
        <v>225</v>
      </c>
      <c r="G240">
        <v>2203.9899999999998</v>
      </c>
      <c r="H240">
        <v>1756.451</v>
      </c>
      <c r="I240">
        <v>2.738</v>
      </c>
      <c r="J240">
        <v>0.15</v>
      </c>
      <c r="K240">
        <v>24.34</v>
      </c>
      <c r="L240">
        <v>2.04</v>
      </c>
      <c r="M240">
        <v>0.45400000000000001</v>
      </c>
      <c r="N240">
        <v>0.65600000000000003</v>
      </c>
      <c r="O240">
        <v>45.2</v>
      </c>
      <c r="P240">
        <v>28.077999999999999</v>
      </c>
      <c r="Q240">
        <v>44.963999999999999</v>
      </c>
      <c r="R240">
        <v>229.8</v>
      </c>
      <c r="S240">
        <v>59.9</v>
      </c>
      <c r="T240">
        <v>59.9</v>
      </c>
      <c r="U240">
        <v>61</v>
      </c>
      <c r="V240">
        <v>94.585999999999999</v>
      </c>
      <c r="W240">
        <v>52.5</v>
      </c>
      <c r="X240">
        <v>66.403999999999996</v>
      </c>
      <c r="Y240">
        <v>80.17</v>
      </c>
      <c r="Z240">
        <v>3.1230000000000002</v>
      </c>
      <c r="AA240">
        <v>542.20000000000005</v>
      </c>
      <c r="AB240">
        <v>496.03199999999998</v>
      </c>
      <c r="AC240">
        <v>4.665</v>
      </c>
      <c r="AD240">
        <v>3.6869999999999998</v>
      </c>
      <c r="AE240">
        <v>7719.2259999999997</v>
      </c>
      <c r="AF240">
        <v>5408.1450000000004</v>
      </c>
      <c r="AG240">
        <v>1684.883</v>
      </c>
      <c r="AH240">
        <v>1023.444</v>
      </c>
      <c r="AI240">
        <v>6034.3429999999998</v>
      </c>
      <c r="AJ240">
        <v>4384.701</v>
      </c>
      <c r="AK240">
        <v>423.76900000000001</v>
      </c>
      <c r="AL240">
        <v>2123.9760000000001</v>
      </c>
      <c r="AM240">
        <v>45566.720909999996</v>
      </c>
      <c r="AN240">
        <f>MAX(AL240:AM240)</f>
        <v>45566.720909999996</v>
      </c>
      <c r="AO240">
        <f t="shared" si="6"/>
        <v>45566.720909999996</v>
      </c>
      <c r="AP240">
        <v>1</v>
      </c>
      <c r="AU240" s="31">
        <v>0.145101905</v>
      </c>
      <c r="AV240" s="32"/>
      <c r="AW240">
        <f t="shared" si="7"/>
        <v>0.145101905</v>
      </c>
    </row>
    <row r="241" spans="1:49" x14ac:dyDescent="0.35">
      <c r="A241">
        <v>802.15099999999995</v>
      </c>
      <c r="B241">
        <v>119.90900000000001</v>
      </c>
      <c r="C241">
        <v>215.1</v>
      </c>
      <c r="D241">
        <v>215.1</v>
      </c>
      <c r="E241">
        <v>220.1</v>
      </c>
      <c r="F241">
        <v>225</v>
      </c>
      <c r="G241">
        <v>2203.9899999999998</v>
      </c>
      <c r="H241">
        <v>1756.451</v>
      </c>
      <c r="I241">
        <v>2.738</v>
      </c>
      <c r="J241">
        <v>0.15</v>
      </c>
      <c r="K241">
        <v>24.34</v>
      </c>
      <c r="L241">
        <v>2.04</v>
      </c>
      <c r="M241">
        <v>0.45400000000000001</v>
      </c>
      <c r="N241">
        <v>0.65600000000000003</v>
      </c>
      <c r="O241">
        <v>45.2</v>
      </c>
      <c r="P241">
        <v>28.077999999999999</v>
      </c>
      <c r="Q241">
        <v>44.963999999999999</v>
      </c>
      <c r="R241">
        <v>229.8</v>
      </c>
      <c r="S241">
        <v>59.9</v>
      </c>
      <c r="T241">
        <v>59.9</v>
      </c>
      <c r="U241">
        <v>61</v>
      </c>
      <c r="V241">
        <v>137.79599999999999</v>
      </c>
      <c r="W241">
        <v>52.5</v>
      </c>
      <c r="X241">
        <v>67.08</v>
      </c>
      <c r="Y241">
        <v>82.671000000000006</v>
      </c>
      <c r="Z241">
        <v>2.5209999999999999</v>
      </c>
      <c r="AA241">
        <v>544.08500000000004</v>
      </c>
      <c r="AB241">
        <v>496.75599999999997</v>
      </c>
      <c r="AC241">
        <v>4.8540000000000001</v>
      </c>
      <c r="AD241">
        <v>3.875</v>
      </c>
      <c r="AE241">
        <v>7891.45</v>
      </c>
      <c r="AF241">
        <v>6060.7470000000003</v>
      </c>
      <c r="AG241">
        <v>1805.895</v>
      </c>
      <c r="AH241">
        <v>1146.386</v>
      </c>
      <c r="AI241">
        <v>6085.5550000000003</v>
      </c>
      <c r="AJ241">
        <v>4914.3599999999997</v>
      </c>
      <c r="AK241">
        <v>424.79700000000003</v>
      </c>
      <c r="AL241">
        <v>2056.5419999999999</v>
      </c>
      <c r="AM241">
        <v>45566.720909999996</v>
      </c>
      <c r="AN241">
        <f>MAX(AL241:AM241)</f>
        <v>45566.720909999996</v>
      </c>
      <c r="AO241">
        <f t="shared" si="6"/>
        <v>45566.720909999996</v>
      </c>
      <c r="AP241">
        <v>0</v>
      </c>
      <c r="AU241" s="32"/>
      <c r="AV241" s="31">
        <v>0.145101905</v>
      </c>
      <c r="AW241">
        <f t="shared" si="7"/>
        <v>0.145101905</v>
      </c>
    </row>
    <row r="242" spans="1:49" hidden="1" x14ac:dyDescent="0.35">
      <c r="A242">
        <v>802.33500000000004</v>
      </c>
      <c r="B242">
        <v>119.90900000000001</v>
      </c>
      <c r="C242">
        <v>215.1</v>
      </c>
      <c r="D242">
        <v>215.3</v>
      </c>
      <c r="E242">
        <v>220.1</v>
      </c>
      <c r="F242">
        <v>225</v>
      </c>
      <c r="G242">
        <v>2192.9160000000002</v>
      </c>
      <c r="H242">
        <v>1743.1420000000001</v>
      </c>
      <c r="I242">
        <v>2.7160000000000002</v>
      </c>
      <c r="J242">
        <v>0.14799999999999999</v>
      </c>
      <c r="K242">
        <v>24.34</v>
      </c>
      <c r="L242">
        <v>2.0739999999999998</v>
      </c>
      <c r="M242">
        <v>0.45400000000000001</v>
      </c>
      <c r="N242">
        <v>0.65800000000000003</v>
      </c>
      <c r="O242">
        <v>45.4</v>
      </c>
      <c r="P242">
        <v>28.388999999999999</v>
      </c>
      <c r="Q242">
        <v>44.948</v>
      </c>
      <c r="R242">
        <v>229.8</v>
      </c>
      <c r="S242">
        <v>60.1</v>
      </c>
      <c r="T242">
        <v>60.1</v>
      </c>
      <c r="U242">
        <v>60.9</v>
      </c>
      <c r="V242">
        <v>94.585999999999999</v>
      </c>
      <c r="W242">
        <v>52.5</v>
      </c>
      <c r="X242">
        <v>66.328000000000003</v>
      </c>
      <c r="Y242">
        <v>80.149000000000001</v>
      </c>
      <c r="Z242">
        <v>2.972</v>
      </c>
      <c r="AA242">
        <v>541.83600000000001</v>
      </c>
      <c r="AB242">
        <v>496.98599999999999</v>
      </c>
      <c r="AC242">
        <v>4.6280000000000001</v>
      </c>
      <c r="AD242">
        <v>3.6120000000000001</v>
      </c>
      <c r="AE242">
        <v>7717.0550000000003</v>
      </c>
      <c r="AF242">
        <v>5438.9660000000003</v>
      </c>
      <c r="AG242">
        <v>1678.3679999999999</v>
      </c>
      <c r="AH242">
        <v>1003.41</v>
      </c>
      <c r="AI242">
        <v>6038.6869999999999</v>
      </c>
      <c r="AJ242">
        <v>4435.5559999999996</v>
      </c>
      <c r="AM242">
        <v>45566.7212</v>
      </c>
      <c r="AN242">
        <f>MAX(AL242:AM242)</f>
        <v>45566.7212</v>
      </c>
      <c r="AO242">
        <f t="shared" si="6"/>
        <v>45566.7212</v>
      </c>
      <c r="AU242" s="31">
        <v>0.132200241</v>
      </c>
      <c r="AV242" s="32"/>
      <c r="AW242">
        <f t="shared" si="7"/>
        <v>0.132200241</v>
      </c>
    </row>
    <row r="243" spans="1:49" x14ac:dyDescent="0.35">
      <c r="A243">
        <v>802.33500000000004</v>
      </c>
      <c r="B243">
        <v>119.90900000000001</v>
      </c>
      <c r="C243">
        <v>215.1</v>
      </c>
      <c r="D243">
        <v>215.3</v>
      </c>
      <c r="E243">
        <v>220.1</v>
      </c>
      <c r="F243">
        <v>225</v>
      </c>
      <c r="G243">
        <v>2192.9160000000002</v>
      </c>
      <c r="H243">
        <v>1743.1420000000001</v>
      </c>
      <c r="I243">
        <v>2.7160000000000002</v>
      </c>
      <c r="J243">
        <v>0.14799999999999999</v>
      </c>
      <c r="K243">
        <v>24.34</v>
      </c>
      <c r="L243">
        <v>2.0739999999999998</v>
      </c>
      <c r="M243">
        <v>0.45400000000000001</v>
      </c>
      <c r="N243">
        <v>0.65800000000000003</v>
      </c>
      <c r="O243">
        <v>45.4</v>
      </c>
      <c r="P243">
        <v>28.388999999999999</v>
      </c>
      <c r="Q243">
        <v>44.948</v>
      </c>
      <c r="R243">
        <v>229.8</v>
      </c>
      <c r="S243">
        <v>60.1</v>
      </c>
      <c r="T243">
        <v>60.1</v>
      </c>
      <c r="U243">
        <v>60.9</v>
      </c>
      <c r="V243">
        <v>137.79599999999999</v>
      </c>
      <c r="W243">
        <v>52.5</v>
      </c>
      <c r="X243">
        <v>66.933000000000007</v>
      </c>
      <c r="Y243">
        <v>82.606999999999999</v>
      </c>
      <c r="Z243">
        <v>1.994</v>
      </c>
      <c r="AA243">
        <v>545.04899999999998</v>
      </c>
      <c r="AB243">
        <v>497.68799999999999</v>
      </c>
      <c r="AC243">
        <v>4.8159999999999998</v>
      </c>
      <c r="AD243">
        <v>3.875</v>
      </c>
      <c r="AE243">
        <v>7902.6970000000001</v>
      </c>
      <c r="AF243">
        <v>6079.6959999999999</v>
      </c>
      <c r="AG243">
        <v>1800.6959999999999</v>
      </c>
      <c r="AH243">
        <v>1160.6959999999999</v>
      </c>
      <c r="AI243">
        <v>6102.0010000000002</v>
      </c>
      <c r="AJ243">
        <v>4919</v>
      </c>
      <c r="AK243">
        <v>424.54300000000001</v>
      </c>
      <c r="AL243">
        <v>2056.1260000000002</v>
      </c>
      <c r="AM243">
        <v>45566.7212</v>
      </c>
      <c r="AN243">
        <f>MAX(AL243:AM243)</f>
        <v>45566.7212</v>
      </c>
      <c r="AO243">
        <f t="shared" si="6"/>
        <v>45566.7212</v>
      </c>
      <c r="AP243">
        <v>1</v>
      </c>
      <c r="AU243" s="32"/>
      <c r="AV243" s="31">
        <v>0.132200241</v>
      </c>
      <c r="AW243">
        <f t="shared" si="7"/>
        <v>0.132200241</v>
      </c>
    </row>
    <row r="244" spans="1:49" x14ac:dyDescent="0.35">
      <c r="A244">
        <v>802.33500000000004</v>
      </c>
      <c r="B244">
        <v>119.90900000000001</v>
      </c>
      <c r="C244">
        <v>215.1</v>
      </c>
      <c r="D244">
        <v>215.1</v>
      </c>
      <c r="E244">
        <v>220.3</v>
      </c>
      <c r="F244">
        <v>225</v>
      </c>
      <c r="G244">
        <v>2202.7280000000001</v>
      </c>
      <c r="H244">
        <v>1749.3589999999999</v>
      </c>
      <c r="I244">
        <v>2.83</v>
      </c>
      <c r="J244">
        <v>0.156</v>
      </c>
      <c r="K244">
        <v>24.34</v>
      </c>
      <c r="L244">
        <v>2.06</v>
      </c>
      <c r="M244">
        <v>0.45400000000000001</v>
      </c>
      <c r="N244">
        <v>0.65400000000000003</v>
      </c>
      <c r="O244">
        <v>45.7</v>
      </c>
      <c r="P244">
        <v>28.292000000000002</v>
      </c>
      <c r="Q244">
        <v>44.984000000000002</v>
      </c>
      <c r="R244">
        <v>229.8</v>
      </c>
      <c r="S244">
        <v>59.9</v>
      </c>
      <c r="T244">
        <v>59.9</v>
      </c>
      <c r="U244">
        <v>60.9</v>
      </c>
      <c r="V244">
        <v>94.585999999999999</v>
      </c>
      <c r="W244">
        <v>52.5</v>
      </c>
      <c r="X244">
        <v>66.331999999999994</v>
      </c>
      <c r="Y244">
        <v>80.204999999999998</v>
      </c>
      <c r="Z244">
        <v>3.5369999999999999</v>
      </c>
      <c r="AA244">
        <v>540.72900000000004</v>
      </c>
      <c r="AB244">
        <v>495.721</v>
      </c>
      <c r="AC244">
        <v>4.5529999999999999</v>
      </c>
      <c r="AD244">
        <v>3.65</v>
      </c>
      <c r="AE244">
        <v>7682.4530000000004</v>
      </c>
      <c r="AF244">
        <v>5384.915</v>
      </c>
      <c r="AG244">
        <v>1629.2339999999999</v>
      </c>
      <c r="AH244">
        <v>1014.016</v>
      </c>
      <c r="AI244">
        <v>6053.2190000000001</v>
      </c>
      <c r="AJ244">
        <v>4370.8990000000003</v>
      </c>
      <c r="AK244">
        <v>423.68</v>
      </c>
      <c r="AL244">
        <v>2056.0329999999999</v>
      </c>
      <c r="AM244">
        <v>45566.72148</v>
      </c>
      <c r="AN244">
        <f>MAX(AL244:AM244)</f>
        <v>45566.72148</v>
      </c>
      <c r="AO244">
        <f t="shared" si="6"/>
        <v>45566.72148</v>
      </c>
      <c r="AP244">
        <v>0</v>
      </c>
      <c r="AU244" s="31">
        <v>0.140394926</v>
      </c>
      <c r="AV244" s="32"/>
      <c r="AW244">
        <f t="shared" si="7"/>
        <v>0.140394926</v>
      </c>
    </row>
    <row r="245" spans="1:49" x14ac:dyDescent="0.35">
      <c r="A245">
        <v>802.33500000000004</v>
      </c>
      <c r="B245">
        <v>119.90900000000001</v>
      </c>
      <c r="C245">
        <v>215.1</v>
      </c>
      <c r="D245">
        <v>215.1</v>
      </c>
      <c r="E245">
        <v>220.3</v>
      </c>
      <c r="F245">
        <v>225</v>
      </c>
      <c r="G245">
        <v>2202.7280000000001</v>
      </c>
      <c r="H245">
        <v>1749.3589999999999</v>
      </c>
      <c r="I245">
        <v>2.83</v>
      </c>
      <c r="J245">
        <v>0.156</v>
      </c>
      <c r="K245">
        <v>24.34</v>
      </c>
      <c r="L245">
        <v>2.06</v>
      </c>
      <c r="M245">
        <v>0.45400000000000001</v>
      </c>
      <c r="N245">
        <v>0.65400000000000003</v>
      </c>
      <c r="O245">
        <v>45.7</v>
      </c>
      <c r="P245">
        <v>28.292000000000002</v>
      </c>
      <c r="Q245">
        <v>44.984000000000002</v>
      </c>
      <c r="R245">
        <v>229.8</v>
      </c>
      <c r="S245">
        <v>59.9</v>
      </c>
      <c r="T245">
        <v>59.9</v>
      </c>
      <c r="U245">
        <v>60.9</v>
      </c>
      <c r="V245">
        <v>137.79599999999999</v>
      </c>
      <c r="W245">
        <v>52.5</v>
      </c>
      <c r="X245">
        <v>67.224000000000004</v>
      </c>
      <c r="Y245">
        <v>82.963999999999999</v>
      </c>
      <c r="Z245">
        <v>1.6930000000000001</v>
      </c>
      <c r="AA245">
        <v>545.077</v>
      </c>
      <c r="AB245">
        <v>497.33499999999998</v>
      </c>
      <c r="AC245">
        <v>4.8540000000000001</v>
      </c>
      <c r="AD245">
        <v>3.8380000000000001</v>
      </c>
      <c r="AE245">
        <v>7903.5159999999996</v>
      </c>
      <c r="AF245">
        <v>6074.4480000000003</v>
      </c>
      <c r="AG245">
        <v>1816.0940000000001</v>
      </c>
      <c r="AH245">
        <v>1136.3869999999999</v>
      </c>
      <c r="AI245">
        <v>6087.4219999999996</v>
      </c>
      <c r="AJ245">
        <v>4938.0609999999997</v>
      </c>
      <c r="AK245">
        <v>424.64600000000002</v>
      </c>
      <c r="AL245">
        <v>2056.7089999999998</v>
      </c>
      <c r="AM245">
        <v>45566.72148</v>
      </c>
      <c r="AN245">
        <f>MAX(AL245:AM245)</f>
        <v>45566.72148</v>
      </c>
      <c r="AO245">
        <f t="shared" si="6"/>
        <v>45566.72148</v>
      </c>
      <c r="AP245">
        <v>1</v>
      </c>
      <c r="AU245" s="32"/>
      <c r="AV245" s="31">
        <v>0.140394926</v>
      </c>
      <c r="AW245">
        <f t="shared" si="7"/>
        <v>0.140394926</v>
      </c>
    </row>
    <row r="246" spans="1:49" x14ac:dyDescent="0.35">
      <c r="A246">
        <v>802.33500000000004</v>
      </c>
      <c r="B246">
        <v>119.90900000000001</v>
      </c>
      <c r="C246">
        <v>215</v>
      </c>
      <c r="D246">
        <v>215.1</v>
      </c>
      <c r="E246">
        <v>220.1</v>
      </c>
      <c r="F246">
        <v>225</v>
      </c>
      <c r="G246">
        <v>2206.127</v>
      </c>
      <c r="H246">
        <v>1747.222</v>
      </c>
      <c r="I246">
        <v>3.1579999999999999</v>
      </c>
      <c r="J246">
        <v>0.14399999999999999</v>
      </c>
      <c r="K246">
        <v>24.34</v>
      </c>
      <c r="L246">
        <v>2.06</v>
      </c>
      <c r="M246">
        <v>0.45400000000000001</v>
      </c>
      <c r="N246">
        <v>0.65600000000000003</v>
      </c>
      <c r="O246">
        <v>45.7</v>
      </c>
      <c r="P246">
        <v>28.318000000000001</v>
      </c>
      <c r="Q246">
        <v>44.948</v>
      </c>
      <c r="R246">
        <v>229.8</v>
      </c>
      <c r="S246">
        <v>60</v>
      </c>
      <c r="T246">
        <v>60</v>
      </c>
      <c r="U246">
        <v>61</v>
      </c>
      <c r="V246">
        <v>94.585999999999999</v>
      </c>
      <c r="W246">
        <v>52.5</v>
      </c>
      <c r="X246">
        <v>66.242999999999995</v>
      </c>
      <c r="Y246">
        <v>80.102999999999994</v>
      </c>
      <c r="Z246">
        <v>3.01</v>
      </c>
      <c r="AA246">
        <v>544.12099999999998</v>
      </c>
      <c r="AB246">
        <v>500.34500000000003</v>
      </c>
      <c r="AC246">
        <v>4.5149999999999997</v>
      </c>
      <c r="AD246">
        <v>3.6869999999999998</v>
      </c>
      <c r="AE246">
        <v>7739.7759999999998</v>
      </c>
      <c r="AF246">
        <v>5509.3</v>
      </c>
      <c r="AG246">
        <v>1627.7139999999999</v>
      </c>
      <c r="AH246">
        <v>1050.8109999999999</v>
      </c>
      <c r="AI246">
        <v>6112.0619999999999</v>
      </c>
      <c r="AJ246">
        <v>4458.4889999999996</v>
      </c>
      <c r="AK246">
        <v>423.74</v>
      </c>
      <c r="AL246">
        <v>2053.6019999999999</v>
      </c>
      <c r="AM246">
        <v>45566.72176</v>
      </c>
      <c r="AN246">
        <f>MAX(AL246:AM246)</f>
        <v>45566.72176</v>
      </c>
      <c r="AO246">
        <f t="shared" si="6"/>
        <v>45566.72176</v>
      </c>
      <c r="AP246">
        <v>1</v>
      </c>
      <c r="AU246" s="31">
        <v>0.111174464</v>
      </c>
      <c r="AV246" s="32"/>
      <c r="AW246">
        <f t="shared" si="7"/>
        <v>0.111174464</v>
      </c>
    </row>
    <row r="247" spans="1:49" x14ac:dyDescent="0.35">
      <c r="A247">
        <v>802.33500000000004</v>
      </c>
      <c r="B247">
        <v>119.90900000000001</v>
      </c>
      <c r="C247">
        <v>215</v>
      </c>
      <c r="D247">
        <v>215.1</v>
      </c>
      <c r="E247">
        <v>220.1</v>
      </c>
      <c r="F247">
        <v>225</v>
      </c>
      <c r="G247">
        <v>2206.127</v>
      </c>
      <c r="H247">
        <v>1747.222</v>
      </c>
      <c r="I247">
        <v>3.1579999999999999</v>
      </c>
      <c r="J247">
        <v>0.14399999999999999</v>
      </c>
      <c r="K247">
        <v>24.34</v>
      </c>
      <c r="L247">
        <v>2.06</v>
      </c>
      <c r="M247">
        <v>0.45400000000000001</v>
      </c>
      <c r="N247">
        <v>0.65600000000000003</v>
      </c>
      <c r="O247">
        <v>45.7</v>
      </c>
      <c r="P247">
        <v>28.318000000000001</v>
      </c>
      <c r="Q247">
        <v>44.948</v>
      </c>
      <c r="R247">
        <v>229.8</v>
      </c>
      <c r="S247">
        <v>60</v>
      </c>
      <c r="T247">
        <v>60</v>
      </c>
      <c r="U247">
        <v>61</v>
      </c>
      <c r="V247">
        <v>137.79599999999999</v>
      </c>
      <c r="W247">
        <v>52.5</v>
      </c>
      <c r="X247">
        <v>66.867000000000004</v>
      </c>
      <c r="Y247">
        <v>82.576999999999998</v>
      </c>
      <c r="Z247">
        <v>2.145</v>
      </c>
      <c r="AA247">
        <v>545.08299999999997</v>
      </c>
      <c r="AB247">
        <v>497.94900000000001</v>
      </c>
      <c r="AC247">
        <v>4.8159999999999998</v>
      </c>
      <c r="AD247">
        <v>3.875</v>
      </c>
      <c r="AE247">
        <v>7891.7460000000001</v>
      </c>
      <c r="AF247">
        <v>6073.1530000000002</v>
      </c>
      <c r="AG247">
        <v>1798.056</v>
      </c>
      <c r="AH247">
        <v>1157.0730000000001</v>
      </c>
      <c r="AI247">
        <v>6093.69</v>
      </c>
      <c r="AJ247">
        <v>4916.08</v>
      </c>
      <c r="AK247">
        <v>424.70600000000002</v>
      </c>
      <c r="AL247">
        <v>2056.0749999999998</v>
      </c>
      <c r="AM247">
        <v>45566.72176</v>
      </c>
      <c r="AN247">
        <f>MAX(AL247:AM247)</f>
        <v>45566.72176</v>
      </c>
      <c r="AO247">
        <f t="shared" si="6"/>
        <v>45566.72176</v>
      </c>
      <c r="AP247">
        <v>0</v>
      </c>
      <c r="AU247" s="32"/>
      <c r="AV247" s="31">
        <v>0.111174464</v>
      </c>
      <c r="AW247">
        <f t="shared" si="7"/>
        <v>0.111174464</v>
      </c>
    </row>
    <row r="248" spans="1:49" x14ac:dyDescent="0.35">
      <c r="A248">
        <v>802.33500000000004</v>
      </c>
      <c r="B248">
        <v>119.90900000000001</v>
      </c>
      <c r="C248">
        <v>214.5</v>
      </c>
      <c r="D248">
        <v>214.8</v>
      </c>
      <c r="E248">
        <v>220.1</v>
      </c>
      <c r="F248">
        <v>224.8</v>
      </c>
      <c r="G248">
        <v>2203.9899999999998</v>
      </c>
      <c r="H248">
        <v>1749.845</v>
      </c>
      <c r="I248">
        <v>3.0859999999999999</v>
      </c>
      <c r="J248">
        <v>0.14399999999999999</v>
      </c>
      <c r="K248">
        <v>24.34</v>
      </c>
      <c r="L248">
        <v>2.056</v>
      </c>
      <c r="M248">
        <v>0.45400000000000001</v>
      </c>
      <c r="N248">
        <v>0.65600000000000003</v>
      </c>
      <c r="O248">
        <v>45.9</v>
      </c>
      <c r="P248">
        <v>28.312999999999999</v>
      </c>
      <c r="Q248">
        <v>44.973999999999997</v>
      </c>
      <c r="R248">
        <v>229.8</v>
      </c>
      <c r="S248">
        <v>60.1</v>
      </c>
      <c r="T248">
        <v>60.1</v>
      </c>
      <c r="U248">
        <v>60.9</v>
      </c>
      <c r="V248">
        <v>94.585999999999999</v>
      </c>
      <c r="W248">
        <v>52.5</v>
      </c>
      <c r="X248">
        <v>66.369</v>
      </c>
      <c r="Y248">
        <v>80.057000000000002</v>
      </c>
      <c r="Z248">
        <v>3.7250000000000001</v>
      </c>
      <c r="AA248">
        <v>544.24199999999996</v>
      </c>
      <c r="AB248">
        <v>499.64100000000002</v>
      </c>
      <c r="AC248">
        <v>4.5529999999999999</v>
      </c>
      <c r="AD248">
        <v>3.65</v>
      </c>
      <c r="AE248">
        <v>7753.5060000000003</v>
      </c>
      <c r="AF248">
        <v>5506.0320000000002</v>
      </c>
      <c r="AG248">
        <v>1644.5070000000001</v>
      </c>
      <c r="AH248">
        <v>1026.895</v>
      </c>
      <c r="AI248">
        <v>6108.9989999999998</v>
      </c>
      <c r="AJ248">
        <v>4479.1379999999999</v>
      </c>
      <c r="AK248">
        <v>423.81</v>
      </c>
      <c r="AL248">
        <v>2055.1129999999998</v>
      </c>
      <c r="AM248">
        <v>45566.722049999997</v>
      </c>
      <c r="AN248">
        <f>MAX(AL248:AM248)</f>
        <v>45566.722049999997</v>
      </c>
      <c r="AO248">
        <f t="shared" si="6"/>
        <v>45566.722049999997</v>
      </c>
      <c r="AP248">
        <v>1</v>
      </c>
      <c r="AU248" s="31">
        <v>0.11039269</v>
      </c>
      <c r="AV248" s="32"/>
      <c r="AW248">
        <f t="shared" si="7"/>
        <v>0.11039269</v>
      </c>
    </row>
    <row r="249" spans="1:49" x14ac:dyDescent="0.35">
      <c r="A249">
        <v>802.33500000000004</v>
      </c>
      <c r="B249">
        <v>119.90900000000001</v>
      </c>
      <c r="C249">
        <v>214.5</v>
      </c>
      <c r="D249">
        <v>214.8</v>
      </c>
      <c r="E249">
        <v>220.1</v>
      </c>
      <c r="F249">
        <v>224.8</v>
      </c>
      <c r="G249">
        <v>2203.9899999999998</v>
      </c>
      <c r="H249">
        <v>1749.845</v>
      </c>
      <c r="I249">
        <v>3.0859999999999999</v>
      </c>
      <c r="J249">
        <v>0.14399999999999999</v>
      </c>
      <c r="K249">
        <v>24.34</v>
      </c>
      <c r="L249">
        <v>2.056</v>
      </c>
      <c r="M249">
        <v>0.45400000000000001</v>
      </c>
      <c r="N249">
        <v>0.65600000000000003</v>
      </c>
      <c r="O249">
        <v>45.9</v>
      </c>
      <c r="P249">
        <v>28.312999999999999</v>
      </c>
      <c r="Q249">
        <v>44.973999999999997</v>
      </c>
      <c r="R249">
        <v>229.8</v>
      </c>
      <c r="S249">
        <v>60.1</v>
      </c>
      <c r="T249">
        <v>60.1</v>
      </c>
      <c r="U249">
        <v>60.9</v>
      </c>
      <c r="V249">
        <v>137.79599999999999</v>
      </c>
      <c r="W249">
        <v>52.5</v>
      </c>
      <c r="X249">
        <v>66.929000000000002</v>
      </c>
      <c r="Y249">
        <v>82.715999999999994</v>
      </c>
      <c r="Z249">
        <v>2.2200000000000002</v>
      </c>
      <c r="AA249">
        <v>545.65</v>
      </c>
      <c r="AB249">
        <v>499.04</v>
      </c>
      <c r="AC249">
        <v>4.8159999999999998</v>
      </c>
      <c r="AD249">
        <v>3.9129999999999998</v>
      </c>
      <c r="AE249">
        <v>7912.7219999999998</v>
      </c>
      <c r="AF249">
        <v>6109.857</v>
      </c>
      <c r="AG249">
        <v>1796.2349999999999</v>
      </c>
      <c r="AH249">
        <v>1175.402</v>
      </c>
      <c r="AI249">
        <v>6116.4870000000001</v>
      </c>
      <c r="AJ249">
        <v>4934.4549999999999</v>
      </c>
      <c r="AK249">
        <v>424.74900000000002</v>
      </c>
      <c r="AL249">
        <v>2056.6210000000001</v>
      </c>
      <c r="AM249">
        <v>45566.722049999997</v>
      </c>
      <c r="AN249">
        <f>MAX(AL249:AM249)</f>
        <v>45566.722049999997</v>
      </c>
      <c r="AO249">
        <f t="shared" si="6"/>
        <v>45566.722049999997</v>
      </c>
      <c r="AP249">
        <v>1</v>
      </c>
      <c r="AU249" s="32"/>
      <c r="AV249" s="31">
        <v>0.11039269</v>
      </c>
      <c r="AW249">
        <f t="shared" si="7"/>
        <v>0.11039269</v>
      </c>
    </row>
    <row r="250" spans="1:49" hidden="1" x14ac:dyDescent="0.35">
      <c r="A250">
        <v>802.70399999999995</v>
      </c>
      <c r="B250">
        <v>119.90900000000001</v>
      </c>
      <c r="C250">
        <v>214.8</v>
      </c>
      <c r="D250">
        <v>214.8</v>
      </c>
      <c r="E250">
        <v>220.1</v>
      </c>
      <c r="F250">
        <v>225</v>
      </c>
      <c r="G250">
        <v>2197.6759999999999</v>
      </c>
      <c r="H250">
        <v>1769.4680000000001</v>
      </c>
      <c r="I250">
        <v>3.1019999999999999</v>
      </c>
      <c r="J250">
        <v>0.14799999999999999</v>
      </c>
      <c r="K250">
        <v>24.341999999999999</v>
      </c>
      <c r="L250">
        <v>2.06</v>
      </c>
      <c r="M250">
        <v>0.45400000000000001</v>
      </c>
      <c r="N250">
        <v>0.65800000000000003</v>
      </c>
      <c r="O250">
        <v>46</v>
      </c>
      <c r="P250">
        <v>28.434999999999999</v>
      </c>
      <c r="Q250">
        <v>44.973999999999997</v>
      </c>
      <c r="R250">
        <v>230</v>
      </c>
      <c r="S250">
        <v>59.9</v>
      </c>
      <c r="T250">
        <v>59.9</v>
      </c>
      <c r="U250">
        <v>61</v>
      </c>
      <c r="V250">
        <v>94.585999999999999</v>
      </c>
      <c r="W250">
        <v>52.5</v>
      </c>
      <c r="X250">
        <v>66.501999999999995</v>
      </c>
      <c r="Y250">
        <v>80.227999999999994</v>
      </c>
      <c r="Z250">
        <v>2.6709999999999998</v>
      </c>
      <c r="AA250">
        <v>543.38599999999997</v>
      </c>
      <c r="AB250">
        <v>499.69400000000002</v>
      </c>
      <c r="AC250">
        <v>4.5149999999999997</v>
      </c>
      <c r="AD250">
        <v>3.65</v>
      </c>
      <c r="AE250">
        <v>7724.2579999999998</v>
      </c>
      <c r="AF250">
        <v>5493.4889999999996</v>
      </c>
      <c r="AG250">
        <v>1623.0029999999999</v>
      </c>
      <c r="AH250">
        <v>1028.5170000000001</v>
      </c>
      <c r="AI250">
        <v>6101.2550000000001</v>
      </c>
      <c r="AJ250">
        <v>4464.973</v>
      </c>
      <c r="AM250">
        <v>45566.722320000001</v>
      </c>
      <c r="AN250">
        <f>MAX(AL250:AM250)</f>
        <v>45566.722320000001</v>
      </c>
      <c r="AO250">
        <f t="shared" si="6"/>
        <v>45566.722320000001</v>
      </c>
      <c r="AU250" s="31">
        <v>0.121871114</v>
      </c>
      <c r="AV250" s="32"/>
      <c r="AW250">
        <f t="shared" si="7"/>
        <v>0.121871114</v>
      </c>
    </row>
    <row r="251" spans="1:49" x14ac:dyDescent="0.35">
      <c r="A251">
        <v>802.70399999999995</v>
      </c>
      <c r="B251">
        <v>119.90900000000001</v>
      </c>
      <c r="C251">
        <v>214.8</v>
      </c>
      <c r="D251">
        <v>214.8</v>
      </c>
      <c r="E251">
        <v>220.1</v>
      </c>
      <c r="F251">
        <v>225</v>
      </c>
      <c r="G251">
        <v>2197.6759999999999</v>
      </c>
      <c r="H251">
        <v>1769.4680000000001</v>
      </c>
      <c r="I251">
        <v>3.1019999999999999</v>
      </c>
      <c r="J251">
        <v>0.14799999999999999</v>
      </c>
      <c r="K251">
        <v>24.341999999999999</v>
      </c>
      <c r="L251">
        <v>2.06</v>
      </c>
      <c r="M251">
        <v>0.45400000000000001</v>
      </c>
      <c r="N251">
        <v>0.65800000000000003</v>
      </c>
      <c r="O251">
        <v>46</v>
      </c>
      <c r="P251">
        <v>28.434999999999999</v>
      </c>
      <c r="Q251">
        <v>44.973999999999997</v>
      </c>
      <c r="R251">
        <v>230</v>
      </c>
      <c r="S251">
        <v>59.9</v>
      </c>
      <c r="T251">
        <v>59.9</v>
      </c>
      <c r="U251">
        <v>61</v>
      </c>
      <c r="V251">
        <v>137.79599999999999</v>
      </c>
      <c r="W251">
        <v>52.5</v>
      </c>
      <c r="X251">
        <v>66.930999999999997</v>
      </c>
      <c r="Y251">
        <v>82.707999999999998</v>
      </c>
      <c r="Z251">
        <v>2.4460000000000002</v>
      </c>
      <c r="AA251">
        <v>546.30499999999995</v>
      </c>
      <c r="AB251">
        <v>499.81700000000001</v>
      </c>
      <c r="AC251">
        <v>4.8159999999999998</v>
      </c>
      <c r="AD251">
        <v>3.8380000000000001</v>
      </c>
      <c r="AE251">
        <v>7911.2470000000003</v>
      </c>
      <c r="AF251">
        <v>6120.2039999999997</v>
      </c>
      <c r="AG251">
        <v>1803.671</v>
      </c>
      <c r="AH251">
        <v>1144.5160000000001</v>
      </c>
      <c r="AI251">
        <v>6107.576</v>
      </c>
      <c r="AJ251">
        <v>4975.6880000000001</v>
      </c>
      <c r="AK251">
        <v>424.58199999999999</v>
      </c>
      <c r="AL251">
        <v>2057.0250000000001</v>
      </c>
      <c r="AM251">
        <v>45566.722320000001</v>
      </c>
      <c r="AN251">
        <f>MAX(AL251:AM251)</f>
        <v>45566.722320000001</v>
      </c>
      <c r="AO251">
        <f t="shared" si="6"/>
        <v>45566.722320000001</v>
      </c>
      <c r="AP251">
        <v>1</v>
      </c>
      <c r="AU251" s="32"/>
      <c r="AV251" s="31">
        <v>0.121871114</v>
      </c>
      <c r="AW251">
        <f t="shared" si="7"/>
        <v>0.121871114</v>
      </c>
    </row>
    <row r="252" spans="1:49" x14ac:dyDescent="0.35">
      <c r="A252">
        <v>802.33500000000004</v>
      </c>
      <c r="B252">
        <v>119.90900000000001</v>
      </c>
      <c r="C252">
        <v>215.3</v>
      </c>
      <c r="D252">
        <v>215</v>
      </c>
      <c r="E252">
        <v>220</v>
      </c>
      <c r="F252">
        <v>225</v>
      </c>
      <c r="G252">
        <v>2211.9560000000001</v>
      </c>
      <c r="H252">
        <v>1756.645</v>
      </c>
      <c r="I252">
        <v>2.95</v>
      </c>
      <c r="J252">
        <v>0.14599999999999999</v>
      </c>
      <c r="K252">
        <v>24.34</v>
      </c>
      <c r="L252">
        <v>2.0539999999999998</v>
      </c>
      <c r="M252">
        <v>0.45400000000000001</v>
      </c>
      <c r="N252">
        <v>0.65800000000000003</v>
      </c>
      <c r="O252">
        <v>46.2</v>
      </c>
      <c r="P252">
        <v>28.302</v>
      </c>
      <c r="Q252">
        <v>44.959000000000003</v>
      </c>
      <c r="R252">
        <v>230</v>
      </c>
      <c r="S252">
        <v>60.1</v>
      </c>
      <c r="T252">
        <v>60.1</v>
      </c>
      <c r="U252">
        <v>60.9</v>
      </c>
      <c r="V252">
        <v>94.585999999999999</v>
      </c>
      <c r="W252">
        <v>52.5</v>
      </c>
      <c r="X252">
        <v>66.352000000000004</v>
      </c>
      <c r="Y252">
        <v>80.058999999999997</v>
      </c>
      <c r="Z252">
        <v>2.8969999999999998</v>
      </c>
      <c r="AA252">
        <v>543.53</v>
      </c>
      <c r="AB252">
        <v>499.12099999999998</v>
      </c>
      <c r="AC252">
        <v>4.665</v>
      </c>
      <c r="AD252">
        <v>3.6869999999999998</v>
      </c>
      <c r="AE252">
        <v>7732.0839999999998</v>
      </c>
      <c r="AF252">
        <v>5495.924</v>
      </c>
      <c r="AG252">
        <v>1701.7329999999999</v>
      </c>
      <c r="AH252">
        <v>1042.4380000000001</v>
      </c>
      <c r="AI252">
        <v>6030.3509999999997</v>
      </c>
      <c r="AJ252">
        <v>4453.4870000000001</v>
      </c>
      <c r="AK252">
        <v>423.76</v>
      </c>
      <c r="AL252">
        <v>2055.7660000000001</v>
      </c>
      <c r="AM252">
        <v>45566.722600000001</v>
      </c>
      <c r="AN252">
        <f>MAX(AL252:AM252)</f>
        <v>45566.722600000001</v>
      </c>
      <c r="AO252">
        <f t="shared" si="6"/>
        <v>45566.722600000001</v>
      </c>
      <c r="AP252">
        <v>1</v>
      </c>
      <c r="AU252" s="31">
        <v>0.113048553</v>
      </c>
      <c r="AV252" s="32"/>
      <c r="AW252">
        <f t="shared" si="7"/>
        <v>0.113048553</v>
      </c>
    </row>
    <row r="253" spans="1:49" x14ac:dyDescent="0.35">
      <c r="A253">
        <v>802.33500000000004</v>
      </c>
      <c r="B253">
        <v>119.90900000000001</v>
      </c>
      <c r="C253">
        <v>215.3</v>
      </c>
      <c r="D253">
        <v>215</v>
      </c>
      <c r="E253">
        <v>220</v>
      </c>
      <c r="F253">
        <v>225</v>
      </c>
      <c r="G253">
        <v>2211.9560000000001</v>
      </c>
      <c r="H253">
        <v>1756.645</v>
      </c>
      <c r="I253">
        <v>2.95</v>
      </c>
      <c r="J253">
        <v>0.14599999999999999</v>
      </c>
      <c r="K253">
        <v>24.34</v>
      </c>
      <c r="L253">
        <v>2.0539999999999998</v>
      </c>
      <c r="M253">
        <v>0.45400000000000001</v>
      </c>
      <c r="N253">
        <v>0.65800000000000003</v>
      </c>
      <c r="O253">
        <v>46.2</v>
      </c>
      <c r="P253">
        <v>28.302</v>
      </c>
      <c r="Q253">
        <v>44.959000000000003</v>
      </c>
      <c r="R253">
        <v>230</v>
      </c>
      <c r="S253">
        <v>60.1</v>
      </c>
      <c r="T253">
        <v>60.1</v>
      </c>
      <c r="U253">
        <v>60.9</v>
      </c>
      <c r="V253">
        <v>137.79599999999999</v>
      </c>
      <c r="W253">
        <v>52.5</v>
      </c>
      <c r="X253">
        <v>66.971999999999994</v>
      </c>
      <c r="Y253">
        <v>82.728999999999999</v>
      </c>
      <c r="Z253">
        <v>2.5960000000000001</v>
      </c>
      <c r="AA253">
        <v>545.37599999999998</v>
      </c>
      <c r="AB253">
        <v>497.90499999999997</v>
      </c>
      <c r="AC253">
        <v>4.7779999999999996</v>
      </c>
      <c r="AD253">
        <v>3.8380000000000001</v>
      </c>
      <c r="AE253">
        <v>7898.4719999999998</v>
      </c>
      <c r="AF253">
        <v>6060.2259999999997</v>
      </c>
      <c r="AG253">
        <v>1773.729</v>
      </c>
      <c r="AH253">
        <v>1133.855</v>
      </c>
      <c r="AI253">
        <v>6124.7420000000002</v>
      </c>
      <c r="AJ253">
        <v>4926.3710000000001</v>
      </c>
      <c r="AK253">
        <v>424.60599999999999</v>
      </c>
      <c r="AL253">
        <v>2053.6689999999999</v>
      </c>
      <c r="AM253">
        <v>45566.722600000001</v>
      </c>
      <c r="AN253">
        <f>MAX(AL253:AM253)</f>
        <v>45566.722600000001</v>
      </c>
      <c r="AO253">
        <f t="shared" si="6"/>
        <v>45566.722600000001</v>
      </c>
      <c r="AP253">
        <v>1</v>
      </c>
      <c r="AU253" s="32"/>
      <c r="AV253" s="31">
        <v>0.113048553</v>
      </c>
      <c r="AW253">
        <f t="shared" si="7"/>
        <v>0.113048553</v>
      </c>
    </row>
    <row r="254" spans="1:49" x14ac:dyDescent="0.35">
      <c r="A254">
        <v>802.33500000000004</v>
      </c>
      <c r="B254">
        <v>119.90900000000001</v>
      </c>
      <c r="C254">
        <v>215.3</v>
      </c>
      <c r="D254">
        <v>215.1</v>
      </c>
      <c r="E254">
        <v>220.1</v>
      </c>
      <c r="F254">
        <v>225</v>
      </c>
      <c r="G254">
        <v>2198.453</v>
      </c>
      <c r="H254">
        <v>1751.5930000000001</v>
      </c>
      <c r="I254">
        <v>3.2719999999999998</v>
      </c>
      <c r="J254">
        <v>0.14399999999999999</v>
      </c>
      <c r="K254">
        <v>24.34</v>
      </c>
      <c r="L254">
        <v>2.06</v>
      </c>
      <c r="M254">
        <v>0.45400000000000001</v>
      </c>
      <c r="N254">
        <v>0.65800000000000003</v>
      </c>
      <c r="O254">
        <v>46.4</v>
      </c>
      <c r="P254">
        <v>28.347999999999999</v>
      </c>
      <c r="Q254">
        <v>44.948</v>
      </c>
      <c r="R254">
        <v>229.8</v>
      </c>
      <c r="S254">
        <v>60</v>
      </c>
      <c r="T254">
        <v>60</v>
      </c>
      <c r="U254">
        <v>60.9</v>
      </c>
      <c r="V254">
        <v>94.585999999999999</v>
      </c>
      <c r="W254">
        <v>52.5</v>
      </c>
      <c r="X254">
        <v>66.459999999999994</v>
      </c>
      <c r="Y254">
        <v>80.034000000000006</v>
      </c>
      <c r="Z254">
        <v>3.2730000000000001</v>
      </c>
      <c r="AA254">
        <v>544.23299999999995</v>
      </c>
      <c r="AB254">
        <v>499.79</v>
      </c>
      <c r="AC254">
        <v>4.5529999999999999</v>
      </c>
      <c r="AD254">
        <v>3.65</v>
      </c>
      <c r="AE254">
        <v>7754.8689999999997</v>
      </c>
      <c r="AF254">
        <v>5512.2389999999996</v>
      </c>
      <c r="AG254">
        <v>1646.1969999999999</v>
      </c>
      <c r="AH254">
        <v>1028.8420000000001</v>
      </c>
      <c r="AI254">
        <v>6108.6719999999996</v>
      </c>
      <c r="AJ254">
        <v>4483.3959999999997</v>
      </c>
      <c r="AK254">
        <v>423.786</v>
      </c>
      <c r="AL254">
        <v>2056.1010000000001</v>
      </c>
      <c r="AM254">
        <v>45566.722880000001</v>
      </c>
      <c r="AN254">
        <f>MAX(AL254:AM254)</f>
        <v>45566.722880000001</v>
      </c>
      <c r="AO254">
        <f t="shared" si="6"/>
        <v>45566.722880000001</v>
      </c>
      <c r="AP254">
        <v>0</v>
      </c>
      <c r="AU254" s="31">
        <v>0.103695989</v>
      </c>
      <c r="AV254" s="32"/>
      <c r="AW254">
        <f t="shared" si="7"/>
        <v>0.103695989</v>
      </c>
    </row>
    <row r="255" spans="1:49" x14ac:dyDescent="0.35">
      <c r="A255">
        <v>802.33500000000004</v>
      </c>
      <c r="B255">
        <v>119.90900000000001</v>
      </c>
      <c r="C255">
        <v>215.3</v>
      </c>
      <c r="D255">
        <v>215.1</v>
      </c>
      <c r="E255">
        <v>220.1</v>
      </c>
      <c r="F255">
        <v>225</v>
      </c>
      <c r="G255">
        <v>2198.453</v>
      </c>
      <c r="H255">
        <v>1751.5930000000001</v>
      </c>
      <c r="I255">
        <v>3.2719999999999998</v>
      </c>
      <c r="J255">
        <v>0.14399999999999999</v>
      </c>
      <c r="K255">
        <v>24.34</v>
      </c>
      <c r="L255">
        <v>2.06</v>
      </c>
      <c r="M255">
        <v>0.45400000000000001</v>
      </c>
      <c r="N255">
        <v>0.65800000000000003</v>
      </c>
      <c r="O255">
        <v>46.4</v>
      </c>
      <c r="P255">
        <v>28.347999999999999</v>
      </c>
      <c r="Q255">
        <v>44.948</v>
      </c>
      <c r="R255">
        <v>229.8</v>
      </c>
      <c r="S255">
        <v>60</v>
      </c>
      <c r="T255">
        <v>60</v>
      </c>
      <c r="U255">
        <v>60.9</v>
      </c>
      <c r="V255">
        <v>137.79599999999999</v>
      </c>
      <c r="W255">
        <v>52.5</v>
      </c>
      <c r="X255">
        <v>66.989000000000004</v>
      </c>
      <c r="Y255">
        <v>82.686999999999998</v>
      </c>
      <c r="Z255">
        <v>2.1819999999999999</v>
      </c>
      <c r="AA255">
        <v>543.06500000000005</v>
      </c>
      <c r="AB255">
        <v>495.834</v>
      </c>
      <c r="AC255">
        <v>4.8540000000000001</v>
      </c>
      <c r="AD255">
        <v>3.8380000000000001</v>
      </c>
      <c r="AE255">
        <v>7872.0789999999997</v>
      </c>
      <c r="AF255">
        <v>6003.4679999999998</v>
      </c>
      <c r="AG255">
        <v>1808.421</v>
      </c>
      <c r="AH255">
        <v>1130.0940000000001</v>
      </c>
      <c r="AI255">
        <v>6063.6580000000004</v>
      </c>
      <c r="AJ255">
        <v>4873.3739999999998</v>
      </c>
      <c r="AK255">
        <v>424.71199999999999</v>
      </c>
      <c r="AL255">
        <v>2056.125</v>
      </c>
      <c r="AM255">
        <v>45566.722880000001</v>
      </c>
      <c r="AN255">
        <f>MAX(AL255:AM255)</f>
        <v>45566.722880000001</v>
      </c>
      <c r="AO255">
        <f t="shared" si="6"/>
        <v>45566.722880000001</v>
      </c>
      <c r="AP255">
        <v>1</v>
      </c>
      <c r="AU255" s="32"/>
      <c r="AV255" s="31">
        <v>0.103695989</v>
      </c>
      <c r="AW255">
        <f t="shared" si="7"/>
        <v>0.103695989</v>
      </c>
    </row>
    <row r="256" spans="1:49" hidden="1" x14ac:dyDescent="0.35">
      <c r="A256">
        <v>802.33500000000004</v>
      </c>
      <c r="B256">
        <v>119.90900000000001</v>
      </c>
      <c r="C256">
        <v>215.1</v>
      </c>
      <c r="D256">
        <v>215.1</v>
      </c>
      <c r="E256">
        <v>220.1</v>
      </c>
      <c r="F256">
        <v>225</v>
      </c>
      <c r="G256">
        <v>2207.6819999999998</v>
      </c>
      <c r="H256">
        <v>1768.2049999999999</v>
      </c>
      <c r="I256">
        <v>3.43</v>
      </c>
      <c r="J256">
        <v>0.14399999999999999</v>
      </c>
      <c r="K256">
        <v>24.34</v>
      </c>
      <c r="L256">
        <v>2.052</v>
      </c>
      <c r="M256">
        <v>0.45400000000000001</v>
      </c>
      <c r="N256">
        <v>0.65600000000000003</v>
      </c>
      <c r="O256">
        <v>46.5</v>
      </c>
      <c r="P256">
        <v>28.221</v>
      </c>
      <c r="Q256">
        <v>44.988999999999997</v>
      </c>
      <c r="R256">
        <v>229.8</v>
      </c>
      <c r="S256">
        <v>60</v>
      </c>
      <c r="T256">
        <v>60</v>
      </c>
      <c r="U256">
        <v>61</v>
      </c>
      <c r="V256">
        <v>94.585999999999999</v>
      </c>
      <c r="W256">
        <v>52.5</v>
      </c>
      <c r="X256">
        <v>66.489000000000004</v>
      </c>
      <c r="Y256">
        <v>80.13</v>
      </c>
      <c r="Z256">
        <v>3.01</v>
      </c>
      <c r="AA256">
        <v>542.44500000000005</v>
      </c>
      <c r="AB256">
        <v>498.67899999999997</v>
      </c>
      <c r="AC256">
        <v>4.59</v>
      </c>
      <c r="AD256">
        <v>3.6120000000000001</v>
      </c>
      <c r="AE256">
        <v>7711.5159999999996</v>
      </c>
      <c r="AF256">
        <v>5499.527</v>
      </c>
      <c r="AG256">
        <v>1658.7239999999999</v>
      </c>
      <c r="AH256">
        <v>1004.5650000000001</v>
      </c>
      <c r="AI256">
        <v>6052.7920000000004</v>
      </c>
      <c r="AJ256">
        <v>4494.9620000000004</v>
      </c>
      <c r="AM256">
        <v>45566.723169999997</v>
      </c>
      <c r="AN256">
        <f>MAX(AL256:AM256)</f>
        <v>45566.723169999997</v>
      </c>
      <c r="AO256">
        <f t="shared" si="6"/>
        <v>45566.723169999997</v>
      </c>
      <c r="AU256" s="31">
        <v>9.4681381999999994E-2</v>
      </c>
      <c r="AV256" s="32"/>
      <c r="AW256">
        <f t="shared" si="7"/>
        <v>9.4681381999999994E-2</v>
      </c>
    </row>
    <row r="257" spans="1:49" x14ac:dyDescent="0.35">
      <c r="A257">
        <v>802.33500000000004</v>
      </c>
      <c r="B257">
        <v>119.90900000000001</v>
      </c>
      <c r="C257">
        <v>215.1</v>
      </c>
      <c r="D257">
        <v>215.1</v>
      </c>
      <c r="E257">
        <v>220.1</v>
      </c>
      <c r="F257">
        <v>225</v>
      </c>
      <c r="G257">
        <v>2207.6819999999998</v>
      </c>
      <c r="H257">
        <v>1768.2049999999999</v>
      </c>
      <c r="I257">
        <v>3.43</v>
      </c>
      <c r="J257">
        <v>0.14399999999999999</v>
      </c>
      <c r="K257">
        <v>24.34</v>
      </c>
      <c r="L257">
        <v>2.052</v>
      </c>
      <c r="M257">
        <v>0.45400000000000001</v>
      </c>
      <c r="N257">
        <v>0.65600000000000003</v>
      </c>
      <c r="O257">
        <v>46.5</v>
      </c>
      <c r="P257">
        <v>28.221</v>
      </c>
      <c r="Q257">
        <v>44.988999999999997</v>
      </c>
      <c r="R257">
        <v>229.8</v>
      </c>
      <c r="S257">
        <v>60</v>
      </c>
      <c r="T257">
        <v>60</v>
      </c>
      <c r="U257">
        <v>61</v>
      </c>
      <c r="V257">
        <v>137.79599999999999</v>
      </c>
      <c r="W257">
        <v>52.5</v>
      </c>
      <c r="X257">
        <v>67.075000000000003</v>
      </c>
      <c r="Y257">
        <v>82.87</v>
      </c>
      <c r="Z257">
        <v>2.2570000000000001</v>
      </c>
      <c r="AA257">
        <v>542.14099999999996</v>
      </c>
      <c r="AB257">
        <v>495.59199999999998</v>
      </c>
      <c r="AC257">
        <v>4.8159999999999998</v>
      </c>
      <c r="AD257">
        <v>3.8380000000000001</v>
      </c>
      <c r="AE257">
        <v>7844.68</v>
      </c>
      <c r="AF257">
        <v>5989.92</v>
      </c>
      <c r="AG257">
        <v>1780.528</v>
      </c>
      <c r="AH257">
        <v>1125.242</v>
      </c>
      <c r="AI257">
        <v>6064.1509999999998</v>
      </c>
      <c r="AJ257">
        <v>4864.6790000000001</v>
      </c>
      <c r="AK257">
        <v>424.62</v>
      </c>
      <c r="AL257">
        <v>2055.7130000000002</v>
      </c>
      <c r="AM257">
        <v>45566.723169999997</v>
      </c>
      <c r="AN257">
        <f>MAX(AL257:AM257)</f>
        <v>45566.723169999997</v>
      </c>
      <c r="AO257">
        <f t="shared" si="6"/>
        <v>45566.723169999997</v>
      </c>
      <c r="AP257">
        <v>1</v>
      </c>
      <c r="AU257" s="32"/>
      <c r="AV257" s="31">
        <v>9.4681381999999994E-2</v>
      </c>
      <c r="AW257">
        <f t="shared" si="7"/>
        <v>9.4681381999999994E-2</v>
      </c>
    </row>
    <row r="258" spans="1:49" x14ac:dyDescent="0.35">
      <c r="A258">
        <v>802.15099999999995</v>
      </c>
      <c r="B258">
        <v>119.90900000000001</v>
      </c>
      <c r="C258">
        <v>215</v>
      </c>
      <c r="D258">
        <v>215.1</v>
      </c>
      <c r="E258">
        <v>220.1</v>
      </c>
      <c r="F258">
        <v>225</v>
      </c>
      <c r="G258">
        <v>2199.7159999999999</v>
      </c>
      <c r="H258">
        <v>1756.2560000000001</v>
      </c>
      <c r="I258">
        <v>2.7040000000000002</v>
      </c>
      <c r="J258">
        <v>0.15</v>
      </c>
      <c r="K258">
        <v>24.34</v>
      </c>
      <c r="L258">
        <v>2.06</v>
      </c>
      <c r="M258">
        <v>0.45400000000000001</v>
      </c>
      <c r="N258">
        <v>0.65600000000000003</v>
      </c>
      <c r="O258">
        <v>46.5</v>
      </c>
      <c r="P258">
        <v>28.266999999999999</v>
      </c>
      <c r="Q258">
        <v>44.969000000000001</v>
      </c>
      <c r="R258">
        <v>229.8</v>
      </c>
      <c r="S258">
        <v>60.1</v>
      </c>
      <c r="T258">
        <v>60.1</v>
      </c>
      <c r="U258">
        <v>60.9</v>
      </c>
      <c r="V258">
        <v>94.585999999999999</v>
      </c>
      <c r="W258">
        <v>52.5</v>
      </c>
      <c r="X258">
        <v>66.328999999999994</v>
      </c>
      <c r="Y258">
        <v>80.320999999999998</v>
      </c>
      <c r="Z258">
        <v>2.8969999999999998</v>
      </c>
      <c r="AA258">
        <v>541.59799999999996</v>
      </c>
      <c r="AB258">
        <v>497.35300000000001</v>
      </c>
      <c r="AC258">
        <v>4.59</v>
      </c>
      <c r="AD258">
        <v>3.65</v>
      </c>
      <c r="AE258">
        <v>7694.2969999999996</v>
      </c>
      <c r="AF258">
        <v>5438.3559999999998</v>
      </c>
      <c r="AG258">
        <v>1655.4580000000001</v>
      </c>
      <c r="AH258">
        <v>1020.795</v>
      </c>
      <c r="AI258">
        <v>6038.8389999999999</v>
      </c>
      <c r="AJ258">
        <v>4417.5609999999997</v>
      </c>
      <c r="AK258">
        <v>423.59</v>
      </c>
      <c r="AL258">
        <v>2050.8159999999998</v>
      </c>
      <c r="AM258">
        <v>45566.723449999998</v>
      </c>
      <c r="AN258">
        <f>MAX(AL258:AM258)</f>
        <v>45566.723449999998</v>
      </c>
      <c r="AO258">
        <f t="shared" si="6"/>
        <v>45566.723449999998</v>
      </c>
      <c r="AP258">
        <v>1</v>
      </c>
      <c r="AU258" s="31">
        <v>0.110827088</v>
      </c>
      <c r="AV258" s="32"/>
      <c r="AW258">
        <f t="shared" si="7"/>
        <v>0.110827088</v>
      </c>
    </row>
    <row r="259" spans="1:49" x14ac:dyDescent="0.35">
      <c r="A259">
        <v>802.15099999999995</v>
      </c>
      <c r="B259">
        <v>119.90900000000001</v>
      </c>
      <c r="C259">
        <v>215</v>
      </c>
      <c r="D259">
        <v>215.1</v>
      </c>
      <c r="E259">
        <v>220.1</v>
      </c>
      <c r="F259">
        <v>225</v>
      </c>
      <c r="G259">
        <v>2199.7159999999999</v>
      </c>
      <c r="H259">
        <v>1756.2560000000001</v>
      </c>
      <c r="I259">
        <v>2.7040000000000002</v>
      </c>
      <c r="J259">
        <v>0.15</v>
      </c>
      <c r="K259">
        <v>24.34</v>
      </c>
      <c r="L259">
        <v>2.06</v>
      </c>
      <c r="M259">
        <v>0.45400000000000001</v>
      </c>
      <c r="N259">
        <v>0.65600000000000003</v>
      </c>
      <c r="O259">
        <v>46.5</v>
      </c>
      <c r="P259">
        <v>28.266999999999999</v>
      </c>
      <c r="Q259">
        <v>44.969000000000001</v>
      </c>
      <c r="R259">
        <v>229.8</v>
      </c>
      <c r="S259">
        <v>60.1</v>
      </c>
      <c r="T259">
        <v>60.1</v>
      </c>
      <c r="U259">
        <v>60.9</v>
      </c>
      <c r="V259">
        <v>137.79599999999999</v>
      </c>
      <c r="W259">
        <v>52.5</v>
      </c>
      <c r="X259">
        <v>67.058000000000007</v>
      </c>
      <c r="Y259">
        <v>83.174999999999997</v>
      </c>
      <c r="Z259">
        <v>1.3540000000000001</v>
      </c>
      <c r="AA259">
        <v>543.01199999999994</v>
      </c>
      <c r="AB259">
        <v>494.87599999999998</v>
      </c>
      <c r="AC259">
        <v>4.7779999999999996</v>
      </c>
      <c r="AD259">
        <v>3.8380000000000001</v>
      </c>
      <c r="AE259">
        <v>7862.2079999999996</v>
      </c>
      <c r="AF259">
        <v>5998.9610000000002</v>
      </c>
      <c r="AG259">
        <v>1764.992</v>
      </c>
      <c r="AH259">
        <v>1126.0260000000001</v>
      </c>
      <c r="AI259">
        <v>6097.2160000000003</v>
      </c>
      <c r="AJ259">
        <v>4872.9350000000004</v>
      </c>
      <c r="AK259">
        <v>424.64</v>
      </c>
      <c r="AL259">
        <v>2056.2539999999999</v>
      </c>
      <c r="AM259">
        <v>45566.723449999998</v>
      </c>
      <c r="AN259">
        <f>MAX(AL259:AM259)</f>
        <v>45566.723449999998</v>
      </c>
      <c r="AO259">
        <f t="shared" ref="AO259:AO322" si="8">MAX(AM259:AN259)</f>
        <v>45566.723449999998</v>
      </c>
      <c r="AP259">
        <v>1</v>
      </c>
      <c r="AU259" s="32"/>
      <c r="AV259" s="31">
        <v>0.110827088</v>
      </c>
      <c r="AW259">
        <f t="shared" ref="AW259:AW322" si="9">MAX(AU259:AV259)</f>
        <v>0.110827088</v>
      </c>
    </row>
    <row r="260" spans="1:49" x14ac:dyDescent="0.35">
      <c r="A260">
        <v>802.52</v>
      </c>
      <c r="B260">
        <v>119.90900000000001</v>
      </c>
      <c r="C260">
        <v>215</v>
      </c>
      <c r="D260">
        <v>215.1</v>
      </c>
      <c r="E260">
        <v>220.1</v>
      </c>
      <c r="F260">
        <v>225</v>
      </c>
      <c r="G260">
        <v>2209.2359999999999</v>
      </c>
      <c r="H260">
        <v>1755.673</v>
      </c>
      <c r="I260">
        <v>3.3519999999999999</v>
      </c>
      <c r="J260">
        <v>0.158</v>
      </c>
      <c r="K260">
        <v>24.34</v>
      </c>
      <c r="L260">
        <v>2.0539999999999998</v>
      </c>
      <c r="M260">
        <v>0.45400000000000001</v>
      </c>
      <c r="N260">
        <v>0.65600000000000003</v>
      </c>
      <c r="O260">
        <v>46.5</v>
      </c>
      <c r="P260">
        <v>28.256</v>
      </c>
      <c r="Q260">
        <v>44.969000000000001</v>
      </c>
      <c r="R260">
        <v>229.8</v>
      </c>
      <c r="S260">
        <v>59.9</v>
      </c>
      <c r="T260">
        <v>59.9</v>
      </c>
      <c r="U260">
        <v>61</v>
      </c>
      <c r="V260">
        <v>94.585999999999999</v>
      </c>
      <c r="W260">
        <v>52.5</v>
      </c>
      <c r="X260">
        <v>66.492999999999995</v>
      </c>
      <c r="Y260">
        <v>80.186999999999998</v>
      </c>
      <c r="Z260">
        <v>3.3860000000000001</v>
      </c>
      <c r="AA260">
        <v>540.94299999999998</v>
      </c>
      <c r="AB260">
        <v>495.49099999999999</v>
      </c>
      <c r="AC260">
        <v>4.665</v>
      </c>
      <c r="AD260">
        <v>3.6869999999999998</v>
      </c>
      <c r="AE260">
        <v>7681.973</v>
      </c>
      <c r="AF260">
        <v>5395.2380000000003</v>
      </c>
      <c r="AG260">
        <v>1683.8119999999999</v>
      </c>
      <c r="AH260">
        <v>1024.5530000000001</v>
      </c>
      <c r="AI260">
        <v>5998.1610000000001</v>
      </c>
      <c r="AJ260">
        <v>4370.6850000000004</v>
      </c>
      <c r="AK260">
        <v>423.80500000000001</v>
      </c>
      <c r="AL260">
        <v>2055.2249999999999</v>
      </c>
      <c r="AM260">
        <v>45566.723740000001</v>
      </c>
      <c r="AN260">
        <f>MAX(AL260:AM260)</f>
        <v>45566.723740000001</v>
      </c>
      <c r="AO260">
        <f t="shared" si="8"/>
        <v>45566.723740000001</v>
      </c>
      <c r="AP260">
        <v>1</v>
      </c>
      <c r="AU260" s="31">
        <v>0.14709818399999999</v>
      </c>
      <c r="AV260" s="32"/>
      <c r="AW260">
        <f t="shared" si="9"/>
        <v>0.14709818399999999</v>
      </c>
    </row>
    <row r="261" spans="1:49" x14ac:dyDescent="0.35">
      <c r="A261">
        <v>802.52</v>
      </c>
      <c r="B261">
        <v>119.90900000000001</v>
      </c>
      <c r="C261">
        <v>215</v>
      </c>
      <c r="D261">
        <v>215.1</v>
      </c>
      <c r="E261">
        <v>220.1</v>
      </c>
      <c r="F261">
        <v>225</v>
      </c>
      <c r="G261">
        <v>2209.2359999999999</v>
      </c>
      <c r="H261">
        <v>1755.673</v>
      </c>
      <c r="I261">
        <v>3.3519999999999999</v>
      </c>
      <c r="J261">
        <v>0.158</v>
      </c>
      <c r="K261">
        <v>24.34</v>
      </c>
      <c r="L261">
        <v>2.0539999999999998</v>
      </c>
      <c r="M261">
        <v>0.45400000000000001</v>
      </c>
      <c r="N261">
        <v>0.65600000000000003</v>
      </c>
      <c r="O261">
        <v>46.5</v>
      </c>
      <c r="P261">
        <v>28.256</v>
      </c>
      <c r="Q261">
        <v>44.969000000000001</v>
      </c>
      <c r="R261">
        <v>229.8</v>
      </c>
      <c r="S261">
        <v>59.9</v>
      </c>
      <c r="T261">
        <v>59.9</v>
      </c>
      <c r="U261">
        <v>61</v>
      </c>
      <c r="V261">
        <v>137.79599999999999</v>
      </c>
      <c r="W261">
        <v>52.5</v>
      </c>
      <c r="X261">
        <v>67.100999999999999</v>
      </c>
      <c r="Y261">
        <v>83.052999999999997</v>
      </c>
      <c r="Z261">
        <v>1.3540000000000001</v>
      </c>
      <c r="AA261">
        <v>544.52800000000002</v>
      </c>
      <c r="AB261">
        <v>497.00599999999997</v>
      </c>
      <c r="AC261">
        <v>4.8159999999999998</v>
      </c>
      <c r="AD261">
        <v>3.875</v>
      </c>
      <c r="AE261">
        <v>7885.415</v>
      </c>
      <c r="AF261">
        <v>6075.4970000000003</v>
      </c>
      <c r="AG261">
        <v>1790.5540000000001</v>
      </c>
      <c r="AH261">
        <v>1149.7470000000001</v>
      </c>
      <c r="AI261">
        <v>6094.8609999999999</v>
      </c>
      <c r="AJ261">
        <v>4925.75</v>
      </c>
      <c r="AK261">
        <v>424.69299999999998</v>
      </c>
      <c r="AL261">
        <v>2055.9540000000002</v>
      </c>
      <c r="AM261">
        <v>45566.723740000001</v>
      </c>
      <c r="AN261">
        <f>MAX(AL261:AM261)</f>
        <v>45566.723740000001</v>
      </c>
      <c r="AO261">
        <f t="shared" si="8"/>
        <v>45566.723740000001</v>
      </c>
      <c r="AP261">
        <v>0</v>
      </c>
      <c r="AU261" s="32"/>
      <c r="AV261" s="31">
        <v>0.14709818399999999</v>
      </c>
      <c r="AW261">
        <f t="shared" si="9"/>
        <v>0.14709818399999999</v>
      </c>
    </row>
    <row r="262" spans="1:49" x14ac:dyDescent="0.35">
      <c r="A262">
        <v>802.33500000000004</v>
      </c>
      <c r="B262">
        <v>119.90900000000001</v>
      </c>
      <c r="C262">
        <v>214.8</v>
      </c>
      <c r="D262">
        <v>214.8</v>
      </c>
      <c r="E262">
        <v>220.1</v>
      </c>
      <c r="F262">
        <v>225</v>
      </c>
      <c r="G262">
        <v>2195.442</v>
      </c>
      <c r="H262">
        <v>1754.1189999999999</v>
      </c>
      <c r="I262">
        <v>3.3719999999999999</v>
      </c>
      <c r="J262">
        <v>0.14599999999999999</v>
      </c>
      <c r="K262">
        <v>24.338000000000001</v>
      </c>
      <c r="L262">
        <v>2.0699999999999998</v>
      </c>
      <c r="M262">
        <v>0.45200000000000001</v>
      </c>
      <c r="N262">
        <v>0.65800000000000003</v>
      </c>
      <c r="O262">
        <v>46.5</v>
      </c>
      <c r="P262">
        <v>28.379000000000001</v>
      </c>
      <c r="Q262">
        <v>44.953000000000003</v>
      </c>
      <c r="R262">
        <v>229.8</v>
      </c>
      <c r="S262">
        <v>60</v>
      </c>
      <c r="T262">
        <v>60</v>
      </c>
      <c r="U262">
        <v>61</v>
      </c>
      <c r="V262">
        <v>94.585999999999999</v>
      </c>
      <c r="W262">
        <v>52.5</v>
      </c>
      <c r="X262">
        <v>66.344999999999999</v>
      </c>
      <c r="Y262">
        <v>80.141000000000005</v>
      </c>
      <c r="Z262">
        <v>3.048</v>
      </c>
      <c r="AA262">
        <v>544.279</v>
      </c>
      <c r="AB262">
        <v>500.113</v>
      </c>
      <c r="AC262">
        <v>4.4770000000000003</v>
      </c>
      <c r="AD262">
        <v>3.65</v>
      </c>
      <c r="AE262">
        <v>7758.4279999999999</v>
      </c>
      <c r="AF262">
        <v>5514.1769999999997</v>
      </c>
      <c r="AG262">
        <v>1607.09</v>
      </c>
      <c r="AH262">
        <v>1031.4159999999999</v>
      </c>
      <c r="AI262">
        <v>6151.3379999999997</v>
      </c>
      <c r="AJ262">
        <v>4482.7610000000004</v>
      </c>
      <c r="AK262">
        <v>423.55200000000002</v>
      </c>
      <c r="AL262">
        <v>2056.7240000000002</v>
      </c>
      <c r="AM262">
        <v>45566.724009999998</v>
      </c>
      <c r="AN262">
        <f>MAX(AL262:AM262)</f>
        <v>45566.724009999998</v>
      </c>
      <c r="AO262">
        <f t="shared" si="8"/>
        <v>45566.724009999998</v>
      </c>
      <c r="AP262">
        <v>0</v>
      </c>
      <c r="AU262" s="31">
        <v>0.11362683799999999</v>
      </c>
      <c r="AV262" s="32"/>
      <c r="AW262">
        <f t="shared" si="9"/>
        <v>0.11362683799999999</v>
      </c>
    </row>
    <row r="263" spans="1:49" x14ac:dyDescent="0.35">
      <c r="A263">
        <v>802.33500000000004</v>
      </c>
      <c r="B263">
        <v>119.90900000000001</v>
      </c>
      <c r="C263">
        <v>214.8</v>
      </c>
      <c r="D263">
        <v>214.8</v>
      </c>
      <c r="E263">
        <v>220.1</v>
      </c>
      <c r="F263">
        <v>225</v>
      </c>
      <c r="G263">
        <v>2195.442</v>
      </c>
      <c r="H263">
        <v>1754.1189999999999</v>
      </c>
      <c r="I263">
        <v>3.3719999999999999</v>
      </c>
      <c r="J263">
        <v>0.14599999999999999</v>
      </c>
      <c r="K263">
        <v>24.338000000000001</v>
      </c>
      <c r="L263">
        <v>2.0699999999999998</v>
      </c>
      <c r="M263">
        <v>0.45200000000000001</v>
      </c>
      <c r="N263">
        <v>0.65800000000000003</v>
      </c>
      <c r="O263">
        <v>46.5</v>
      </c>
      <c r="P263">
        <v>28.379000000000001</v>
      </c>
      <c r="Q263">
        <v>44.953000000000003</v>
      </c>
      <c r="R263">
        <v>229.8</v>
      </c>
      <c r="S263">
        <v>60</v>
      </c>
      <c r="T263">
        <v>60</v>
      </c>
      <c r="U263">
        <v>61</v>
      </c>
      <c r="V263">
        <v>137.79599999999999</v>
      </c>
      <c r="W263">
        <v>52.5</v>
      </c>
      <c r="X263">
        <v>67.018000000000001</v>
      </c>
      <c r="Y263">
        <v>82.617000000000004</v>
      </c>
      <c r="Z263">
        <v>2.5209999999999999</v>
      </c>
      <c r="AA263">
        <v>546.428</v>
      </c>
      <c r="AB263">
        <v>499.029</v>
      </c>
      <c r="AC263">
        <v>4.8159999999999998</v>
      </c>
      <c r="AD263">
        <v>3.8</v>
      </c>
      <c r="AE263">
        <v>7924.009</v>
      </c>
      <c r="AF263">
        <v>6100.8459999999995</v>
      </c>
      <c r="AG263">
        <v>1803.1880000000001</v>
      </c>
      <c r="AH263">
        <v>1123.1320000000001</v>
      </c>
      <c r="AI263">
        <v>6120.8220000000001</v>
      </c>
      <c r="AJ263">
        <v>4977.7139999999999</v>
      </c>
      <c r="AK263">
        <v>424.87900000000002</v>
      </c>
      <c r="AL263">
        <v>2056.502</v>
      </c>
      <c r="AM263">
        <v>45566.724009999998</v>
      </c>
      <c r="AN263">
        <f>MAX(AL263:AM263)</f>
        <v>45566.724009999998</v>
      </c>
      <c r="AO263">
        <f t="shared" si="8"/>
        <v>45566.724009999998</v>
      </c>
      <c r="AP263">
        <v>1</v>
      </c>
      <c r="AU263" s="32"/>
      <c r="AV263" s="31">
        <v>0.11362683799999999</v>
      </c>
      <c r="AW263">
        <f t="shared" si="9"/>
        <v>0.11362683799999999</v>
      </c>
    </row>
    <row r="264" spans="1:49" hidden="1" x14ac:dyDescent="0.35">
      <c r="A264">
        <v>802.52</v>
      </c>
      <c r="B264">
        <v>119.90900000000001</v>
      </c>
      <c r="C264">
        <v>214.8</v>
      </c>
      <c r="D264">
        <v>214.8</v>
      </c>
      <c r="E264">
        <v>220.1</v>
      </c>
      <c r="F264">
        <v>225</v>
      </c>
      <c r="G264">
        <v>2200.299</v>
      </c>
      <c r="H264">
        <v>1762.182</v>
      </c>
      <c r="I264">
        <v>2.8039999999999998</v>
      </c>
      <c r="J264">
        <v>0.14599999999999999</v>
      </c>
      <c r="K264">
        <v>24.34</v>
      </c>
      <c r="L264">
        <v>2.0579999999999998</v>
      </c>
      <c r="M264">
        <v>0.45400000000000001</v>
      </c>
      <c r="N264">
        <v>0.65600000000000003</v>
      </c>
      <c r="O264">
        <v>46.5</v>
      </c>
      <c r="P264">
        <v>28.353000000000002</v>
      </c>
      <c r="Q264">
        <v>44.973999999999997</v>
      </c>
      <c r="R264">
        <v>229.8</v>
      </c>
      <c r="S264">
        <v>60</v>
      </c>
      <c r="T264">
        <v>60</v>
      </c>
      <c r="U264">
        <v>61</v>
      </c>
      <c r="V264">
        <v>94.585999999999999</v>
      </c>
      <c r="W264">
        <v>52.5</v>
      </c>
      <c r="X264">
        <v>66.352999999999994</v>
      </c>
      <c r="Y264">
        <v>80.238</v>
      </c>
      <c r="Z264">
        <v>3.085</v>
      </c>
      <c r="AA264">
        <v>543.71699999999998</v>
      </c>
      <c r="AB264">
        <v>499.28100000000001</v>
      </c>
      <c r="AC264">
        <v>4.665</v>
      </c>
      <c r="AD264">
        <v>3.65</v>
      </c>
      <c r="AE264">
        <v>7740.6639999999998</v>
      </c>
      <c r="AF264">
        <v>5502.02</v>
      </c>
      <c r="AG264">
        <v>1704.5540000000001</v>
      </c>
      <c r="AH264">
        <v>1027.8620000000001</v>
      </c>
      <c r="AI264">
        <v>6036.11</v>
      </c>
      <c r="AJ264">
        <v>4474.1580000000004</v>
      </c>
      <c r="AM264">
        <v>45566.724289999998</v>
      </c>
      <c r="AN264">
        <f>MAX(AL264:AM264)</f>
        <v>45566.724289999998</v>
      </c>
      <c r="AO264">
        <f t="shared" si="8"/>
        <v>45566.724289999998</v>
      </c>
      <c r="AU264" s="31">
        <v>0.117704034</v>
      </c>
      <c r="AV264" s="32"/>
      <c r="AW264">
        <f t="shared" si="9"/>
        <v>0.117704034</v>
      </c>
    </row>
    <row r="265" spans="1:49" x14ac:dyDescent="0.35">
      <c r="A265">
        <v>802.52</v>
      </c>
      <c r="B265">
        <v>119.90900000000001</v>
      </c>
      <c r="C265">
        <v>214.8</v>
      </c>
      <c r="D265">
        <v>214.8</v>
      </c>
      <c r="E265">
        <v>220.1</v>
      </c>
      <c r="F265">
        <v>225</v>
      </c>
      <c r="G265">
        <v>2200.299</v>
      </c>
      <c r="H265">
        <v>1762.182</v>
      </c>
      <c r="I265">
        <v>2.8039999999999998</v>
      </c>
      <c r="J265">
        <v>0.14599999999999999</v>
      </c>
      <c r="K265">
        <v>24.34</v>
      </c>
      <c r="L265">
        <v>2.0579999999999998</v>
      </c>
      <c r="M265">
        <v>0.45400000000000001</v>
      </c>
      <c r="N265">
        <v>0.65600000000000003</v>
      </c>
      <c r="O265">
        <v>46.5</v>
      </c>
      <c r="P265">
        <v>28.353000000000002</v>
      </c>
      <c r="Q265">
        <v>44.973999999999997</v>
      </c>
      <c r="R265">
        <v>229.8</v>
      </c>
      <c r="S265">
        <v>60</v>
      </c>
      <c r="T265">
        <v>60</v>
      </c>
      <c r="U265">
        <v>61</v>
      </c>
      <c r="V265">
        <v>137.79599999999999</v>
      </c>
      <c r="W265">
        <v>52.5</v>
      </c>
      <c r="X265">
        <v>67.013999999999996</v>
      </c>
      <c r="Y265">
        <v>83.004999999999995</v>
      </c>
      <c r="Z265">
        <v>1.3540000000000001</v>
      </c>
      <c r="AA265">
        <v>545.798</v>
      </c>
      <c r="AB265">
        <v>498.47</v>
      </c>
      <c r="AC265">
        <v>4.8540000000000001</v>
      </c>
      <c r="AD265">
        <v>3.8380000000000001</v>
      </c>
      <c r="AE265">
        <v>7914.09</v>
      </c>
      <c r="AF265">
        <v>6107.0870000000004</v>
      </c>
      <c r="AG265">
        <v>1820.01</v>
      </c>
      <c r="AH265">
        <v>1140.0619999999999</v>
      </c>
      <c r="AI265">
        <v>6094.08</v>
      </c>
      <c r="AJ265">
        <v>4967.0249999999996</v>
      </c>
      <c r="AK265">
        <v>424.89800000000002</v>
      </c>
      <c r="AL265">
        <v>2056.3629999999998</v>
      </c>
      <c r="AM265">
        <v>45566.724289999998</v>
      </c>
      <c r="AN265">
        <f>MAX(AL265:AM265)</f>
        <v>45566.724289999998</v>
      </c>
      <c r="AO265">
        <f t="shared" si="8"/>
        <v>45566.724289999998</v>
      </c>
      <c r="AP265">
        <v>1</v>
      </c>
      <c r="AU265" s="32"/>
      <c r="AV265" s="31">
        <v>0.117704034</v>
      </c>
      <c r="AW265">
        <f t="shared" si="9"/>
        <v>0.117704034</v>
      </c>
    </row>
    <row r="266" spans="1:49" x14ac:dyDescent="0.35">
      <c r="A266">
        <v>802.70399999999995</v>
      </c>
      <c r="B266">
        <v>119.90900000000001</v>
      </c>
      <c r="C266">
        <v>214.8</v>
      </c>
      <c r="D266">
        <v>215</v>
      </c>
      <c r="E266">
        <v>220</v>
      </c>
      <c r="F266">
        <v>225</v>
      </c>
      <c r="G266">
        <v>2192.9160000000002</v>
      </c>
      <c r="H266">
        <v>1761.405</v>
      </c>
      <c r="I266">
        <v>3.46</v>
      </c>
      <c r="J266">
        <v>0.14399999999999999</v>
      </c>
      <c r="K266">
        <v>24.338000000000001</v>
      </c>
      <c r="L266">
        <v>2.0539999999999998</v>
      </c>
      <c r="M266">
        <v>0.45200000000000001</v>
      </c>
      <c r="N266">
        <v>0.65600000000000003</v>
      </c>
      <c r="O266">
        <v>46.4</v>
      </c>
      <c r="P266">
        <v>28.353000000000002</v>
      </c>
      <c r="Q266">
        <v>44.988999999999997</v>
      </c>
      <c r="R266">
        <v>229.8</v>
      </c>
      <c r="S266">
        <v>60</v>
      </c>
      <c r="T266">
        <v>60</v>
      </c>
      <c r="U266">
        <v>61</v>
      </c>
      <c r="V266">
        <v>94.585999999999999</v>
      </c>
      <c r="W266">
        <v>52.5</v>
      </c>
      <c r="X266">
        <v>66.331000000000003</v>
      </c>
      <c r="Y266">
        <v>80.191999999999993</v>
      </c>
      <c r="Z266">
        <v>3.048</v>
      </c>
      <c r="AA266">
        <v>544.22</v>
      </c>
      <c r="AB266">
        <v>499.96899999999999</v>
      </c>
      <c r="AC266">
        <v>4.59</v>
      </c>
      <c r="AD266">
        <v>3.6869999999999998</v>
      </c>
      <c r="AE266">
        <v>7737.1670000000004</v>
      </c>
      <c r="AF266">
        <v>5527.1180000000004</v>
      </c>
      <c r="AG266">
        <v>1663.434</v>
      </c>
      <c r="AH266">
        <v>1046.05</v>
      </c>
      <c r="AI266">
        <v>6073.7330000000002</v>
      </c>
      <c r="AJ266">
        <v>4481.0680000000002</v>
      </c>
      <c r="AK266">
        <v>424.03699999999998</v>
      </c>
      <c r="AL266">
        <v>2055.491</v>
      </c>
      <c r="AM266">
        <v>45566.724580000002</v>
      </c>
      <c r="AN266">
        <f>MAX(AL266:AM266)</f>
        <v>45566.724580000002</v>
      </c>
      <c r="AO266">
        <f t="shared" si="8"/>
        <v>45566.724580000002</v>
      </c>
      <c r="AP266">
        <v>1</v>
      </c>
      <c r="AU266" s="31">
        <v>0.115636945</v>
      </c>
      <c r="AV266" s="32"/>
      <c r="AW266">
        <f t="shared" si="9"/>
        <v>0.115636945</v>
      </c>
    </row>
    <row r="267" spans="1:49" x14ac:dyDescent="0.35">
      <c r="A267">
        <v>802.70399999999995</v>
      </c>
      <c r="B267">
        <v>119.90900000000001</v>
      </c>
      <c r="C267">
        <v>214.8</v>
      </c>
      <c r="D267">
        <v>215</v>
      </c>
      <c r="E267">
        <v>220</v>
      </c>
      <c r="F267">
        <v>225</v>
      </c>
      <c r="G267">
        <v>2192.9160000000002</v>
      </c>
      <c r="H267">
        <v>1761.405</v>
      </c>
      <c r="I267">
        <v>3.46</v>
      </c>
      <c r="J267">
        <v>0.14399999999999999</v>
      </c>
      <c r="K267">
        <v>24.338000000000001</v>
      </c>
      <c r="L267">
        <v>2.0539999999999998</v>
      </c>
      <c r="M267">
        <v>0.45200000000000001</v>
      </c>
      <c r="N267">
        <v>0.65600000000000003</v>
      </c>
      <c r="O267">
        <v>46.4</v>
      </c>
      <c r="P267">
        <v>28.353000000000002</v>
      </c>
      <c r="Q267">
        <v>44.988999999999997</v>
      </c>
      <c r="R267">
        <v>229.8</v>
      </c>
      <c r="S267">
        <v>60</v>
      </c>
      <c r="T267">
        <v>60</v>
      </c>
      <c r="U267">
        <v>61</v>
      </c>
      <c r="V267">
        <v>137.79599999999999</v>
      </c>
      <c r="W267">
        <v>52.5</v>
      </c>
      <c r="X267">
        <v>66.991</v>
      </c>
      <c r="Y267">
        <v>82.977000000000004</v>
      </c>
      <c r="Z267">
        <v>1.3169999999999999</v>
      </c>
      <c r="AA267">
        <v>545.48400000000004</v>
      </c>
      <c r="AB267">
        <v>497.90600000000001</v>
      </c>
      <c r="AC267">
        <v>4.891</v>
      </c>
      <c r="AD267">
        <v>3.875</v>
      </c>
      <c r="AE267">
        <v>7904.9809999999998</v>
      </c>
      <c r="AF267">
        <v>6100.4750000000004</v>
      </c>
      <c r="AG267">
        <v>1836.75</v>
      </c>
      <c r="AH267">
        <v>1154.472</v>
      </c>
      <c r="AI267">
        <v>6068.2309999999998</v>
      </c>
      <c r="AJ267">
        <v>4946.0029999999997</v>
      </c>
      <c r="AK267">
        <v>424.77300000000002</v>
      </c>
      <c r="AL267">
        <v>2056.3980000000001</v>
      </c>
      <c r="AM267">
        <v>45566.724580000002</v>
      </c>
      <c r="AN267">
        <f>MAX(AL267:AM267)</f>
        <v>45566.724580000002</v>
      </c>
      <c r="AO267">
        <f t="shared" si="8"/>
        <v>45566.724580000002</v>
      </c>
      <c r="AP267">
        <v>1</v>
      </c>
      <c r="AU267" s="32"/>
      <c r="AV267" s="31">
        <v>0.115636945</v>
      </c>
      <c r="AW267">
        <f t="shared" si="9"/>
        <v>0.115636945</v>
      </c>
    </row>
    <row r="268" spans="1:49" hidden="1" x14ac:dyDescent="0.35">
      <c r="A268">
        <v>802.52</v>
      </c>
      <c r="B268">
        <v>119.90900000000001</v>
      </c>
      <c r="C268">
        <v>215.1</v>
      </c>
      <c r="D268">
        <v>215.1</v>
      </c>
      <c r="E268">
        <v>220</v>
      </c>
      <c r="F268">
        <v>225</v>
      </c>
      <c r="G268">
        <v>2194.2759999999998</v>
      </c>
      <c r="H268">
        <v>1747.7080000000001</v>
      </c>
      <c r="I268">
        <v>2.87</v>
      </c>
      <c r="J268">
        <v>0.14399999999999999</v>
      </c>
      <c r="K268">
        <v>24.338000000000001</v>
      </c>
      <c r="L268">
        <v>2.0539999999999998</v>
      </c>
      <c r="M268">
        <v>0.45200000000000001</v>
      </c>
      <c r="N268">
        <v>0.65800000000000003</v>
      </c>
      <c r="O268">
        <v>46.2</v>
      </c>
      <c r="P268">
        <v>28.358000000000001</v>
      </c>
      <c r="Q268">
        <v>44.959000000000003</v>
      </c>
      <c r="R268">
        <v>229.8</v>
      </c>
      <c r="S268">
        <v>60.1</v>
      </c>
      <c r="T268">
        <v>60.1</v>
      </c>
      <c r="U268">
        <v>61</v>
      </c>
      <c r="V268">
        <v>94.585999999999999</v>
      </c>
      <c r="W268">
        <v>52.5</v>
      </c>
      <c r="X268">
        <v>66.331999999999994</v>
      </c>
      <c r="Y268">
        <v>80.162999999999997</v>
      </c>
      <c r="Z268">
        <v>2.8220000000000001</v>
      </c>
      <c r="AA268">
        <v>542.41200000000003</v>
      </c>
      <c r="AB268">
        <v>497.67</v>
      </c>
      <c r="AC268">
        <v>4.6280000000000001</v>
      </c>
      <c r="AD268">
        <v>3.65</v>
      </c>
      <c r="AE268">
        <v>7723.4669999999996</v>
      </c>
      <c r="AF268">
        <v>5466.3980000000001</v>
      </c>
      <c r="AG268">
        <v>1676.816</v>
      </c>
      <c r="AH268">
        <v>1020.045</v>
      </c>
      <c r="AI268">
        <v>6046.6509999999998</v>
      </c>
      <c r="AJ268">
        <v>4446.3530000000001</v>
      </c>
      <c r="AM268">
        <v>45566.724860000002</v>
      </c>
      <c r="AN268">
        <f>MAX(AL268:AM268)</f>
        <v>45566.724860000002</v>
      </c>
      <c r="AO268">
        <f t="shared" si="8"/>
        <v>45566.724860000002</v>
      </c>
      <c r="AU268" s="31">
        <v>0.117494583</v>
      </c>
      <c r="AV268" s="32"/>
      <c r="AW268">
        <f t="shared" si="9"/>
        <v>0.117494583</v>
      </c>
    </row>
    <row r="269" spans="1:49" hidden="1" x14ac:dyDescent="0.35">
      <c r="A269">
        <v>802.52</v>
      </c>
      <c r="B269">
        <v>119.90900000000001</v>
      </c>
      <c r="C269">
        <v>215.1</v>
      </c>
      <c r="D269">
        <v>215.1</v>
      </c>
      <c r="E269">
        <v>220</v>
      </c>
      <c r="F269">
        <v>225</v>
      </c>
      <c r="G269">
        <v>2194.2759999999998</v>
      </c>
      <c r="H269">
        <v>1747.7080000000001</v>
      </c>
      <c r="I269">
        <v>2.87</v>
      </c>
      <c r="J269">
        <v>0.14399999999999999</v>
      </c>
      <c r="K269">
        <v>24.338000000000001</v>
      </c>
      <c r="L269">
        <v>2.0539999999999998</v>
      </c>
      <c r="M269">
        <v>0.45200000000000001</v>
      </c>
      <c r="N269">
        <v>0.65800000000000003</v>
      </c>
      <c r="O269">
        <v>46.2</v>
      </c>
      <c r="P269">
        <v>28.358000000000001</v>
      </c>
      <c r="Q269">
        <v>44.959000000000003</v>
      </c>
      <c r="R269">
        <v>229.8</v>
      </c>
      <c r="S269">
        <v>60.1</v>
      </c>
      <c r="T269">
        <v>60.1</v>
      </c>
      <c r="U269">
        <v>61</v>
      </c>
      <c r="V269">
        <v>137.79599999999999</v>
      </c>
      <c r="W269">
        <v>52.5</v>
      </c>
      <c r="X269">
        <v>67.182000000000002</v>
      </c>
      <c r="Y269">
        <v>82.828999999999994</v>
      </c>
      <c r="Z269">
        <v>2.069</v>
      </c>
      <c r="AA269">
        <v>544.447</v>
      </c>
      <c r="AB269">
        <v>496.94400000000002</v>
      </c>
      <c r="AC269">
        <v>4.8540000000000001</v>
      </c>
      <c r="AD269">
        <v>3.875</v>
      </c>
      <c r="AE269">
        <v>7888.2740000000003</v>
      </c>
      <c r="AF269">
        <v>6051.7060000000001</v>
      </c>
      <c r="AG269">
        <v>1811.789</v>
      </c>
      <c r="AH269">
        <v>1151.3440000000001</v>
      </c>
      <c r="AI269">
        <v>6076.4849999999997</v>
      </c>
      <c r="AJ269">
        <v>4900.3620000000001</v>
      </c>
      <c r="AK269">
        <v>424.59699999999998</v>
      </c>
      <c r="AL269">
        <v>0</v>
      </c>
      <c r="AM269">
        <v>45566.724860000002</v>
      </c>
      <c r="AN269">
        <f>MAX(AL269:AM269)</f>
        <v>45566.724860000002</v>
      </c>
      <c r="AO269">
        <f t="shared" si="8"/>
        <v>45566.724860000002</v>
      </c>
      <c r="AP269">
        <v>1</v>
      </c>
      <c r="AU269" s="32"/>
      <c r="AV269" s="31">
        <v>0.117494583</v>
      </c>
      <c r="AW269">
        <f t="shared" si="9"/>
        <v>0.117494583</v>
      </c>
    </row>
    <row r="270" spans="1:49" x14ac:dyDescent="0.35">
      <c r="A270">
        <v>798.83100000000002</v>
      </c>
      <c r="B270">
        <v>119.90900000000001</v>
      </c>
      <c r="C270">
        <v>213.3</v>
      </c>
      <c r="D270">
        <v>215.8</v>
      </c>
      <c r="E270">
        <v>220.5</v>
      </c>
      <c r="F270">
        <v>224.8</v>
      </c>
      <c r="G270">
        <v>2146.7730000000001</v>
      </c>
      <c r="H270">
        <v>1913.7260000000001</v>
      </c>
      <c r="I270">
        <v>5.1999999999999998E-2</v>
      </c>
      <c r="J270">
        <v>0.14799999999999999</v>
      </c>
      <c r="K270">
        <v>24.318000000000001</v>
      </c>
      <c r="L270">
        <v>2.0459999999999998</v>
      </c>
      <c r="M270">
        <v>0.44800000000000001</v>
      </c>
      <c r="N270">
        <v>0.65600000000000003</v>
      </c>
      <c r="O270">
        <v>41.4</v>
      </c>
      <c r="P270">
        <v>24.917999999999999</v>
      </c>
      <c r="Q270">
        <v>44.994</v>
      </c>
      <c r="R270">
        <v>230.1</v>
      </c>
      <c r="S270">
        <v>60</v>
      </c>
      <c r="T270">
        <v>60</v>
      </c>
      <c r="U270">
        <v>58.1</v>
      </c>
      <c r="V270">
        <v>94.585999999999999</v>
      </c>
      <c r="W270">
        <v>52.5</v>
      </c>
      <c r="X270">
        <v>57.845999999999997</v>
      </c>
      <c r="Y270">
        <v>72.974999999999994</v>
      </c>
      <c r="Z270">
        <v>4.3639999999999999</v>
      </c>
      <c r="AA270">
        <v>502.70400000000001</v>
      </c>
      <c r="AB270">
        <v>437.29</v>
      </c>
      <c r="AC270">
        <v>5.0039999999999996</v>
      </c>
      <c r="AD270">
        <v>3.988</v>
      </c>
      <c r="AE270">
        <v>7068.6509999999998</v>
      </c>
      <c r="AF270">
        <v>3879.4169999999999</v>
      </c>
      <c r="AG270">
        <v>1524.5630000000001</v>
      </c>
      <c r="AH270">
        <v>813.01099999999997</v>
      </c>
      <c r="AI270">
        <v>5544.0889999999999</v>
      </c>
      <c r="AJ270">
        <v>3066.4059999999999</v>
      </c>
      <c r="AK270">
        <v>423.072</v>
      </c>
      <c r="AL270">
        <v>2053.5500000000002</v>
      </c>
      <c r="AM270">
        <v>45566.749530000001</v>
      </c>
      <c r="AN270">
        <f>MAX(AL270:AM270)</f>
        <v>45566.749530000001</v>
      </c>
      <c r="AO270">
        <f t="shared" si="8"/>
        <v>45566.749530000001</v>
      </c>
      <c r="AP270">
        <v>0</v>
      </c>
      <c r="AU270" s="31">
        <v>0.28619718599999999</v>
      </c>
      <c r="AV270" s="32"/>
      <c r="AW270">
        <f t="shared" si="9"/>
        <v>0.28619718599999999</v>
      </c>
    </row>
    <row r="271" spans="1:49" x14ac:dyDescent="0.35">
      <c r="A271">
        <v>798.83100000000002</v>
      </c>
      <c r="B271">
        <v>119.90900000000001</v>
      </c>
      <c r="C271">
        <v>213.3</v>
      </c>
      <c r="D271">
        <v>215.8</v>
      </c>
      <c r="E271">
        <v>220.5</v>
      </c>
      <c r="F271">
        <v>224.8</v>
      </c>
      <c r="G271">
        <v>2146.7730000000001</v>
      </c>
      <c r="H271">
        <v>1913.7260000000001</v>
      </c>
      <c r="I271">
        <v>5.1999999999999998E-2</v>
      </c>
      <c r="J271">
        <v>0.14799999999999999</v>
      </c>
      <c r="K271">
        <v>24.318000000000001</v>
      </c>
      <c r="L271">
        <v>2.0459999999999998</v>
      </c>
      <c r="M271">
        <v>0.44800000000000001</v>
      </c>
      <c r="N271">
        <v>0.65600000000000003</v>
      </c>
      <c r="O271">
        <v>41.4</v>
      </c>
      <c r="P271">
        <v>24.917999999999999</v>
      </c>
      <c r="Q271">
        <v>44.994</v>
      </c>
      <c r="R271">
        <v>230.1</v>
      </c>
      <c r="S271">
        <v>60</v>
      </c>
      <c r="T271">
        <v>60</v>
      </c>
      <c r="U271">
        <v>58.1</v>
      </c>
      <c r="V271">
        <v>137.79599999999999</v>
      </c>
      <c r="W271">
        <v>52.5</v>
      </c>
      <c r="X271">
        <v>56.926000000000002</v>
      </c>
      <c r="Y271">
        <v>73.697000000000003</v>
      </c>
      <c r="Z271">
        <v>2.5209999999999999</v>
      </c>
      <c r="AA271">
        <v>504.64800000000002</v>
      </c>
      <c r="AB271">
        <v>443.71499999999997</v>
      </c>
      <c r="AC271">
        <v>5.23</v>
      </c>
      <c r="AD271">
        <v>4.2140000000000004</v>
      </c>
      <c r="AE271">
        <v>7350.8829999999998</v>
      </c>
      <c r="AF271">
        <v>4702.0860000000002</v>
      </c>
      <c r="AG271">
        <v>1678.9459999999999</v>
      </c>
      <c r="AH271">
        <v>991.63300000000004</v>
      </c>
      <c r="AI271">
        <v>5671.9369999999999</v>
      </c>
      <c r="AJ271">
        <v>3710.453</v>
      </c>
      <c r="AK271">
        <v>424.04199999999997</v>
      </c>
      <c r="AL271">
        <v>2054.4560000000001</v>
      </c>
      <c r="AM271">
        <v>45566.749530000001</v>
      </c>
      <c r="AN271">
        <f>MAX(AL271:AM271)</f>
        <v>45566.749530000001</v>
      </c>
      <c r="AO271">
        <f t="shared" si="8"/>
        <v>45566.749530000001</v>
      </c>
      <c r="AP271">
        <v>0</v>
      </c>
      <c r="AU271" s="32"/>
      <c r="AV271" s="31">
        <v>0.28619718599999999</v>
      </c>
      <c r="AW271">
        <f t="shared" si="9"/>
        <v>0.28619718599999999</v>
      </c>
    </row>
    <row r="272" spans="1:49" x14ac:dyDescent="0.35">
      <c r="A272">
        <v>797.72400000000005</v>
      </c>
      <c r="B272">
        <v>119.90900000000001</v>
      </c>
      <c r="C272">
        <v>213.6</v>
      </c>
      <c r="D272">
        <v>216.3</v>
      </c>
      <c r="E272">
        <v>220.6</v>
      </c>
      <c r="F272">
        <v>224.8</v>
      </c>
      <c r="G272">
        <v>2241.4879999999998</v>
      </c>
      <c r="H272">
        <v>2090.527</v>
      </c>
      <c r="I272">
        <v>5.3999999999999999E-2</v>
      </c>
      <c r="J272">
        <v>0.14799999999999999</v>
      </c>
      <c r="K272">
        <v>24.327999999999999</v>
      </c>
      <c r="L272">
        <v>2.266</v>
      </c>
      <c r="M272">
        <v>0.45800000000000002</v>
      </c>
      <c r="N272">
        <v>0.65400000000000003</v>
      </c>
      <c r="O272">
        <v>41</v>
      </c>
      <c r="P272">
        <v>25.53</v>
      </c>
      <c r="Q272">
        <v>44.963999999999999</v>
      </c>
      <c r="R272">
        <v>230.1</v>
      </c>
      <c r="S272">
        <v>60</v>
      </c>
      <c r="T272">
        <v>60</v>
      </c>
      <c r="U272">
        <v>58.3</v>
      </c>
      <c r="V272">
        <v>94.585999999999999</v>
      </c>
      <c r="W272">
        <v>52.5</v>
      </c>
      <c r="X272">
        <v>58.218000000000004</v>
      </c>
      <c r="Y272">
        <v>73.266000000000005</v>
      </c>
      <c r="Z272">
        <v>3.5369999999999999</v>
      </c>
      <c r="AA272">
        <v>504.88099999999997</v>
      </c>
      <c r="AB272">
        <v>440.50400000000002</v>
      </c>
      <c r="AC272">
        <v>5.0039999999999996</v>
      </c>
      <c r="AD272">
        <v>3.9129999999999998</v>
      </c>
      <c r="AE272">
        <v>7106.741</v>
      </c>
      <c r="AF272">
        <v>3940.3510000000001</v>
      </c>
      <c r="AG272">
        <v>1531.01</v>
      </c>
      <c r="AH272">
        <v>793.53300000000002</v>
      </c>
      <c r="AI272">
        <v>5575.7309999999998</v>
      </c>
      <c r="AJ272">
        <v>3146.8180000000002</v>
      </c>
      <c r="AK272">
        <v>423.16</v>
      </c>
      <c r="AL272">
        <v>2054.027</v>
      </c>
      <c r="AM272">
        <v>45566.751089999998</v>
      </c>
      <c r="AN272">
        <f>MAX(AL272:AM272)</f>
        <v>45566.751089999998</v>
      </c>
      <c r="AO272">
        <f t="shared" si="8"/>
        <v>45566.751089999998</v>
      </c>
      <c r="AP272">
        <v>0</v>
      </c>
      <c r="AU272" s="31">
        <v>0.45498144600000001</v>
      </c>
      <c r="AV272" s="32"/>
      <c r="AW272">
        <f t="shared" si="9"/>
        <v>0.45498144600000001</v>
      </c>
    </row>
    <row r="273" spans="1:49" x14ac:dyDescent="0.35">
      <c r="A273">
        <v>797.72400000000005</v>
      </c>
      <c r="B273">
        <v>119.90900000000001</v>
      </c>
      <c r="C273">
        <v>213.6</v>
      </c>
      <c r="D273">
        <v>216.3</v>
      </c>
      <c r="E273">
        <v>220.6</v>
      </c>
      <c r="F273">
        <v>224.8</v>
      </c>
      <c r="G273">
        <v>2241.4879999999998</v>
      </c>
      <c r="H273">
        <v>2090.527</v>
      </c>
      <c r="I273">
        <v>5.3999999999999999E-2</v>
      </c>
      <c r="J273">
        <v>0.14799999999999999</v>
      </c>
      <c r="K273">
        <v>24.327999999999999</v>
      </c>
      <c r="L273">
        <v>2.266</v>
      </c>
      <c r="M273">
        <v>0.45800000000000002</v>
      </c>
      <c r="N273">
        <v>0.65400000000000003</v>
      </c>
      <c r="O273">
        <v>41</v>
      </c>
      <c r="P273">
        <v>25.53</v>
      </c>
      <c r="Q273">
        <v>44.963999999999999</v>
      </c>
      <c r="R273">
        <v>230.1</v>
      </c>
      <c r="S273">
        <v>60</v>
      </c>
      <c r="T273">
        <v>60</v>
      </c>
      <c r="U273">
        <v>58.3</v>
      </c>
      <c r="V273">
        <v>137.79599999999999</v>
      </c>
      <c r="W273">
        <v>52.5</v>
      </c>
      <c r="X273">
        <v>57.103000000000002</v>
      </c>
      <c r="Y273">
        <v>73.915999999999997</v>
      </c>
      <c r="Z273">
        <v>2.5579999999999998</v>
      </c>
      <c r="AA273">
        <v>516.13300000000004</v>
      </c>
      <c r="AB273">
        <v>456.11799999999999</v>
      </c>
      <c r="AC273">
        <v>5.1550000000000002</v>
      </c>
      <c r="AD273">
        <v>4.2140000000000004</v>
      </c>
      <c r="AE273">
        <v>7584.7330000000002</v>
      </c>
      <c r="AF273">
        <v>5083.8950000000004</v>
      </c>
      <c r="AG273">
        <v>1723.5609999999999</v>
      </c>
      <c r="AH273">
        <v>1073.904</v>
      </c>
      <c r="AI273">
        <v>5861.1729999999998</v>
      </c>
      <c r="AJ273">
        <v>4009.991</v>
      </c>
      <c r="AK273">
        <v>424.267</v>
      </c>
      <c r="AL273">
        <v>2053.1529999999998</v>
      </c>
      <c r="AM273">
        <v>45566.751089999998</v>
      </c>
      <c r="AN273">
        <f>MAX(AL273:AM273)</f>
        <v>45566.751089999998</v>
      </c>
      <c r="AO273">
        <f t="shared" si="8"/>
        <v>45566.751089999998</v>
      </c>
      <c r="AP273">
        <v>0</v>
      </c>
      <c r="AU273" s="32"/>
      <c r="AV273" s="31">
        <v>0.45498144600000001</v>
      </c>
      <c r="AW273">
        <f t="shared" si="9"/>
        <v>0.45498144600000001</v>
      </c>
    </row>
    <row r="274" spans="1:49" x14ac:dyDescent="0.35">
      <c r="A274">
        <v>796.61800000000005</v>
      </c>
      <c r="B274">
        <v>119.90900000000001</v>
      </c>
      <c r="C274">
        <v>212.5</v>
      </c>
      <c r="D274">
        <v>216.1</v>
      </c>
      <c r="E274">
        <v>221</v>
      </c>
      <c r="F274">
        <v>224.8</v>
      </c>
      <c r="G274">
        <v>2308.5169999999998</v>
      </c>
      <c r="H274">
        <v>1994.0630000000001</v>
      </c>
      <c r="I274">
        <v>3.0920000000000001</v>
      </c>
      <c r="J274">
        <v>0.14399999999999999</v>
      </c>
      <c r="K274">
        <v>24.35</v>
      </c>
      <c r="L274">
        <v>2.1539999999999999</v>
      </c>
      <c r="M274">
        <v>0.46400000000000002</v>
      </c>
      <c r="N274">
        <v>0.65600000000000003</v>
      </c>
      <c r="O274">
        <v>41</v>
      </c>
      <c r="P274">
        <v>25.585999999999999</v>
      </c>
      <c r="Q274">
        <v>44.953000000000003</v>
      </c>
      <c r="R274">
        <v>230.1</v>
      </c>
      <c r="S274">
        <v>60</v>
      </c>
      <c r="T274">
        <v>60</v>
      </c>
      <c r="U274">
        <v>58.4</v>
      </c>
      <c r="V274">
        <v>94.585999999999999</v>
      </c>
      <c r="W274">
        <v>52.5</v>
      </c>
      <c r="X274">
        <v>62.82</v>
      </c>
      <c r="Y274">
        <v>76.745999999999995</v>
      </c>
      <c r="Z274">
        <v>3.9510000000000001</v>
      </c>
      <c r="AA274">
        <v>512.75900000000001</v>
      </c>
      <c r="AB274">
        <v>449.04700000000003</v>
      </c>
      <c r="AC274">
        <v>5.0039999999999996</v>
      </c>
      <c r="AD274">
        <v>3.9129999999999998</v>
      </c>
      <c r="AE274">
        <v>7198.9409999999998</v>
      </c>
      <c r="AF274">
        <v>4167.2539999999999</v>
      </c>
      <c r="AG274">
        <v>1571.479</v>
      </c>
      <c r="AH274">
        <v>824.74699999999996</v>
      </c>
      <c r="AI274">
        <v>5627.4620000000004</v>
      </c>
      <c r="AJ274">
        <v>3342.5070000000001</v>
      </c>
      <c r="AK274">
        <v>423.137</v>
      </c>
      <c r="AL274">
        <v>2054.453</v>
      </c>
      <c r="AM274">
        <v>45566.751369999998</v>
      </c>
      <c r="AN274">
        <f>MAX(AL274:AM274)</f>
        <v>45566.751369999998</v>
      </c>
      <c r="AO274">
        <f t="shared" si="8"/>
        <v>45566.751369999998</v>
      </c>
      <c r="AP274">
        <v>0</v>
      </c>
      <c r="AU274" s="31">
        <v>0.39505815500000002</v>
      </c>
      <c r="AV274" s="32"/>
      <c r="AW274">
        <f t="shared" si="9"/>
        <v>0.39505815500000002</v>
      </c>
    </row>
    <row r="275" spans="1:49" x14ac:dyDescent="0.35">
      <c r="A275">
        <v>796.61800000000005</v>
      </c>
      <c r="B275">
        <v>119.90900000000001</v>
      </c>
      <c r="C275">
        <v>212.5</v>
      </c>
      <c r="D275">
        <v>216.1</v>
      </c>
      <c r="E275">
        <v>221</v>
      </c>
      <c r="F275">
        <v>224.8</v>
      </c>
      <c r="G275">
        <v>2308.5169999999998</v>
      </c>
      <c r="H275">
        <v>1994.0630000000001</v>
      </c>
      <c r="I275">
        <v>3.0920000000000001</v>
      </c>
      <c r="J275">
        <v>0.14399999999999999</v>
      </c>
      <c r="K275">
        <v>24.35</v>
      </c>
      <c r="L275">
        <v>2.1539999999999999</v>
      </c>
      <c r="M275">
        <v>0.46400000000000002</v>
      </c>
      <c r="N275">
        <v>0.65600000000000003</v>
      </c>
      <c r="O275">
        <v>41</v>
      </c>
      <c r="P275">
        <v>25.585999999999999</v>
      </c>
      <c r="Q275">
        <v>44.953000000000003</v>
      </c>
      <c r="R275">
        <v>230.1</v>
      </c>
      <c r="S275">
        <v>60</v>
      </c>
      <c r="T275">
        <v>60</v>
      </c>
      <c r="U275">
        <v>58.4</v>
      </c>
      <c r="V275">
        <v>137.79599999999999</v>
      </c>
      <c r="W275">
        <v>52.5</v>
      </c>
      <c r="X275">
        <v>62.334000000000003</v>
      </c>
      <c r="Y275">
        <v>77.688999999999993</v>
      </c>
      <c r="Z275">
        <v>2.1819999999999999</v>
      </c>
      <c r="AA275">
        <v>520.62</v>
      </c>
      <c r="AB275">
        <v>459.358</v>
      </c>
      <c r="AC275">
        <v>5.23</v>
      </c>
      <c r="AD275">
        <v>4.2519999999999998</v>
      </c>
      <c r="AE275">
        <v>7586.5559999999996</v>
      </c>
      <c r="AF275">
        <v>5182.3379999999997</v>
      </c>
      <c r="AG275">
        <v>1778.6</v>
      </c>
      <c r="AH275">
        <v>1097.115</v>
      </c>
      <c r="AI275">
        <v>5807.9560000000001</v>
      </c>
      <c r="AJ275">
        <v>4085.2240000000002</v>
      </c>
      <c r="AK275">
        <v>424.15499999999997</v>
      </c>
      <c r="AL275">
        <v>2053.701</v>
      </c>
      <c r="AM275">
        <v>45566.751369999998</v>
      </c>
      <c r="AN275">
        <f>MAX(AL275:AM275)</f>
        <v>45566.751369999998</v>
      </c>
      <c r="AO275">
        <f t="shared" si="8"/>
        <v>45566.751369999998</v>
      </c>
      <c r="AP275">
        <v>0</v>
      </c>
      <c r="AU275" s="32"/>
      <c r="AV275" s="31">
        <v>0.39505815500000002</v>
      </c>
      <c r="AW275">
        <f t="shared" si="9"/>
        <v>0.39505815500000002</v>
      </c>
    </row>
    <row r="276" spans="1:49" x14ac:dyDescent="0.35">
      <c r="A276">
        <v>796.80200000000002</v>
      </c>
      <c r="B276">
        <v>119.90900000000001</v>
      </c>
      <c r="C276">
        <v>211.8</v>
      </c>
      <c r="D276">
        <v>216.1</v>
      </c>
      <c r="E276">
        <v>221.3</v>
      </c>
      <c r="F276">
        <v>225.3</v>
      </c>
      <c r="G276">
        <v>2268.299</v>
      </c>
      <c r="H276">
        <v>1910.423</v>
      </c>
      <c r="I276">
        <v>2.8540000000000001</v>
      </c>
      <c r="J276">
        <v>0.15</v>
      </c>
      <c r="K276">
        <v>24.358000000000001</v>
      </c>
      <c r="L276">
        <v>2.024</v>
      </c>
      <c r="M276">
        <v>0.46200000000000002</v>
      </c>
      <c r="N276">
        <v>0.65600000000000003</v>
      </c>
      <c r="O276">
        <v>41</v>
      </c>
      <c r="P276">
        <v>25.213999999999999</v>
      </c>
      <c r="Q276">
        <v>44.948</v>
      </c>
      <c r="R276">
        <v>230.1</v>
      </c>
      <c r="S276">
        <v>60</v>
      </c>
      <c r="T276">
        <v>60</v>
      </c>
      <c r="U276">
        <v>58.7</v>
      </c>
      <c r="V276">
        <v>94.585999999999999</v>
      </c>
      <c r="W276">
        <v>52.5</v>
      </c>
      <c r="X276">
        <v>64.253</v>
      </c>
      <c r="Y276">
        <v>77.98</v>
      </c>
      <c r="Z276">
        <v>3.762</v>
      </c>
      <c r="AA276">
        <v>523.58399999999995</v>
      </c>
      <c r="AB276">
        <v>468.09399999999999</v>
      </c>
      <c r="AC276">
        <v>4.8159999999999998</v>
      </c>
      <c r="AD276">
        <v>3.875</v>
      </c>
      <c r="AE276">
        <v>7349.7349999999997</v>
      </c>
      <c r="AF276">
        <v>4572.1390000000001</v>
      </c>
      <c r="AG276">
        <v>1564.04</v>
      </c>
      <c r="AH276">
        <v>903.86500000000001</v>
      </c>
      <c r="AI276">
        <v>5785.6949999999997</v>
      </c>
      <c r="AJ276">
        <v>3668.2739999999999</v>
      </c>
      <c r="AK276">
        <v>423.315</v>
      </c>
      <c r="AL276">
        <v>2053.3519999999999</v>
      </c>
      <c r="AM276">
        <v>45566.751640000002</v>
      </c>
      <c r="AN276">
        <f>MAX(AL276:AM276)</f>
        <v>45566.751640000002</v>
      </c>
      <c r="AO276">
        <f t="shared" si="8"/>
        <v>45566.751640000002</v>
      </c>
      <c r="AP276">
        <v>0</v>
      </c>
      <c r="AU276" s="31">
        <v>0.218640327</v>
      </c>
      <c r="AV276" s="32"/>
      <c r="AW276">
        <f t="shared" si="9"/>
        <v>0.218640327</v>
      </c>
    </row>
    <row r="277" spans="1:49" x14ac:dyDescent="0.35">
      <c r="A277">
        <v>796.80200000000002</v>
      </c>
      <c r="B277">
        <v>119.90900000000001</v>
      </c>
      <c r="C277">
        <v>211.8</v>
      </c>
      <c r="D277">
        <v>216.1</v>
      </c>
      <c r="E277">
        <v>221.3</v>
      </c>
      <c r="F277">
        <v>225.3</v>
      </c>
      <c r="G277">
        <v>2268.299</v>
      </c>
      <c r="H277">
        <v>1910.423</v>
      </c>
      <c r="I277">
        <v>2.8540000000000001</v>
      </c>
      <c r="J277">
        <v>0.15</v>
      </c>
      <c r="K277">
        <v>24.358000000000001</v>
      </c>
      <c r="L277">
        <v>2.024</v>
      </c>
      <c r="M277">
        <v>0.46200000000000002</v>
      </c>
      <c r="N277">
        <v>0.65600000000000003</v>
      </c>
      <c r="O277">
        <v>41</v>
      </c>
      <c r="P277">
        <v>25.213999999999999</v>
      </c>
      <c r="Q277">
        <v>44.948</v>
      </c>
      <c r="R277">
        <v>230.1</v>
      </c>
      <c r="S277">
        <v>60</v>
      </c>
      <c r="T277">
        <v>60</v>
      </c>
      <c r="U277">
        <v>58.7</v>
      </c>
      <c r="V277">
        <v>137.79599999999999</v>
      </c>
      <c r="W277">
        <v>52.5</v>
      </c>
      <c r="X277">
        <v>63.892000000000003</v>
      </c>
      <c r="Y277">
        <v>79.447000000000003</v>
      </c>
      <c r="Z277">
        <v>2.4460000000000002</v>
      </c>
      <c r="AA277">
        <v>525.31600000000003</v>
      </c>
      <c r="AB277">
        <v>470.654</v>
      </c>
      <c r="AC277">
        <v>5.0789999999999997</v>
      </c>
      <c r="AD277">
        <v>4.101</v>
      </c>
      <c r="AE277">
        <v>7555.3370000000004</v>
      </c>
      <c r="AF277">
        <v>5331.4359999999997</v>
      </c>
      <c r="AG277">
        <v>1732.953</v>
      </c>
      <c r="AH277">
        <v>1062.6690000000001</v>
      </c>
      <c r="AI277">
        <v>5822.3850000000002</v>
      </c>
      <c r="AJ277">
        <v>4268.7659999999996</v>
      </c>
      <c r="AK277">
        <v>424.10500000000002</v>
      </c>
      <c r="AL277">
        <v>2053.4340000000002</v>
      </c>
      <c r="AM277">
        <v>45566.751640000002</v>
      </c>
      <c r="AN277">
        <f>MAX(AL277:AM277)</f>
        <v>45566.751640000002</v>
      </c>
      <c r="AO277">
        <f t="shared" si="8"/>
        <v>45566.751640000002</v>
      </c>
      <c r="AP277">
        <v>0</v>
      </c>
      <c r="AU277" s="32"/>
      <c r="AV277" s="31">
        <v>0.218640327</v>
      </c>
      <c r="AW277">
        <f t="shared" si="9"/>
        <v>0.218640327</v>
      </c>
    </row>
    <row r="278" spans="1:49" x14ac:dyDescent="0.35">
      <c r="A278">
        <v>796.80200000000002</v>
      </c>
      <c r="B278">
        <v>119.90900000000001</v>
      </c>
      <c r="C278">
        <v>211.5</v>
      </c>
      <c r="D278">
        <v>215.8</v>
      </c>
      <c r="E278">
        <v>221.5</v>
      </c>
      <c r="F278">
        <v>225.6</v>
      </c>
      <c r="G278">
        <v>2258.779</v>
      </c>
      <c r="H278">
        <v>1917.223</v>
      </c>
      <c r="I278">
        <v>3.3820000000000001</v>
      </c>
      <c r="J278">
        <v>0.15</v>
      </c>
      <c r="K278">
        <v>24.346</v>
      </c>
      <c r="L278">
        <v>2.0059999999999998</v>
      </c>
      <c r="M278">
        <v>0.46</v>
      </c>
      <c r="N278">
        <v>0.65600000000000003</v>
      </c>
      <c r="O278">
        <v>41.2</v>
      </c>
      <c r="P278">
        <v>24.989000000000001</v>
      </c>
      <c r="Q278">
        <v>44.963999999999999</v>
      </c>
      <c r="R278">
        <v>230</v>
      </c>
      <c r="S278">
        <v>60.1</v>
      </c>
      <c r="T278">
        <v>60.1</v>
      </c>
      <c r="U278">
        <v>59.1</v>
      </c>
      <c r="V278">
        <v>94.585999999999999</v>
      </c>
      <c r="W278">
        <v>52.5</v>
      </c>
      <c r="X278">
        <v>64.876000000000005</v>
      </c>
      <c r="Y278">
        <v>78.816000000000003</v>
      </c>
      <c r="Z278">
        <v>3.5369999999999999</v>
      </c>
      <c r="AA278">
        <v>527.16300000000001</v>
      </c>
      <c r="AB278">
        <v>472.90300000000002</v>
      </c>
      <c r="AC278">
        <v>4.8159999999999998</v>
      </c>
      <c r="AD278">
        <v>3.875</v>
      </c>
      <c r="AE278">
        <v>7415.9539999999997</v>
      </c>
      <c r="AF278">
        <v>4707.4179999999997</v>
      </c>
      <c r="AG278">
        <v>1579.0440000000001</v>
      </c>
      <c r="AH278">
        <v>920.32500000000005</v>
      </c>
      <c r="AI278">
        <v>5836.91</v>
      </c>
      <c r="AJ278">
        <v>3787.0940000000001</v>
      </c>
      <c r="AK278">
        <v>423.4</v>
      </c>
      <c r="AL278">
        <v>2053.9760000000001</v>
      </c>
      <c r="AM278">
        <v>45566.751929999999</v>
      </c>
      <c r="AN278">
        <f>MAX(AL278:AM278)</f>
        <v>45566.751929999999</v>
      </c>
      <c r="AO278">
        <f t="shared" si="8"/>
        <v>45566.751929999999</v>
      </c>
      <c r="AP278">
        <v>1</v>
      </c>
      <c r="AU278" s="31">
        <v>0.217410564</v>
      </c>
      <c r="AV278" s="32"/>
      <c r="AW278">
        <f t="shared" si="9"/>
        <v>0.217410564</v>
      </c>
    </row>
    <row r="279" spans="1:49" x14ac:dyDescent="0.35">
      <c r="A279">
        <v>796.80200000000002</v>
      </c>
      <c r="B279">
        <v>119.90900000000001</v>
      </c>
      <c r="C279">
        <v>211.5</v>
      </c>
      <c r="D279">
        <v>215.8</v>
      </c>
      <c r="E279">
        <v>221.5</v>
      </c>
      <c r="F279">
        <v>225.6</v>
      </c>
      <c r="G279">
        <v>2258.779</v>
      </c>
      <c r="H279">
        <v>1917.223</v>
      </c>
      <c r="I279">
        <v>3.3820000000000001</v>
      </c>
      <c r="J279">
        <v>0.15</v>
      </c>
      <c r="K279">
        <v>24.346</v>
      </c>
      <c r="L279">
        <v>2.0059999999999998</v>
      </c>
      <c r="M279">
        <v>0.46</v>
      </c>
      <c r="N279">
        <v>0.65600000000000003</v>
      </c>
      <c r="O279">
        <v>41.2</v>
      </c>
      <c r="P279">
        <v>24.989000000000001</v>
      </c>
      <c r="Q279">
        <v>44.963999999999999</v>
      </c>
      <c r="R279">
        <v>230</v>
      </c>
      <c r="S279">
        <v>60.1</v>
      </c>
      <c r="T279">
        <v>60.1</v>
      </c>
      <c r="U279">
        <v>59.1</v>
      </c>
      <c r="V279">
        <v>137.79599999999999</v>
      </c>
      <c r="W279">
        <v>52.5</v>
      </c>
      <c r="X279">
        <v>64.59</v>
      </c>
      <c r="Y279">
        <v>80.355000000000004</v>
      </c>
      <c r="Z279">
        <v>2.8220000000000001</v>
      </c>
      <c r="AA279">
        <v>528.20799999999997</v>
      </c>
      <c r="AB279">
        <v>475.262</v>
      </c>
      <c r="AC279">
        <v>5.0789999999999997</v>
      </c>
      <c r="AD279">
        <v>4.1390000000000002</v>
      </c>
      <c r="AE279">
        <v>7583.2370000000001</v>
      </c>
      <c r="AF279">
        <v>5443.5990000000002</v>
      </c>
      <c r="AG279">
        <v>1747.8679999999999</v>
      </c>
      <c r="AH279">
        <v>1097.0899999999999</v>
      </c>
      <c r="AI279">
        <v>5835.3689999999997</v>
      </c>
      <c r="AJ279">
        <v>4346.509</v>
      </c>
      <c r="AK279">
        <v>424.17599999999999</v>
      </c>
      <c r="AL279">
        <v>2055.9259999999999</v>
      </c>
      <c r="AM279">
        <v>45566.751929999999</v>
      </c>
      <c r="AN279">
        <f>MAX(AL279:AM279)</f>
        <v>45566.751929999999</v>
      </c>
      <c r="AO279">
        <f t="shared" si="8"/>
        <v>45566.751929999999</v>
      </c>
      <c r="AP279">
        <v>1</v>
      </c>
      <c r="AU279" s="32"/>
      <c r="AV279" s="31">
        <v>0.217410564</v>
      </c>
      <c r="AW279">
        <f t="shared" si="9"/>
        <v>0.217410564</v>
      </c>
    </row>
    <row r="280" spans="1:49" x14ac:dyDescent="0.35">
      <c r="A280">
        <v>797.17100000000005</v>
      </c>
      <c r="B280">
        <v>119.90900000000001</v>
      </c>
      <c r="C280">
        <v>211.3</v>
      </c>
      <c r="D280">
        <v>215.6</v>
      </c>
      <c r="E280">
        <v>221.6</v>
      </c>
      <c r="F280">
        <v>225.6</v>
      </c>
      <c r="G280">
        <v>2226.9160000000002</v>
      </c>
      <c r="H280">
        <v>1905.566</v>
      </c>
      <c r="I280">
        <v>3.0779999999999998</v>
      </c>
      <c r="J280">
        <v>0.14399999999999999</v>
      </c>
      <c r="K280">
        <v>24.344000000000001</v>
      </c>
      <c r="L280">
        <v>2.04</v>
      </c>
      <c r="M280">
        <v>0.45800000000000002</v>
      </c>
      <c r="N280">
        <v>0.65400000000000003</v>
      </c>
      <c r="O280">
        <v>41.4</v>
      </c>
      <c r="P280">
        <v>25.321000000000002</v>
      </c>
      <c r="Q280">
        <v>44.978999999999999</v>
      </c>
      <c r="R280">
        <v>230</v>
      </c>
      <c r="S280">
        <v>60.2</v>
      </c>
      <c r="T280">
        <v>60.2</v>
      </c>
      <c r="U280">
        <v>59.4</v>
      </c>
      <c r="V280">
        <v>94.585999999999999</v>
      </c>
      <c r="W280">
        <v>52.5</v>
      </c>
      <c r="X280">
        <v>65.358000000000004</v>
      </c>
      <c r="Y280">
        <v>79.234999999999999</v>
      </c>
      <c r="Z280">
        <v>3.198</v>
      </c>
      <c r="AA280">
        <v>530.16999999999996</v>
      </c>
      <c r="AB280">
        <v>477.44600000000003</v>
      </c>
      <c r="AC280">
        <v>4.7779999999999996</v>
      </c>
      <c r="AD280">
        <v>3.8380000000000001</v>
      </c>
      <c r="AE280">
        <v>7467.5349999999999</v>
      </c>
      <c r="AF280">
        <v>4829.7659999999996</v>
      </c>
      <c r="AG280">
        <v>1593.827</v>
      </c>
      <c r="AH280">
        <v>938.11400000000003</v>
      </c>
      <c r="AI280">
        <v>5873.7079999999996</v>
      </c>
      <c r="AJ280">
        <v>3891.6509999999998</v>
      </c>
      <c r="AK280">
        <v>423.166</v>
      </c>
      <c r="AL280">
        <v>2054.14</v>
      </c>
      <c r="AM280">
        <v>45566.752209999999</v>
      </c>
      <c r="AN280">
        <f>MAX(AL280:AM280)</f>
        <v>45566.752209999999</v>
      </c>
      <c r="AO280">
        <f t="shared" si="8"/>
        <v>45566.752209999999</v>
      </c>
      <c r="AP280">
        <v>1</v>
      </c>
      <c r="AU280" s="31">
        <v>0.199611068</v>
      </c>
      <c r="AV280" s="32"/>
      <c r="AW280">
        <f t="shared" si="9"/>
        <v>0.199611068</v>
      </c>
    </row>
    <row r="281" spans="1:49" x14ac:dyDescent="0.35">
      <c r="A281">
        <v>797.17100000000005</v>
      </c>
      <c r="B281">
        <v>119.90900000000001</v>
      </c>
      <c r="C281">
        <v>211.3</v>
      </c>
      <c r="D281">
        <v>215.6</v>
      </c>
      <c r="E281">
        <v>221.6</v>
      </c>
      <c r="F281">
        <v>225.6</v>
      </c>
      <c r="G281">
        <v>2226.9160000000002</v>
      </c>
      <c r="H281">
        <v>1905.566</v>
      </c>
      <c r="I281">
        <v>3.0779999999999998</v>
      </c>
      <c r="J281">
        <v>0.14399999999999999</v>
      </c>
      <c r="K281">
        <v>24.344000000000001</v>
      </c>
      <c r="L281">
        <v>2.04</v>
      </c>
      <c r="M281">
        <v>0.45800000000000002</v>
      </c>
      <c r="N281">
        <v>0.65400000000000003</v>
      </c>
      <c r="O281">
        <v>41.4</v>
      </c>
      <c r="P281">
        <v>25.321000000000002</v>
      </c>
      <c r="Q281">
        <v>44.978999999999999</v>
      </c>
      <c r="R281">
        <v>230</v>
      </c>
      <c r="S281">
        <v>60.2</v>
      </c>
      <c r="T281">
        <v>60.2</v>
      </c>
      <c r="U281">
        <v>59.4</v>
      </c>
      <c r="V281">
        <v>137.79599999999999</v>
      </c>
      <c r="W281">
        <v>52.5</v>
      </c>
      <c r="X281">
        <v>65.293000000000006</v>
      </c>
      <c r="Y281">
        <v>81.207999999999998</v>
      </c>
      <c r="Z281">
        <v>1.5429999999999999</v>
      </c>
      <c r="AA281">
        <v>532.05799999999999</v>
      </c>
      <c r="AB281">
        <v>479.85599999999999</v>
      </c>
      <c r="AC281">
        <v>5.0419999999999998</v>
      </c>
      <c r="AD281">
        <v>4.0629999999999997</v>
      </c>
      <c r="AE281">
        <v>7643.692</v>
      </c>
      <c r="AF281">
        <v>5563.3090000000002</v>
      </c>
      <c r="AG281">
        <v>1762.702</v>
      </c>
      <c r="AH281">
        <v>1093.098</v>
      </c>
      <c r="AI281">
        <v>5880.991</v>
      </c>
      <c r="AJ281">
        <v>4470.2110000000002</v>
      </c>
      <c r="AK281">
        <v>424.52300000000002</v>
      </c>
      <c r="AL281">
        <v>2055.357</v>
      </c>
      <c r="AM281">
        <v>45566.752209999999</v>
      </c>
      <c r="AN281">
        <f>MAX(AL281:AM281)</f>
        <v>45566.752209999999</v>
      </c>
      <c r="AO281">
        <f t="shared" si="8"/>
        <v>45566.752209999999</v>
      </c>
      <c r="AP281">
        <v>1</v>
      </c>
      <c r="AU281" s="32"/>
      <c r="AV281" s="31">
        <v>0.199611068</v>
      </c>
      <c r="AW281">
        <f t="shared" si="9"/>
        <v>0.199611068</v>
      </c>
    </row>
    <row r="282" spans="1:49" x14ac:dyDescent="0.35">
      <c r="A282">
        <v>797.72400000000005</v>
      </c>
      <c r="B282">
        <v>119.90900000000001</v>
      </c>
      <c r="C282">
        <v>211.5</v>
      </c>
      <c r="D282">
        <v>215.6</v>
      </c>
      <c r="E282">
        <v>221.8</v>
      </c>
      <c r="F282">
        <v>225.6</v>
      </c>
      <c r="G282">
        <v>2234.0079999999998</v>
      </c>
      <c r="H282">
        <v>1899.7370000000001</v>
      </c>
      <c r="I282">
        <v>3.2280000000000002</v>
      </c>
      <c r="J282">
        <v>0.156</v>
      </c>
      <c r="K282">
        <v>24.344000000000001</v>
      </c>
      <c r="L282">
        <v>2.0739999999999998</v>
      </c>
      <c r="M282">
        <v>0.45800000000000002</v>
      </c>
      <c r="N282">
        <v>0.65400000000000003</v>
      </c>
      <c r="O282">
        <v>41.5</v>
      </c>
      <c r="P282">
        <v>26.07</v>
      </c>
      <c r="Q282">
        <v>44.978999999999999</v>
      </c>
      <c r="R282">
        <v>230</v>
      </c>
      <c r="S282">
        <v>60.3</v>
      </c>
      <c r="T282">
        <v>60.3</v>
      </c>
      <c r="U282">
        <v>59.6</v>
      </c>
      <c r="V282">
        <v>94.585999999999999</v>
      </c>
      <c r="W282">
        <v>52.5</v>
      </c>
      <c r="X282">
        <v>65.73</v>
      </c>
      <c r="Y282">
        <v>79.569999999999993</v>
      </c>
      <c r="Z282">
        <v>3.3109999999999999</v>
      </c>
      <c r="AA282">
        <v>532.44200000000001</v>
      </c>
      <c r="AB282">
        <v>482.774</v>
      </c>
      <c r="AC282">
        <v>4.7409999999999997</v>
      </c>
      <c r="AD282">
        <v>3.7250000000000001</v>
      </c>
      <c r="AE282">
        <v>7502.6350000000002</v>
      </c>
      <c r="AF282">
        <v>4966.4589999999998</v>
      </c>
      <c r="AG282">
        <v>1613.5160000000001</v>
      </c>
      <c r="AH282">
        <v>928.423</v>
      </c>
      <c r="AI282">
        <v>5889.1189999999997</v>
      </c>
      <c r="AJ282">
        <v>4038.0360000000001</v>
      </c>
      <c r="AK282">
        <v>423.19400000000002</v>
      </c>
      <c r="AL282">
        <v>2055.9989999999998</v>
      </c>
      <c r="AM282">
        <v>45566.752489999999</v>
      </c>
      <c r="AN282">
        <f>MAX(AL282:AM282)</f>
        <v>45566.752489999999</v>
      </c>
      <c r="AO282">
        <f t="shared" si="8"/>
        <v>45566.752489999999</v>
      </c>
      <c r="AP282">
        <v>0</v>
      </c>
      <c r="AU282" s="31">
        <v>0.202100158</v>
      </c>
      <c r="AV282" s="32"/>
      <c r="AW282">
        <f t="shared" si="9"/>
        <v>0.202100158</v>
      </c>
    </row>
    <row r="283" spans="1:49" x14ac:dyDescent="0.35">
      <c r="A283">
        <v>797.72400000000005</v>
      </c>
      <c r="B283">
        <v>119.90900000000001</v>
      </c>
      <c r="C283">
        <v>211.5</v>
      </c>
      <c r="D283">
        <v>215.6</v>
      </c>
      <c r="E283">
        <v>221.8</v>
      </c>
      <c r="F283">
        <v>225.6</v>
      </c>
      <c r="G283">
        <v>2234.0079999999998</v>
      </c>
      <c r="H283">
        <v>1899.7370000000001</v>
      </c>
      <c r="I283">
        <v>3.2280000000000002</v>
      </c>
      <c r="J283">
        <v>0.156</v>
      </c>
      <c r="K283">
        <v>24.344000000000001</v>
      </c>
      <c r="L283">
        <v>2.0739999999999998</v>
      </c>
      <c r="M283">
        <v>0.45800000000000002</v>
      </c>
      <c r="N283">
        <v>0.65400000000000003</v>
      </c>
      <c r="O283">
        <v>41.5</v>
      </c>
      <c r="P283">
        <v>26.07</v>
      </c>
      <c r="Q283">
        <v>44.978999999999999</v>
      </c>
      <c r="R283">
        <v>230</v>
      </c>
      <c r="S283">
        <v>60.3</v>
      </c>
      <c r="T283">
        <v>60.3</v>
      </c>
      <c r="U283">
        <v>59.6</v>
      </c>
      <c r="V283">
        <v>137.79599999999999</v>
      </c>
      <c r="W283">
        <v>52.5</v>
      </c>
      <c r="X283">
        <v>65.661000000000001</v>
      </c>
      <c r="Y283">
        <v>81.561000000000007</v>
      </c>
      <c r="Z283">
        <v>1.43</v>
      </c>
      <c r="AA283">
        <v>535.53</v>
      </c>
      <c r="AB283">
        <v>485.28800000000001</v>
      </c>
      <c r="AC283">
        <v>4.9660000000000002</v>
      </c>
      <c r="AD283">
        <v>3.988</v>
      </c>
      <c r="AE283">
        <v>7704.8969999999999</v>
      </c>
      <c r="AF283">
        <v>5734.3819999999996</v>
      </c>
      <c r="AG283">
        <v>1768.38</v>
      </c>
      <c r="AH283">
        <v>1103.886</v>
      </c>
      <c r="AI283">
        <v>5936.5169999999998</v>
      </c>
      <c r="AJ283">
        <v>4630.4960000000001</v>
      </c>
      <c r="AK283">
        <v>424.38400000000001</v>
      </c>
      <c r="AL283">
        <v>2056.1039999999998</v>
      </c>
      <c r="AM283">
        <v>45566.752489999999</v>
      </c>
      <c r="AN283">
        <f>MAX(AL283:AM283)</f>
        <v>45566.752489999999</v>
      </c>
      <c r="AO283">
        <f t="shared" si="8"/>
        <v>45566.752489999999</v>
      </c>
      <c r="AP283">
        <v>1</v>
      </c>
      <c r="AU283" s="32"/>
      <c r="AV283" s="31">
        <v>0.202100158</v>
      </c>
      <c r="AW283">
        <f t="shared" si="9"/>
        <v>0.202100158</v>
      </c>
    </row>
    <row r="284" spans="1:49" x14ac:dyDescent="0.35">
      <c r="A284">
        <v>797.72400000000005</v>
      </c>
      <c r="B284">
        <v>119.90900000000001</v>
      </c>
      <c r="C284">
        <v>211.6</v>
      </c>
      <c r="D284">
        <v>215.3</v>
      </c>
      <c r="E284">
        <v>221.8</v>
      </c>
      <c r="F284">
        <v>225.6</v>
      </c>
      <c r="G284">
        <v>2222.5450000000001</v>
      </c>
      <c r="H284">
        <v>1861.9480000000001</v>
      </c>
      <c r="I284">
        <v>3.2240000000000002</v>
      </c>
      <c r="J284">
        <v>0.15</v>
      </c>
      <c r="K284">
        <v>24.341999999999999</v>
      </c>
      <c r="L284">
        <v>2.04</v>
      </c>
      <c r="M284">
        <v>0.45600000000000002</v>
      </c>
      <c r="N284">
        <v>0.65800000000000003</v>
      </c>
      <c r="O284">
        <v>41.5</v>
      </c>
      <c r="P284">
        <v>26.187000000000001</v>
      </c>
      <c r="Q284">
        <v>44.959000000000003</v>
      </c>
      <c r="R284">
        <v>230</v>
      </c>
      <c r="S284">
        <v>60.2</v>
      </c>
      <c r="T284">
        <v>60.2</v>
      </c>
      <c r="U284">
        <v>59.9</v>
      </c>
      <c r="V284">
        <v>94.585999999999999</v>
      </c>
      <c r="W284">
        <v>52.5</v>
      </c>
      <c r="X284">
        <v>65.844999999999999</v>
      </c>
      <c r="Y284">
        <v>79.784999999999997</v>
      </c>
      <c r="Z284">
        <v>3.16</v>
      </c>
      <c r="AA284">
        <v>533.81700000000001</v>
      </c>
      <c r="AB284">
        <v>485.23700000000002</v>
      </c>
      <c r="AC284">
        <v>4.665</v>
      </c>
      <c r="AD284">
        <v>3.762</v>
      </c>
      <c r="AE284">
        <v>7518.9390000000003</v>
      </c>
      <c r="AF284">
        <v>5023.8999999999996</v>
      </c>
      <c r="AG284">
        <v>1588.7739999999999</v>
      </c>
      <c r="AH284">
        <v>962.83500000000004</v>
      </c>
      <c r="AI284">
        <v>5930.165</v>
      </c>
      <c r="AJ284">
        <v>4061.0650000000001</v>
      </c>
      <c r="AK284">
        <v>423.55099999999999</v>
      </c>
      <c r="AL284">
        <v>2055.127</v>
      </c>
      <c r="AM284">
        <v>45566.752780000003</v>
      </c>
      <c r="AN284">
        <f>MAX(AL284:AM284)</f>
        <v>45566.752780000003</v>
      </c>
      <c r="AO284">
        <f t="shared" si="8"/>
        <v>45566.752780000003</v>
      </c>
      <c r="AP284">
        <v>0</v>
      </c>
      <c r="AU284" s="31">
        <v>0.18934238</v>
      </c>
      <c r="AV284" s="32"/>
      <c r="AW284">
        <f t="shared" si="9"/>
        <v>0.18934238</v>
      </c>
    </row>
    <row r="285" spans="1:49" x14ac:dyDescent="0.35">
      <c r="A285">
        <v>797.72400000000005</v>
      </c>
      <c r="B285">
        <v>119.90900000000001</v>
      </c>
      <c r="C285">
        <v>211.6</v>
      </c>
      <c r="D285">
        <v>215.3</v>
      </c>
      <c r="E285">
        <v>221.8</v>
      </c>
      <c r="F285">
        <v>225.6</v>
      </c>
      <c r="G285">
        <v>2222.5450000000001</v>
      </c>
      <c r="H285">
        <v>1861.9480000000001</v>
      </c>
      <c r="I285">
        <v>3.2240000000000002</v>
      </c>
      <c r="J285">
        <v>0.15</v>
      </c>
      <c r="K285">
        <v>24.341999999999999</v>
      </c>
      <c r="L285">
        <v>2.04</v>
      </c>
      <c r="M285">
        <v>0.45600000000000002</v>
      </c>
      <c r="N285">
        <v>0.65800000000000003</v>
      </c>
      <c r="O285">
        <v>41.5</v>
      </c>
      <c r="P285">
        <v>26.187000000000001</v>
      </c>
      <c r="Q285">
        <v>44.959000000000003</v>
      </c>
      <c r="R285">
        <v>230</v>
      </c>
      <c r="S285">
        <v>60.2</v>
      </c>
      <c r="T285">
        <v>60.2</v>
      </c>
      <c r="U285">
        <v>59.9</v>
      </c>
      <c r="V285">
        <v>137.79599999999999</v>
      </c>
      <c r="W285">
        <v>52.5</v>
      </c>
      <c r="X285">
        <v>65.866</v>
      </c>
      <c r="Y285">
        <v>81.992999999999995</v>
      </c>
      <c r="Z285">
        <v>1.5429999999999999</v>
      </c>
      <c r="AA285">
        <v>536.24400000000003</v>
      </c>
      <c r="AB285">
        <v>486.53899999999999</v>
      </c>
      <c r="AC285">
        <v>4.9660000000000002</v>
      </c>
      <c r="AD285">
        <v>3.988</v>
      </c>
      <c r="AE285">
        <v>7716.232</v>
      </c>
      <c r="AF285">
        <v>5763.9889999999996</v>
      </c>
      <c r="AG285">
        <v>1779.777</v>
      </c>
      <c r="AH285">
        <v>1115.4680000000001</v>
      </c>
      <c r="AI285">
        <v>5936.4560000000001</v>
      </c>
      <c r="AJ285">
        <v>4648.5209999999997</v>
      </c>
      <c r="AK285">
        <v>424.37900000000002</v>
      </c>
      <c r="AL285">
        <v>2054.7399999999998</v>
      </c>
      <c r="AM285">
        <v>45566.752780000003</v>
      </c>
      <c r="AN285">
        <f>MAX(AL285:AM285)</f>
        <v>45566.752780000003</v>
      </c>
      <c r="AO285">
        <f t="shared" si="8"/>
        <v>45566.752780000003</v>
      </c>
      <c r="AP285">
        <v>1</v>
      </c>
      <c r="AU285" s="32"/>
      <c r="AV285" s="31">
        <v>0.18934238</v>
      </c>
      <c r="AW285">
        <f t="shared" si="9"/>
        <v>0.18934238</v>
      </c>
    </row>
    <row r="286" spans="1:49" x14ac:dyDescent="0.35">
      <c r="A286">
        <v>797.54</v>
      </c>
      <c r="B286">
        <v>119.90900000000001</v>
      </c>
      <c r="C286">
        <v>212.1</v>
      </c>
      <c r="D286">
        <v>215.3</v>
      </c>
      <c r="E286">
        <v>222</v>
      </c>
      <c r="F286">
        <v>225.5</v>
      </c>
      <c r="G286">
        <v>2214.5790000000002</v>
      </c>
      <c r="H286">
        <v>1856.8</v>
      </c>
      <c r="I286">
        <v>3.25</v>
      </c>
      <c r="J286">
        <v>0.14599999999999999</v>
      </c>
      <c r="K286">
        <v>24.341999999999999</v>
      </c>
      <c r="L286">
        <v>2.032</v>
      </c>
      <c r="M286">
        <v>0.45600000000000002</v>
      </c>
      <c r="N286">
        <v>0.65600000000000003</v>
      </c>
      <c r="O286">
        <v>41.9</v>
      </c>
      <c r="P286">
        <v>26.152000000000001</v>
      </c>
      <c r="Q286">
        <v>44.963999999999999</v>
      </c>
      <c r="R286">
        <v>229.8</v>
      </c>
      <c r="S286">
        <v>60.2</v>
      </c>
      <c r="T286">
        <v>60.2</v>
      </c>
      <c r="U286">
        <v>60</v>
      </c>
      <c r="V286">
        <v>94.585999999999999</v>
      </c>
      <c r="W286">
        <v>52.5</v>
      </c>
      <c r="X286">
        <v>66.129000000000005</v>
      </c>
      <c r="Y286">
        <v>79.805999999999997</v>
      </c>
      <c r="Z286">
        <v>3.01</v>
      </c>
      <c r="AA286">
        <v>535.59799999999996</v>
      </c>
      <c r="AB286">
        <v>487.69499999999999</v>
      </c>
      <c r="AC286">
        <v>4.665</v>
      </c>
      <c r="AD286">
        <v>3.762</v>
      </c>
      <c r="AE286">
        <v>7545.8810000000003</v>
      </c>
      <c r="AF286">
        <v>5108.1109999999999</v>
      </c>
      <c r="AG286">
        <v>1598.877</v>
      </c>
      <c r="AH286">
        <v>972.16399999999999</v>
      </c>
      <c r="AI286">
        <v>5947.0039999999999</v>
      </c>
      <c r="AJ286">
        <v>4135.9470000000001</v>
      </c>
      <c r="AK286">
        <v>423.101</v>
      </c>
      <c r="AL286">
        <v>2055.0039999999999</v>
      </c>
      <c r="AM286">
        <v>45566.753060000003</v>
      </c>
      <c r="AN286">
        <f>MAX(AL286:AM286)</f>
        <v>45566.753060000003</v>
      </c>
      <c r="AO286">
        <f t="shared" si="8"/>
        <v>45566.753060000003</v>
      </c>
      <c r="AP286">
        <v>1</v>
      </c>
      <c r="AU286" s="31">
        <v>0.16634750400000001</v>
      </c>
      <c r="AV286" s="32"/>
      <c r="AW286">
        <f t="shared" si="9"/>
        <v>0.16634750400000001</v>
      </c>
    </row>
    <row r="287" spans="1:49" x14ac:dyDescent="0.35">
      <c r="A287">
        <v>797.54</v>
      </c>
      <c r="B287">
        <v>119.90900000000001</v>
      </c>
      <c r="C287">
        <v>212.1</v>
      </c>
      <c r="D287">
        <v>215.3</v>
      </c>
      <c r="E287">
        <v>222</v>
      </c>
      <c r="F287">
        <v>225.5</v>
      </c>
      <c r="G287">
        <v>2214.5790000000002</v>
      </c>
      <c r="H287">
        <v>1856.8</v>
      </c>
      <c r="I287">
        <v>3.25</v>
      </c>
      <c r="J287">
        <v>0.14599999999999999</v>
      </c>
      <c r="K287">
        <v>24.341999999999999</v>
      </c>
      <c r="L287">
        <v>2.032</v>
      </c>
      <c r="M287">
        <v>0.45600000000000002</v>
      </c>
      <c r="N287">
        <v>0.65600000000000003</v>
      </c>
      <c r="O287">
        <v>41.9</v>
      </c>
      <c r="P287">
        <v>26.152000000000001</v>
      </c>
      <c r="Q287">
        <v>44.963999999999999</v>
      </c>
      <c r="R287">
        <v>229.8</v>
      </c>
      <c r="S287">
        <v>60.2</v>
      </c>
      <c r="T287">
        <v>60.2</v>
      </c>
      <c r="U287">
        <v>60</v>
      </c>
      <c r="V287">
        <v>137.79599999999999</v>
      </c>
      <c r="W287">
        <v>52.5</v>
      </c>
      <c r="X287">
        <v>66.234999999999999</v>
      </c>
      <c r="Y287">
        <v>82.244</v>
      </c>
      <c r="Z287">
        <v>1.5049999999999999</v>
      </c>
      <c r="AA287">
        <v>535.995</v>
      </c>
      <c r="AB287">
        <v>486.25799999999998</v>
      </c>
      <c r="AC287">
        <v>5.0039999999999996</v>
      </c>
      <c r="AD287">
        <v>3.9510000000000001</v>
      </c>
      <c r="AE287">
        <v>7707.0460000000003</v>
      </c>
      <c r="AF287">
        <v>5728.223</v>
      </c>
      <c r="AG287">
        <v>1797.8140000000001</v>
      </c>
      <c r="AH287">
        <v>1094.3510000000001</v>
      </c>
      <c r="AI287">
        <v>5909.232</v>
      </c>
      <c r="AJ287">
        <v>4633.8729999999996</v>
      </c>
      <c r="AK287">
        <v>424.64</v>
      </c>
      <c r="AL287">
        <v>2055.739</v>
      </c>
      <c r="AM287">
        <v>45566.753060000003</v>
      </c>
      <c r="AN287">
        <f>MAX(AL287:AM287)</f>
        <v>45566.753060000003</v>
      </c>
      <c r="AO287">
        <f t="shared" si="8"/>
        <v>45566.753060000003</v>
      </c>
      <c r="AP287">
        <v>1</v>
      </c>
      <c r="AU287" s="32"/>
      <c r="AV287" s="31">
        <v>0.16634750400000001</v>
      </c>
      <c r="AW287">
        <f t="shared" si="9"/>
        <v>0.16634750400000001</v>
      </c>
    </row>
    <row r="288" spans="1:49" hidden="1" x14ac:dyDescent="0.35">
      <c r="A288">
        <v>797.72400000000005</v>
      </c>
      <c r="B288">
        <v>119.90900000000001</v>
      </c>
      <c r="C288">
        <v>212.5</v>
      </c>
      <c r="D288">
        <v>215.1</v>
      </c>
      <c r="E288">
        <v>221.8</v>
      </c>
      <c r="F288">
        <v>225.3</v>
      </c>
      <c r="G288">
        <v>2222.5450000000001</v>
      </c>
      <c r="H288">
        <v>1813.9590000000001</v>
      </c>
      <c r="I288">
        <v>3.0659999999999998</v>
      </c>
      <c r="J288">
        <v>0.14399999999999999</v>
      </c>
      <c r="K288">
        <v>24.341999999999999</v>
      </c>
      <c r="L288">
        <v>2.09</v>
      </c>
      <c r="M288">
        <v>0.45600000000000002</v>
      </c>
      <c r="N288">
        <v>0.65400000000000003</v>
      </c>
      <c r="O288">
        <v>42</v>
      </c>
      <c r="P288">
        <v>26.957000000000001</v>
      </c>
      <c r="Q288">
        <v>44.948</v>
      </c>
      <c r="R288">
        <v>229.8</v>
      </c>
      <c r="S288">
        <v>60.2</v>
      </c>
      <c r="T288">
        <v>60.2</v>
      </c>
      <c r="U288">
        <v>60.1</v>
      </c>
      <c r="V288">
        <v>94.585999999999999</v>
      </c>
      <c r="W288">
        <v>52.5</v>
      </c>
      <c r="X288">
        <v>66.058000000000007</v>
      </c>
      <c r="Y288">
        <v>79.992999999999995</v>
      </c>
      <c r="Z288">
        <v>3.65</v>
      </c>
      <c r="AA288">
        <v>537.70899999999995</v>
      </c>
      <c r="AB288">
        <v>491.90800000000002</v>
      </c>
      <c r="AC288">
        <v>4.59</v>
      </c>
      <c r="AD288">
        <v>3.7250000000000001</v>
      </c>
      <c r="AE288">
        <v>7593.7790000000005</v>
      </c>
      <c r="AF288">
        <v>5218.6260000000002</v>
      </c>
      <c r="AG288">
        <v>1598</v>
      </c>
      <c r="AH288">
        <v>997.73500000000001</v>
      </c>
      <c r="AI288">
        <v>5995.7780000000002</v>
      </c>
      <c r="AJ288">
        <v>4220.8909999999996</v>
      </c>
      <c r="AM288">
        <v>45566.75333</v>
      </c>
      <c r="AN288">
        <f>MAX(AL288:AM288)</f>
        <v>45566.75333</v>
      </c>
      <c r="AO288">
        <f t="shared" si="8"/>
        <v>45566.75333</v>
      </c>
      <c r="AU288" s="31">
        <v>0.141705632</v>
      </c>
      <c r="AV288" s="32"/>
      <c r="AW288">
        <f t="shared" si="9"/>
        <v>0.141705632</v>
      </c>
    </row>
    <row r="289" spans="1:49" x14ac:dyDescent="0.35">
      <c r="A289">
        <v>797.72400000000005</v>
      </c>
      <c r="B289">
        <v>119.90900000000001</v>
      </c>
      <c r="C289">
        <v>212.5</v>
      </c>
      <c r="D289">
        <v>215.1</v>
      </c>
      <c r="E289">
        <v>221.8</v>
      </c>
      <c r="F289">
        <v>225.3</v>
      </c>
      <c r="G289">
        <v>2222.5450000000001</v>
      </c>
      <c r="H289">
        <v>1813.9590000000001</v>
      </c>
      <c r="I289">
        <v>3.0659999999999998</v>
      </c>
      <c r="J289">
        <v>0.14399999999999999</v>
      </c>
      <c r="K289">
        <v>24.341999999999999</v>
      </c>
      <c r="L289">
        <v>2.09</v>
      </c>
      <c r="M289">
        <v>0.45600000000000002</v>
      </c>
      <c r="N289">
        <v>0.65400000000000003</v>
      </c>
      <c r="O289">
        <v>42</v>
      </c>
      <c r="P289">
        <v>26.957000000000001</v>
      </c>
      <c r="Q289">
        <v>44.948</v>
      </c>
      <c r="R289">
        <v>229.8</v>
      </c>
      <c r="S289">
        <v>60.2</v>
      </c>
      <c r="T289">
        <v>60.2</v>
      </c>
      <c r="U289">
        <v>60.1</v>
      </c>
      <c r="V289">
        <v>137.79599999999999</v>
      </c>
      <c r="W289">
        <v>52.5</v>
      </c>
      <c r="X289">
        <v>66.382999999999996</v>
      </c>
      <c r="Y289">
        <v>82.409000000000006</v>
      </c>
      <c r="Z289">
        <v>1.3919999999999999</v>
      </c>
      <c r="AA289">
        <v>538.89099999999996</v>
      </c>
      <c r="AB289">
        <v>490.238</v>
      </c>
      <c r="AC289">
        <v>4.891</v>
      </c>
      <c r="AD289">
        <v>3.9129999999999998</v>
      </c>
      <c r="AE289">
        <v>7770.8379999999997</v>
      </c>
      <c r="AF289">
        <v>5844.9679999999998</v>
      </c>
      <c r="AG289">
        <v>1774.0640000000001</v>
      </c>
      <c r="AH289">
        <v>1112.7180000000001</v>
      </c>
      <c r="AI289">
        <v>5996.7730000000001</v>
      </c>
      <c r="AJ289">
        <v>4732.25</v>
      </c>
      <c r="AK289">
        <v>424.358</v>
      </c>
      <c r="AL289">
        <v>2052.7339999999999</v>
      </c>
      <c r="AM289">
        <v>45566.75333</v>
      </c>
      <c r="AN289">
        <f>MAX(AL289:AM289)</f>
        <v>45566.75333</v>
      </c>
      <c r="AO289">
        <f t="shared" si="8"/>
        <v>45566.75333</v>
      </c>
      <c r="AP289">
        <v>1</v>
      </c>
      <c r="AU289" s="32"/>
      <c r="AV289" s="31">
        <v>0.141705632</v>
      </c>
      <c r="AW289">
        <f t="shared" si="9"/>
        <v>0.141705632</v>
      </c>
    </row>
    <row r="290" spans="1:49" x14ac:dyDescent="0.35">
      <c r="A290">
        <v>797.90899999999999</v>
      </c>
      <c r="B290">
        <v>119.90900000000001</v>
      </c>
      <c r="C290">
        <v>212.8</v>
      </c>
      <c r="D290">
        <v>215.1</v>
      </c>
      <c r="E290">
        <v>221.8</v>
      </c>
      <c r="F290">
        <v>225.3</v>
      </c>
      <c r="G290">
        <v>2195.5390000000002</v>
      </c>
      <c r="H290">
        <v>1813.5709999999999</v>
      </c>
      <c r="I290">
        <v>2.92</v>
      </c>
      <c r="J290">
        <v>0.14799999999999999</v>
      </c>
      <c r="K290">
        <v>24.364000000000001</v>
      </c>
      <c r="L290">
        <v>2.004</v>
      </c>
      <c r="M290">
        <v>0.45400000000000001</v>
      </c>
      <c r="N290">
        <v>0.65400000000000003</v>
      </c>
      <c r="O290">
        <v>42.2</v>
      </c>
      <c r="P290">
        <v>26.442</v>
      </c>
      <c r="Q290">
        <v>44.948</v>
      </c>
      <c r="R290">
        <v>229.8</v>
      </c>
      <c r="S290">
        <v>60.1</v>
      </c>
      <c r="T290">
        <v>60.1</v>
      </c>
      <c r="U290">
        <v>60.2</v>
      </c>
      <c r="V290">
        <v>94.585999999999999</v>
      </c>
      <c r="W290">
        <v>52.5</v>
      </c>
      <c r="X290">
        <v>66.147999999999996</v>
      </c>
      <c r="Y290">
        <v>80.013999999999996</v>
      </c>
      <c r="Z290">
        <v>2.6339999999999999</v>
      </c>
      <c r="AA290">
        <v>536.45399999999995</v>
      </c>
      <c r="AB290">
        <v>489.01299999999998</v>
      </c>
      <c r="AC290">
        <v>4.665</v>
      </c>
      <c r="AD290">
        <v>3.6869999999999998</v>
      </c>
      <c r="AE290">
        <v>7569.2240000000002</v>
      </c>
      <c r="AF290">
        <v>5144.8140000000003</v>
      </c>
      <c r="AG290">
        <v>1614.26</v>
      </c>
      <c r="AH290">
        <v>951.72699999999998</v>
      </c>
      <c r="AI290">
        <v>5954.9639999999999</v>
      </c>
      <c r="AJ290">
        <v>4193.0879999999997</v>
      </c>
      <c r="AK290">
        <v>423.72300000000001</v>
      </c>
      <c r="AL290">
        <v>2054.779</v>
      </c>
      <c r="AM290">
        <v>45566.753620000003</v>
      </c>
      <c r="AN290">
        <f>MAX(AL290:AM290)</f>
        <v>45566.753620000003</v>
      </c>
      <c r="AO290">
        <f t="shared" si="8"/>
        <v>45566.753620000003</v>
      </c>
      <c r="AP290">
        <v>1</v>
      </c>
      <c r="AU290" s="31">
        <v>0.160356045</v>
      </c>
      <c r="AV290" s="32"/>
      <c r="AW290">
        <f t="shared" si="9"/>
        <v>0.160356045</v>
      </c>
    </row>
    <row r="291" spans="1:49" x14ac:dyDescent="0.35">
      <c r="A291">
        <v>797.90899999999999</v>
      </c>
      <c r="B291">
        <v>119.90900000000001</v>
      </c>
      <c r="C291">
        <v>212.8</v>
      </c>
      <c r="D291">
        <v>215.1</v>
      </c>
      <c r="E291">
        <v>221.8</v>
      </c>
      <c r="F291">
        <v>225.3</v>
      </c>
      <c r="G291">
        <v>2195.5390000000002</v>
      </c>
      <c r="H291">
        <v>1813.5709999999999</v>
      </c>
      <c r="I291">
        <v>2.92</v>
      </c>
      <c r="J291">
        <v>0.14799999999999999</v>
      </c>
      <c r="K291">
        <v>24.364000000000001</v>
      </c>
      <c r="L291">
        <v>2.004</v>
      </c>
      <c r="M291">
        <v>0.45400000000000001</v>
      </c>
      <c r="N291">
        <v>0.65400000000000003</v>
      </c>
      <c r="O291">
        <v>42.2</v>
      </c>
      <c r="P291">
        <v>26.442</v>
      </c>
      <c r="Q291">
        <v>44.948</v>
      </c>
      <c r="R291">
        <v>229.8</v>
      </c>
      <c r="S291">
        <v>60.1</v>
      </c>
      <c r="T291">
        <v>60.1</v>
      </c>
      <c r="U291">
        <v>60.2</v>
      </c>
      <c r="V291">
        <v>137.79599999999999</v>
      </c>
      <c r="W291">
        <v>52.5</v>
      </c>
      <c r="X291">
        <v>66.438000000000002</v>
      </c>
      <c r="Y291">
        <v>82.382000000000005</v>
      </c>
      <c r="Z291">
        <v>1.4670000000000001</v>
      </c>
      <c r="AA291">
        <v>537.29200000000003</v>
      </c>
      <c r="AB291">
        <v>487.29599999999999</v>
      </c>
      <c r="AC291">
        <v>4.9290000000000003</v>
      </c>
      <c r="AD291">
        <v>3.9510000000000001</v>
      </c>
      <c r="AE291">
        <v>7735.4269999999997</v>
      </c>
      <c r="AF291">
        <v>5776.9089999999997</v>
      </c>
      <c r="AG291">
        <v>1773.3209999999999</v>
      </c>
      <c r="AH291">
        <v>1108.9059999999999</v>
      </c>
      <c r="AI291">
        <v>5962.1049999999996</v>
      </c>
      <c r="AJ291">
        <v>4668.0029999999997</v>
      </c>
      <c r="AK291">
        <v>424.42599999999999</v>
      </c>
      <c r="AL291">
        <v>2053.3040000000001</v>
      </c>
      <c r="AM291">
        <v>45566.753620000003</v>
      </c>
      <c r="AN291">
        <f>MAX(AL291:AM291)</f>
        <v>45566.753620000003</v>
      </c>
      <c r="AO291">
        <f t="shared" si="8"/>
        <v>45566.753620000003</v>
      </c>
      <c r="AP291">
        <v>1</v>
      </c>
      <c r="AU291" s="32"/>
      <c r="AV291" s="31">
        <v>0.160356045</v>
      </c>
      <c r="AW291">
        <f t="shared" si="9"/>
        <v>0.160356045</v>
      </c>
    </row>
    <row r="292" spans="1:49" x14ac:dyDescent="0.35">
      <c r="A292">
        <v>798.27800000000002</v>
      </c>
      <c r="B292">
        <v>119.90900000000001</v>
      </c>
      <c r="C292">
        <v>213.1</v>
      </c>
      <c r="D292">
        <v>215</v>
      </c>
      <c r="E292">
        <v>221.8</v>
      </c>
      <c r="F292">
        <v>225.3</v>
      </c>
      <c r="G292">
        <v>2206.71</v>
      </c>
      <c r="H292">
        <v>1838.925</v>
      </c>
      <c r="I292">
        <v>3.2519999999999998</v>
      </c>
      <c r="J292">
        <v>0.14399999999999999</v>
      </c>
      <c r="K292">
        <v>24.34</v>
      </c>
      <c r="L292">
        <v>2.0459999999999998</v>
      </c>
      <c r="M292">
        <v>0.45400000000000001</v>
      </c>
      <c r="N292">
        <v>0.65800000000000003</v>
      </c>
      <c r="O292">
        <v>42.2</v>
      </c>
      <c r="P292">
        <v>26.568999999999999</v>
      </c>
      <c r="Q292">
        <v>44.984000000000002</v>
      </c>
      <c r="R292">
        <v>229.8</v>
      </c>
      <c r="S292">
        <v>60.1</v>
      </c>
      <c r="T292">
        <v>60.1</v>
      </c>
      <c r="U292">
        <v>60.3</v>
      </c>
      <c r="V292">
        <v>94.585999999999999</v>
      </c>
      <c r="W292">
        <v>52.5</v>
      </c>
      <c r="X292">
        <v>66.221000000000004</v>
      </c>
      <c r="Y292">
        <v>79.998999999999995</v>
      </c>
      <c r="Z292">
        <v>3.3860000000000001</v>
      </c>
      <c r="AA292">
        <v>536.88</v>
      </c>
      <c r="AB292">
        <v>490.26499999999999</v>
      </c>
      <c r="AC292">
        <v>4.665</v>
      </c>
      <c r="AD292">
        <v>3.7250000000000001</v>
      </c>
      <c r="AE292">
        <v>7562.7969999999996</v>
      </c>
      <c r="AF292">
        <v>5185.4430000000002</v>
      </c>
      <c r="AG292">
        <v>1621.701</v>
      </c>
      <c r="AH292">
        <v>978.99599999999998</v>
      </c>
      <c r="AI292">
        <v>5941.0959999999995</v>
      </c>
      <c r="AJ292">
        <v>4206.4470000000001</v>
      </c>
      <c r="AK292">
        <v>423.36700000000002</v>
      </c>
      <c r="AL292">
        <v>2053.6370000000002</v>
      </c>
      <c r="AM292">
        <v>45566.753900000003</v>
      </c>
      <c r="AN292">
        <f>MAX(AL292:AM292)</f>
        <v>45566.753900000003</v>
      </c>
      <c r="AO292">
        <f t="shared" si="8"/>
        <v>45566.753900000003</v>
      </c>
      <c r="AP292">
        <v>1</v>
      </c>
      <c r="AU292" s="31">
        <v>0.146391511</v>
      </c>
      <c r="AV292" s="32"/>
      <c r="AW292">
        <f t="shared" si="9"/>
        <v>0.146391511</v>
      </c>
    </row>
    <row r="293" spans="1:49" x14ac:dyDescent="0.35">
      <c r="A293">
        <v>798.27800000000002</v>
      </c>
      <c r="B293">
        <v>119.90900000000001</v>
      </c>
      <c r="C293">
        <v>213.1</v>
      </c>
      <c r="D293">
        <v>215</v>
      </c>
      <c r="E293">
        <v>221.8</v>
      </c>
      <c r="F293">
        <v>225.3</v>
      </c>
      <c r="G293">
        <v>2206.71</v>
      </c>
      <c r="H293">
        <v>1838.925</v>
      </c>
      <c r="I293">
        <v>3.2519999999999998</v>
      </c>
      <c r="J293">
        <v>0.14399999999999999</v>
      </c>
      <c r="K293">
        <v>24.34</v>
      </c>
      <c r="L293">
        <v>2.0459999999999998</v>
      </c>
      <c r="M293">
        <v>0.45400000000000001</v>
      </c>
      <c r="N293">
        <v>0.65800000000000003</v>
      </c>
      <c r="O293">
        <v>42.2</v>
      </c>
      <c r="P293">
        <v>26.568999999999999</v>
      </c>
      <c r="Q293">
        <v>44.984000000000002</v>
      </c>
      <c r="R293">
        <v>229.8</v>
      </c>
      <c r="S293">
        <v>60.1</v>
      </c>
      <c r="T293">
        <v>60.1</v>
      </c>
      <c r="U293">
        <v>60.3</v>
      </c>
      <c r="V293">
        <v>137.79599999999999</v>
      </c>
      <c r="W293">
        <v>52.5</v>
      </c>
      <c r="X293">
        <v>66.501000000000005</v>
      </c>
      <c r="Y293">
        <v>82.052000000000007</v>
      </c>
      <c r="Z293">
        <v>2.7839999999999998</v>
      </c>
      <c r="AA293">
        <v>537.19600000000003</v>
      </c>
      <c r="AB293">
        <v>488.17599999999999</v>
      </c>
      <c r="AC293">
        <v>4.9290000000000003</v>
      </c>
      <c r="AD293">
        <v>3.9510000000000001</v>
      </c>
      <c r="AE293">
        <v>7736.0069999999996</v>
      </c>
      <c r="AF293">
        <v>5802.57</v>
      </c>
      <c r="AG293">
        <v>1774.2660000000001</v>
      </c>
      <c r="AH293">
        <v>1112.424</v>
      </c>
      <c r="AI293">
        <v>5961.741</v>
      </c>
      <c r="AJ293">
        <v>4690.1459999999997</v>
      </c>
      <c r="AK293">
        <v>424.43200000000002</v>
      </c>
      <c r="AL293">
        <v>2056.0230000000001</v>
      </c>
      <c r="AM293">
        <v>45566.753900000003</v>
      </c>
      <c r="AN293">
        <f>MAX(AL293:AM293)</f>
        <v>45566.753900000003</v>
      </c>
      <c r="AO293">
        <f t="shared" si="8"/>
        <v>45566.753900000003</v>
      </c>
      <c r="AP293">
        <v>1</v>
      </c>
      <c r="AU293" s="32"/>
      <c r="AV293" s="31">
        <v>0.146391511</v>
      </c>
      <c r="AW293">
        <f t="shared" si="9"/>
        <v>0.146391511</v>
      </c>
    </row>
    <row r="294" spans="1:49" x14ac:dyDescent="0.35">
      <c r="A294">
        <v>798.46199999999999</v>
      </c>
      <c r="B294">
        <v>119.90900000000001</v>
      </c>
      <c r="C294">
        <v>213.3</v>
      </c>
      <c r="D294">
        <v>214.8</v>
      </c>
      <c r="E294">
        <v>221.6</v>
      </c>
      <c r="F294">
        <v>225.3</v>
      </c>
      <c r="G294">
        <v>2207.4879999999998</v>
      </c>
      <c r="H294">
        <v>1830.8620000000001</v>
      </c>
      <c r="I294">
        <v>3.024</v>
      </c>
      <c r="J294">
        <v>0.15</v>
      </c>
      <c r="K294">
        <v>24.34</v>
      </c>
      <c r="L294">
        <v>2.056</v>
      </c>
      <c r="M294">
        <v>0.45400000000000001</v>
      </c>
      <c r="N294">
        <v>0.65600000000000003</v>
      </c>
      <c r="O294">
        <v>42.5</v>
      </c>
      <c r="P294">
        <v>26.798999999999999</v>
      </c>
      <c r="Q294">
        <v>44.959000000000003</v>
      </c>
      <c r="R294">
        <v>229.8</v>
      </c>
      <c r="S294">
        <v>60.1</v>
      </c>
      <c r="T294">
        <v>60.1</v>
      </c>
      <c r="U294">
        <v>60.4</v>
      </c>
      <c r="V294">
        <v>94.585999999999999</v>
      </c>
      <c r="W294">
        <v>52.5</v>
      </c>
      <c r="X294">
        <v>66.200999999999993</v>
      </c>
      <c r="Y294">
        <v>80.14</v>
      </c>
      <c r="Z294">
        <v>3.16</v>
      </c>
      <c r="AA294">
        <v>537.45399999999995</v>
      </c>
      <c r="AB294">
        <v>491.53500000000003</v>
      </c>
      <c r="AC294">
        <v>4.5149999999999997</v>
      </c>
      <c r="AD294">
        <v>3.7250000000000001</v>
      </c>
      <c r="AE294">
        <v>7587.8919999999998</v>
      </c>
      <c r="AF294">
        <v>5214.0910000000003</v>
      </c>
      <c r="AG294">
        <v>1551.952</v>
      </c>
      <c r="AH294">
        <v>991.774</v>
      </c>
      <c r="AI294">
        <v>6035.94</v>
      </c>
      <c r="AJ294">
        <v>4222.317</v>
      </c>
      <c r="AK294">
        <v>423.60399999999998</v>
      </c>
      <c r="AL294">
        <v>2055.62</v>
      </c>
      <c r="AM294">
        <v>45566.754180000004</v>
      </c>
      <c r="AN294">
        <f>MAX(AL294:AM294)</f>
        <v>45566.754180000004</v>
      </c>
      <c r="AO294">
        <f t="shared" si="8"/>
        <v>45566.754180000004</v>
      </c>
      <c r="AP294">
        <v>0</v>
      </c>
      <c r="AU294" s="31">
        <v>0.15509176299999999</v>
      </c>
      <c r="AV294" s="32"/>
      <c r="AW294">
        <f t="shared" si="9"/>
        <v>0.15509176299999999</v>
      </c>
    </row>
    <row r="295" spans="1:49" x14ac:dyDescent="0.35">
      <c r="A295">
        <v>798.46199999999999</v>
      </c>
      <c r="B295">
        <v>119.90900000000001</v>
      </c>
      <c r="C295">
        <v>213.3</v>
      </c>
      <c r="D295">
        <v>214.8</v>
      </c>
      <c r="E295">
        <v>221.6</v>
      </c>
      <c r="F295">
        <v>225.3</v>
      </c>
      <c r="G295">
        <v>2207.4879999999998</v>
      </c>
      <c r="H295">
        <v>1830.8620000000001</v>
      </c>
      <c r="I295">
        <v>3.024</v>
      </c>
      <c r="J295">
        <v>0.15</v>
      </c>
      <c r="K295">
        <v>24.34</v>
      </c>
      <c r="L295">
        <v>2.056</v>
      </c>
      <c r="M295">
        <v>0.45400000000000001</v>
      </c>
      <c r="N295">
        <v>0.65600000000000003</v>
      </c>
      <c r="O295">
        <v>42.5</v>
      </c>
      <c r="P295">
        <v>26.798999999999999</v>
      </c>
      <c r="Q295">
        <v>44.959000000000003</v>
      </c>
      <c r="R295">
        <v>229.8</v>
      </c>
      <c r="S295">
        <v>60.1</v>
      </c>
      <c r="T295">
        <v>60.1</v>
      </c>
      <c r="U295">
        <v>60.4</v>
      </c>
      <c r="V295">
        <v>137.79599999999999</v>
      </c>
      <c r="W295">
        <v>52.5</v>
      </c>
      <c r="X295">
        <v>66.572000000000003</v>
      </c>
      <c r="Y295">
        <v>82.174000000000007</v>
      </c>
      <c r="Z295">
        <v>2.3180000000000001</v>
      </c>
      <c r="AA295">
        <v>540.36400000000003</v>
      </c>
      <c r="AB295">
        <v>492.00299999999999</v>
      </c>
      <c r="AC295">
        <v>4.891</v>
      </c>
      <c r="AD295">
        <v>3.9510000000000001</v>
      </c>
      <c r="AE295">
        <v>7781.6279999999997</v>
      </c>
      <c r="AF295">
        <v>5910.4229999999998</v>
      </c>
      <c r="AG295">
        <v>1779.0219999999999</v>
      </c>
      <c r="AH295">
        <v>1135.4870000000001</v>
      </c>
      <c r="AI295">
        <v>6002.6059999999998</v>
      </c>
      <c r="AJ295">
        <v>4774.9359999999997</v>
      </c>
      <c r="AK295">
        <v>424.64699999999999</v>
      </c>
      <c r="AL295">
        <v>2056.1889999999999</v>
      </c>
      <c r="AM295">
        <v>45566.754180000004</v>
      </c>
      <c r="AN295">
        <f>MAX(AL295:AM295)</f>
        <v>45566.754180000004</v>
      </c>
      <c r="AO295">
        <f t="shared" si="8"/>
        <v>45566.754180000004</v>
      </c>
      <c r="AP295">
        <v>1</v>
      </c>
      <c r="AU295" s="32"/>
      <c r="AV295" s="31">
        <v>0.15509176299999999</v>
      </c>
      <c r="AW295">
        <f t="shared" si="9"/>
        <v>0.15509176299999999</v>
      </c>
    </row>
    <row r="296" spans="1:49" hidden="1" x14ac:dyDescent="0.35">
      <c r="A296">
        <v>798.46199999999999</v>
      </c>
      <c r="B296">
        <v>119.90900000000001</v>
      </c>
      <c r="C296">
        <v>213.3</v>
      </c>
      <c r="D296">
        <v>214.6</v>
      </c>
      <c r="E296">
        <v>221.6</v>
      </c>
      <c r="F296">
        <v>225.1</v>
      </c>
      <c r="G296">
        <v>2209.1390000000001</v>
      </c>
      <c r="H296">
        <v>1823.1880000000001</v>
      </c>
      <c r="I296">
        <v>3.2080000000000002</v>
      </c>
      <c r="J296">
        <v>0.14799999999999999</v>
      </c>
      <c r="K296">
        <v>24.34</v>
      </c>
      <c r="L296">
        <v>2.008</v>
      </c>
      <c r="M296">
        <v>0.45400000000000001</v>
      </c>
      <c r="N296">
        <v>0.65400000000000003</v>
      </c>
      <c r="O296">
        <v>42.7</v>
      </c>
      <c r="P296">
        <v>26.344999999999999</v>
      </c>
      <c r="Q296">
        <v>44.984000000000002</v>
      </c>
      <c r="R296">
        <v>229.8</v>
      </c>
      <c r="S296">
        <v>60.1</v>
      </c>
      <c r="T296">
        <v>60.1</v>
      </c>
      <c r="U296">
        <v>60.4</v>
      </c>
      <c r="V296">
        <v>94.585999999999999</v>
      </c>
      <c r="W296">
        <v>52.5</v>
      </c>
      <c r="X296">
        <v>66.373999999999995</v>
      </c>
      <c r="Y296">
        <v>80.087999999999994</v>
      </c>
      <c r="Z296">
        <v>3.048</v>
      </c>
      <c r="AA296">
        <v>536.50300000000004</v>
      </c>
      <c r="AB296">
        <v>489.23899999999998</v>
      </c>
      <c r="AC296">
        <v>4.7030000000000003</v>
      </c>
      <c r="AD296">
        <v>3.7250000000000001</v>
      </c>
      <c r="AE296">
        <v>7572.6390000000001</v>
      </c>
      <c r="AF296">
        <v>5154.3069999999998</v>
      </c>
      <c r="AG296">
        <v>1633.752</v>
      </c>
      <c r="AH296">
        <v>970.19600000000003</v>
      </c>
      <c r="AI296">
        <v>5938.8869999999997</v>
      </c>
      <c r="AJ296">
        <v>4184.1099999999997</v>
      </c>
      <c r="AM296">
        <v>45566.75447</v>
      </c>
      <c r="AN296">
        <f>MAX(AL296:AM296)</f>
        <v>45566.75447</v>
      </c>
      <c r="AO296">
        <f t="shared" si="8"/>
        <v>45566.75447</v>
      </c>
      <c r="AU296" s="31">
        <v>0.160571456</v>
      </c>
      <c r="AV296" s="32"/>
      <c r="AW296">
        <f t="shared" si="9"/>
        <v>0.160571456</v>
      </c>
    </row>
    <row r="297" spans="1:49" x14ac:dyDescent="0.35">
      <c r="A297">
        <v>798.46199999999999</v>
      </c>
      <c r="B297">
        <v>119.90900000000001</v>
      </c>
      <c r="C297">
        <v>213.3</v>
      </c>
      <c r="D297">
        <v>214.6</v>
      </c>
      <c r="E297">
        <v>221.6</v>
      </c>
      <c r="F297">
        <v>225.1</v>
      </c>
      <c r="G297">
        <v>2209.1390000000001</v>
      </c>
      <c r="H297">
        <v>1823.1880000000001</v>
      </c>
      <c r="I297">
        <v>3.2080000000000002</v>
      </c>
      <c r="J297">
        <v>0.14799999999999999</v>
      </c>
      <c r="K297">
        <v>24.34</v>
      </c>
      <c r="L297">
        <v>2.008</v>
      </c>
      <c r="M297">
        <v>0.45400000000000001</v>
      </c>
      <c r="N297">
        <v>0.65400000000000003</v>
      </c>
      <c r="O297">
        <v>42.7</v>
      </c>
      <c r="P297">
        <v>26.344999999999999</v>
      </c>
      <c r="Q297">
        <v>44.984000000000002</v>
      </c>
      <c r="R297">
        <v>229.8</v>
      </c>
      <c r="S297">
        <v>60.1</v>
      </c>
      <c r="T297">
        <v>60.1</v>
      </c>
      <c r="U297">
        <v>60.4</v>
      </c>
      <c r="V297">
        <v>137.79599999999999</v>
      </c>
      <c r="W297">
        <v>52.5</v>
      </c>
      <c r="X297">
        <v>66.781000000000006</v>
      </c>
      <c r="Y297">
        <v>82.314999999999998</v>
      </c>
      <c r="Z297">
        <v>2.4830000000000001</v>
      </c>
      <c r="AA297">
        <v>539.11500000000001</v>
      </c>
      <c r="AB297">
        <v>490.21199999999999</v>
      </c>
      <c r="AC297">
        <v>4.9290000000000003</v>
      </c>
      <c r="AD297">
        <v>3.9129999999999998</v>
      </c>
      <c r="AE297">
        <v>7749.2849999999999</v>
      </c>
      <c r="AF297">
        <v>5837.1229999999996</v>
      </c>
      <c r="AG297">
        <v>1780.2470000000001</v>
      </c>
      <c r="AH297">
        <v>1098.288</v>
      </c>
      <c r="AI297">
        <v>5969.0379999999996</v>
      </c>
      <c r="AJ297">
        <v>4738.8339999999998</v>
      </c>
      <c r="AK297">
        <v>424.61200000000002</v>
      </c>
      <c r="AL297">
        <v>2055.5790000000002</v>
      </c>
      <c r="AM297">
        <v>45566.75447</v>
      </c>
      <c r="AN297">
        <f>MAX(AL297:AM297)</f>
        <v>45566.75447</v>
      </c>
      <c r="AO297">
        <f t="shared" si="8"/>
        <v>45566.75447</v>
      </c>
      <c r="AP297">
        <v>1</v>
      </c>
      <c r="AU297" s="32"/>
      <c r="AV297" s="31">
        <v>0.160571456</v>
      </c>
      <c r="AW297">
        <f t="shared" si="9"/>
        <v>0.160571456</v>
      </c>
    </row>
    <row r="298" spans="1:49" x14ac:dyDescent="0.35">
      <c r="A298">
        <v>798.46199999999999</v>
      </c>
      <c r="B298">
        <v>119.90900000000001</v>
      </c>
      <c r="C298">
        <v>213.5</v>
      </c>
      <c r="D298">
        <v>214.6</v>
      </c>
      <c r="E298">
        <v>221.5</v>
      </c>
      <c r="F298">
        <v>225.1</v>
      </c>
      <c r="G298">
        <v>2186.5050000000001</v>
      </c>
      <c r="H298">
        <v>1818.7190000000001</v>
      </c>
      <c r="I298">
        <v>3.0939999999999999</v>
      </c>
      <c r="J298">
        <v>0.14599999999999999</v>
      </c>
      <c r="K298">
        <v>24.338000000000001</v>
      </c>
      <c r="L298">
        <v>2.036</v>
      </c>
      <c r="M298">
        <v>0.45200000000000001</v>
      </c>
      <c r="N298">
        <v>0.65600000000000003</v>
      </c>
      <c r="O298">
        <v>42.7</v>
      </c>
      <c r="P298">
        <v>26.366</v>
      </c>
      <c r="Q298">
        <v>44.984000000000002</v>
      </c>
      <c r="R298">
        <v>229.8</v>
      </c>
      <c r="S298">
        <v>60.1</v>
      </c>
      <c r="T298">
        <v>60.1</v>
      </c>
      <c r="U298">
        <v>60.4</v>
      </c>
      <c r="V298">
        <v>94.585999999999999</v>
      </c>
      <c r="W298">
        <v>52.5</v>
      </c>
      <c r="X298">
        <v>66.239999999999995</v>
      </c>
      <c r="Y298">
        <v>80.227000000000004</v>
      </c>
      <c r="Z298">
        <v>3.1230000000000002</v>
      </c>
      <c r="AA298">
        <v>536.13800000000003</v>
      </c>
      <c r="AB298">
        <v>488.61</v>
      </c>
      <c r="AC298">
        <v>4.59</v>
      </c>
      <c r="AD298">
        <v>3.762</v>
      </c>
      <c r="AE298">
        <v>7572.067</v>
      </c>
      <c r="AF298">
        <v>5139.4830000000002</v>
      </c>
      <c r="AG298">
        <v>1568.5139999999999</v>
      </c>
      <c r="AH298">
        <v>984.14</v>
      </c>
      <c r="AI298">
        <v>6003.5540000000001</v>
      </c>
      <c r="AJ298">
        <v>4155.3429999999998</v>
      </c>
      <c r="AK298">
        <v>423.34</v>
      </c>
      <c r="AL298">
        <v>2055.2649999999999</v>
      </c>
      <c r="AM298">
        <v>45566.75475</v>
      </c>
      <c r="AN298">
        <f>MAX(AL298:AM298)</f>
        <v>45566.75475</v>
      </c>
      <c r="AO298">
        <f t="shared" si="8"/>
        <v>45566.75475</v>
      </c>
      <c r="AP298">
        <v>1</v>
      </c>
      <c r="AU298" s="31">
        <v>0.1855793</v>
      </c>
      <c r="AV298" s="32"/>
      <c r="AW298">
        <f t="shared" si="9"/>
        <v>0.1855793</v>
      </c>
    </row>
    <row r="299" spans="1:49" x14ac:dyDescent="0.35">
      <c r="A299">
        <v>798.46199999999999</v>
      </c>
      <c r="B299">
        <v>119.90900000000001</v>
      </c>
      <c r="C299">
        <v>213.5</v>
      </c>
      <c r="D299">
        <v>214.6</v>
      </c>
      <c r="E299">
        <v>221.5</v>
      </c>
      <c r="F299">
        <v>225.1</v>
      </c>
      <c r="G299">
        <v>2186.5050000000001</v>
      </c>
      <c r="H299">
        <v>1818.7190000000001</v>
      </c>
      <c r="I299">
        <v>3.0939999999999999</v>
      </c>
      <c r="J299">
        <v>0.14599999999999999</v>
      </c>
      <c r="K299">
        <v>24.338000000000001</v>
      </c>
      <c r="L299">
        <v>2.036</v>
      </c>
      <c r="M299">
        <v>0.45200000000000001</v>
      </c>
      <c r="N299">
        <v>0.65600000000000003</v>
      </c>
      <c r="O299">
        <v>42.7</v>
      </c>
      <c r="P299">
        <v>26.366</v>
      </c>
      <c r="Q299">
        <v>44.984000000000002</v>
      </c>
      <c r="R299">
        <v>229.8</v>
      </c>
      <c r="S299">
        <v>60.1</v>
      </c>
      <c r="T299">
        <v>60.1</v>
      </c>
      <c r="U299">
        <v>60.4</v>
      </c>
      <c r="V299">
        <v>137.79599999999999</v>
      </c>
      <c r="W299">
        <v>52.5</v>
      </c>
      <c r="X299">
        <v>66.728999999999999</v>
      </c>
      <c r="Y299">
        <v>82.230999999999995</v>
      </c>
      <c r="Z299">
        <v>2.4460000000000002</v>
      </c>
      <c r="AA299">
        <v>539.48699999999997</v>
      </c>
      <c r="AB299">
        <v>489.976</v>
      </c>
      <c r="AC299">
        <v>4.9290000000000003</v>
      </c>
      <c r="AD299">
        <v>3.988</v>
      </c>
      <c r="AE299">
        <v>7769.01</v>
      </c>
      <c r="AF299">
        <v>5862.6639999999998</v>
      </c>
      <c r="AG299">
        <v>1783.25</v>
      </c>
      <c r="AH299">
        <v>1137.2470000000001</v>
      </c>
      <c r="AI299">
        <v>5985.76</v>
      </c>
      <c r="AJ299">
        <v>4725.4170000000004</v>
      </c>
      <c r="AK299">
        <v>424.42500000000001</v>
      </c>
      <c r="AL299">
        <v>2056.241</v>
      </c>
      <c r="AM299">
        <v>45566.75475</v>
      </c>
      <c r="AN299">
        <f>MAX(AL299:AM299)</f>
        <v>45566.75475</v>
      </c>
      <c r="AO299">
        <f t="shared" si="8"/>
        <v>45566.75475</v>
      </c>
      <c r="AP299">
        <v>1</v>
      </c>
      <c r="AU299" s="32"/>
      <c r="AV299" s="31">
        <v>0.1855793</v>
      </c>
      <c r="AW299">
        <f t="shared" si="9"/>
        <v>0.1855793</v>
      </c>
    </row>
    <row r="300" spans="1:49" x14ac:dyDescent="0.35">
      <c r="A300">
        <v>799.01499999999999</v>
      </c>
      <c r="B300">
        <v>119.90900000000001</v>
      </c>
      <c r="C300">
        <v>213.8</v>
      </c>
      <c r="D300">
        <v>214.6</v>
      </c>
      <c r="E300">
        <v>221.3</v>
      </c>
      <c r="F300">
        <v>225.1</v>
      </c>
      <c r="G300">
        <v>2193.2080000000001</v>
      </c>
      <c r="H300">
        <v>1827.7539999999999</v>
      </c>
      <c r="I300">
        <v>3.452</v>
      </c>
      <c r="J300">
        <v>0.156</v>
      </c>
      <c r="K300">
        <v>24.34</v>
      </c>
      <c r="L300">
        <v>2.0419999999999998</v>
      </c>
      <c r="M300">
        <v>0.45400000000000001</v>
      </c>
      <c r="N300">
        <v>0.65200000000000002</v>
      </c>
      <c r="O300">
        <v>42.9</v>
      </c>
      <c r="P300">
        <v>26.498000000000001</v>
      </c>
      <c r="Q300">
        <v>44.963999999999999</v>
      </c>
      <c r="R300">
        <v>229.8</v>
      </c>
      <c r="S300">
        <v>60.1</v>
      </c>
      <c r="T300">
        <v>60.1</v>
      </c>
      <c r="U300">
        <v>60.5</v>
      </c>
      <c r="V300">
        <v>94.585999999999999</v>
      </c>
      <c r="W300">
        <v>52.5</v>
      </c>
      <c r="X300">
        <v>66.510999999999996</v>
      </c>
      <c r="Y300">
        <v>80.290999999999997</v>
      </c>
      <c r="Z300">
        <v>2.859</v>
      </c>
      <c r="AA300">
        <v>536.74599999999998</v>
      </c>
      <c r="AB300">
        <v>489.87299999999999</v>
      </c>
      <c r="AC300">
        <v>4.6280000000000001</v>
      </c>
      <c r="AD300">
        <v>3.762</v>
      </c>
      <c r="AE300">
        <v>7575.64</v>
      </c>
      <c r="AF300">
        <v>5174.9049999999997</v>
      </c>
      <c r="AG300">
        <v>1597.9949999999999</v>
      </c>
      <c r="AH300">
        <v>994.17</v>
      </c>
      <c r="AI300">
        <v>5977.6450000000004</v>
      </c>
      <c r="AJ300">
        <v>4180.7349999999997</v>
      </c>
      <c r="AK300">
        <v>423.75900000000001</v>
      </c>
      <c r="AL300">
        <v>2055.3649999999998</v>
      </c>
      <c r="AM300">
        <v>45566.75503</v>
      </c>
      <c r="AN300">
        <f>MAX(AL300:AM300)</f>
        <v>45566.75503</v>
      </c>
      <c r="AO300">
        <f t="shared" si="8"/>
        <v>45566.75503</v>
      </c>
      <c r="AP300">
        <v>1</v>
      </c>
      <c r="AU300" s="31">
        <v>0.18264460599999999</v>
      </c>
      <c r="AV300" s="32"/>
      <c r="AW300">
        <f t="shared" si="9"/>
        <v>0.18264460599999999</v>
      </c>
    </row>
    <row r="301" spans="1:49" x14ac:dyDescent="0.35">
      <c r="A301">
        <v>799.01499999999999</v>
      </c>
      <c r="B301">
        <v>119.90900000000001</v>
      </c>
      <c r="C301">
        <v>213.8</v>
      </c>
      <c r="D301">
        <v>214.6</v>
      </c>
      <c r="E301">
        <v>221.3</v>
      </c>
      <c r="F301">
        <v>225.1</v>
      </c>
      <c r="G301">
        <v>2193.2080000000001</v>
      </c>
      <c r="H301">
        <v>1827.7539999999999</v>
      </c>
      <c r="I301">
        <v>3.452</v>
      </c>
      <c r="J301">
        <v>0.156</v>
      </c>
      <c r="K301">
        <v>24.34</v>
      </c>
      <c r="L301">
        <v>2.0419999999999998</v>
      </c>
      <c r="M301">
        <v>0.45400000000000001</v>
      </c>
      <c r="N301">
        <v>0.65200000000000002</v>
      </c>
      <c r="O301">
        <v>42.9</v>
      </c>
      <c r="P301">
        <v>26.498000000000001</v>
      </c>
      <c r="Q301">
        <v>44.963999999999999</v>
      </c>
      <c r="R301">
        <v>229.8</v>
      </c>
      <c r="S301">
        <v>60.1</v>
      </c>
      <c r="T301">
        <v>60.1</v>
      </c>
      <c r="U301">
        <v>60.5</v>
      </c>
      <c r="V301">
        <v>137.79599999999999</v>
      </c>
      <c r="W301">
        <v>52.5</v>
      </c>
      <c r="X301">
        <v>66.896000000000001</v>
      </c>
      <c r="Y301">
        <v>82.35</v>
      </c>
      <c r="Z301">
        <v>2.3330000000000002</v>
      </c>
      <c r="AA301">
        <v>540.57399999999996</v>
      </c>
      <c r="AB301">
        <v>491.76299999999998</v>
      </c>
      <c r="AC301">
        <v>4.9290000000000003</v>
      </c>
      <c r="AD301">
        <v>3.9510000000000001</v>
      </c>
      <c r="AE301">
        <v>7781.4319999999998</v>
      </c>
      <c r="AF301">
        <v>5921.451</v>
      </c>
      <c r="AG301">
        <v>1793.184</v>
      </c>
      <c r="AH301">
        <v>1128.5909999999999</v>
      </c>
      <c r="AI301">
        <v>5988.2489999999998</v>
      </c>
      <c r="AJ301">
        <v>4792.8599999999997</v>
      </c>
      <c r="AK301">
        <v>424.57100000000003</v>
      </c>
      <c r="AL301">
        <v>2055.0230000000001</v>
      </c>
      <c r="AM301">
        <v>45566.75503</v>
      </c>
      <c r="AN301">
        <f>MAX(AL301:AM301)</f>
        <v>45566.75503</v>
      </c>
      <c r="AO301">
        <f t="shared" si="8"/>
        <v>45566.75503</v>
      </c>
      <c r="AP301">
        <v>1</v>
      </c>
      <c r="AU301" s="32"/>
      <c r="AV301" s="31">
        <v>0.18264460599999999</v>
      </c>
      <c r="AW301">
        <f t="shared" si="9"/>
        <v>0.18264460599999999</v>
      </c>
    </row>
    <row r="302" spans="1:49" hidden="1" x14ac:dyDescent="0.35">
      <c r="A302">
        <v>798.83100000000002</v>
      </c>
      <c r="B302">
        <v>119.90900000000001</v>
      </c>
      <c r="C302">
        <v>213.8</v>
      </c>
      <c r="D302">
        <v>214.6</v>
      </c>
      <c r="E302">
        <v>221.3</v>
      </c>
      <c r="F302">
        <v>225.1</v>
      </c>
      <c r="G302">
        <v>2200.9789999999998</v>
      </c>
      <c r="H302">
        <v>1831.4449999999999</v>
      </c>
      <c r="I302">
        <v>3.206</v>
      </c>
      <c r="J302">
        <v>0.154</v>
      </c>
      <c r="K302">
        <v>24.34</v>
      </c>
      <c r="L302">
        <v>2.052</v>
      </c>
      <c r="M302">
        <v>0.45400000000000001</v>
      </c>
      <c r="N302">
        <v>0.65400000000000003</v>
      </c>
      <c r="O302">
        <v>43</v>
      </c>
      <c r="P302">
        <v>26.631</v>
      </c>
      <c r="Q302">
        <v>44.963999999999999</v>
      </c>
      <c r="R302">
        <v>229.8</v>
      </c>
      <c r="S302">
        <v>60.1</v>
      </c>
      <c r="T302">
        <v>60.1</v>
      </c>
      <c r="U302">
        <v>60.5</v>
      </c>
      <c r="V302">
        <v>94.585999999999999</v>
      </c>
      <c r="W302">
        <v>52.5</v>
      </c>
      <c r="X302">
        <v>66.483999999999995</v>
      </c>
      <c r="Y302">
        <v>80.236000000000004</v>
      </c>
      <c r="Z302">
        <v>3.16</v>
      </c>
      <c r="AA302">
        <v>537.84400000000005</v>
      </c>
      <c r="AB302">
        <v>491.18299999999999</v>
      </c>
      <c r="AC302">
        <v>4.665</v>
      </c>
      <c r="AD302">
        <v>3.7250000000000001</v>
      </c>
      <c r="AE302">
        <v>7587.6589999999997</v>
      </c>
      <c r="AF302">
        <v>5216.3180000000002</v>
      </c>
      <c r="AG302">
        <v>1628.011</v>
      </c>
      <c r="AH302">
        <v>984.82500000000005</v>
      </c>
      <c r="AI302">
        <v>5959.6480000000001</v>
      </c>
      <c r="AJ302">
        <v>4231.4939999999997</v>
      </c>
      <c r="AM302">
        <v>45566.75531</v>
      </c>
      <c r="AN302">
        <f>MAX(AL302:AM302)</f>
        <v>45566.75531</v>
      </c>
      <c r="AO302">
        <f t="shared" si="8"/>
        <v>45566.75531</v>
      </c>
      <c r="AU302" s="31">
        <v>0.165225387</v>
      </c>
      <c r="AV302" s="32"/>
      <c r="AW302">
        <f t="shared" si="9"/>
        <v>0.165225387</v>
      </c>
    </row>
    <row r="303" spans="1:49" x14ac:dyDescent="0.35">
      <c r="A303">
        <v>798.83100000000002</v>
      </c>
      <c r="B303">
        <v>119.90900000000001</v>
      </c>
      <c r="C303">
        <v>213.8</v>
      </c>
      <c r="D303">
        <v>214.6</v>
      </c>
      <c r="E303">
        <v>221.3</v>
      </c>
      <c r="F303">
        <v>225.1</v>
      </c>
      <c r="G303">
        <v>2200.9789999999998</v>
      </c>
      <c r="H303">
        <v>1831.4449999999999</v>
      </c>
      <c r="I303">
        <v>3.206</v>
      </c>
      <c r="J303">
        <v>0.154</v>
      </c>
      <c r="K303">
        <v>24.34</v>
      </c>
      <c r="L303">
        <v>2.052</v>
      </c>
      <c r="M303">
        <v>0.45400000000000001</v>
      </c>
      <c r="N303">
        <v>0.65400000000000003</v>
      </c>
      <c r="O303">
        <v>43</v>
      </c>
      <c r="P303">
        <v>26.631</v>
      </c>
      <c r="Q303">
        <v>44.963999999999999</v>
      </c>
      <c r="R303">
        <v>229.8</v>
      </c>
      <c r="S303">
        <v>60.1</v>
      </c>
      <c r="T303">
        <v>60.1</v>
      </c>
      <c r="U303">
        <v>60.5</v>
      </c>
      <c r="V303">
        <v>137.79599999999999</v>
      </c>
      <c r="W303">
        <v>52.5</v>
      </c>
      <c r="X303">
        <v>66.954999999999998</v>
      </c>
      <c r="Y303">
        <v>82.808000000000007</v>
      </c>
      <c r="Z303">
        <v>1.3919999999999999</v>
      </c>
      <c r="AA303">
        <v>539.21299999999997</v>
      </c>
      <c r="AB303">
        <v>490.59899999999999</v>
      </c>
      <c r="AC303">
        <v>4.891</v>
      </c>
      <c r="AD303">
        <v>3.9129999999999998</v>
      </c>
      <c r="AE303">
        <v>7769.0839999999998</v>
      </c>
      <c r="AF303">
        <v>5874.3</v>
      </c>
      <c r="AG303">
        <v>1770.653</v>
      </c>
      <c r="AH303">
        <v>1109.4549999999999</v>
      </c>
      <c r="AI303">
        <v>5998.4309999999996</v>
      </c>
      <c r="AJ303">
        <v>4764.8450000000003</v>
      </c>
      <c r="AK303">
        <v>424.75799999999998</v>
      </c>
      <c r="AL303">
        <v>2056.23</v>
      </c>
      <c r="AM303">
        <v>45566.75531</v>
      </c>
      <c r="AN303">
        <f>MAX(AL303:AM303)</f>
        <v>45566.75531</v>
      </c>
      <c r="AO303">
        <f t="shared" si="8"/>
        <v>45566.75531</v>
      </c>
      <c r="AP303">
        <v>1</v>
      </c>
      <c r="AU303" s="32"/>
      <c r="AV303" s="31">
        <v>0.165225387</v>
      </c>
      <c r="AW303">
        <f t="shared" si="9"/>
        <v>0.165225387</v>
      </c>
    </row>
    <row r="304" spans="1:49" x14ac:dyDescent="0.35">
      <c r="A304">
        <v>798.83100000000002</v>
      </c>
      <c r="B304">
        <v>119.90900000000001</v>
      </c>
      <c r="C304">
        <v>213.8</v>
      </c>
      <c r="D304">
        <v>214.5</v>
      </c>
      <c r="E304">
        <v>221.3</v>
      </c>
      <c r="F304">
        <v>225.1</v>
      </c>
      <c r="G304">
        <v>2190.0990000000002</v>
      </c>
      <c r="H304">
        <v>1804.3420000000001</v>
      </c>
      <c r="I304">
        <v>3.0619999999999998</v>
      </c>
      <c r="J304">
        <v>0.14199999999999999</v>
      </c>
      <c r="K304">
        <v>24.34</v>
      </c>
      <c r="L304">
        <v>2.052</v>
      </c>
      <c r="M304">
        <v>0.45400000000000001</v>
      </c>
      <c r="N304">
        <v>0.65600000000000003</v>
      </c>
      <c r="O304">
        <v>43.2</v>
      </c>
      <c r="P304">
        <v>26.844999999999999</v>
      </c>
      <c r="Q304">
        <v>44.948</v>
      </c>
      <c r="R304">
        <v>229.8</v>
      </c>
      <c r="S304">
        <v>60.2</v>
      </c>
      <c r="T304">
        <v>60.2</v>
      </c>
      <c r="U304">
        <v>60.5</v>
      </c>
      <c r="V304">
        <v>94.585999999999999</v>
      </c>
      <c r="W304">
        <v>52.5</v>
      </c>
      <c r="X304">
        <v>66.495999999999995</v>
      </c>
      <c r="Y304">
        <v>80.248000000000005</v>
      </c>
      <c r="Z304">
        <v>3.6120000000000001</v>
      </c>
      <c r="AA304">
        <v>537.88199999999995</v>
      </c>
      <c r="AB304">
        <v>490.72800000000001</v>
      </c>
      <c r="AC304">
        <v>4.665</v>
      </c>
      <c r="AD304">
        <v>3.6869999999999998</v>
      </c>
      <c r="AE304">
        <v>7590.5879999999997</v>
      </c>
      <c r="AF304">
        <v>5207.88</v>
      </c>
      <c r="AG304">
        <v>1634.713</v>
      </c>
      <c r="AH304">
        <v>972.75800000000004</v>
      </c>
      <c r="AI304">
        <v>5955.875</v>
      </c>
      <c r="AJ304">
        <v>4235.1229999999996</v>
      </c>
      <c r="AK304">
        <v>423.66800000000001</v>
      </c>
      <c r="AL304">
        <v>2055.739</v>
      </c>
      <c r="AM304">
        <v>45566.755590000001</v>
      </c>
      <c r="AN304">
        <f>MAX(AL304:AM304)</f>
        <v>45566.755590000001</v>
      </c>
      <c r="AO304">
        <f t="shared" si="8"/>
        <v>45566.755590000001</v>
      </c>
      <c r="AP304">
        <v>0</v>
      </c>
      <c r="AU304" s="31">
        <v>0.15819883300000001</v>
      </c>
      <c r="AV304" s="32"/>
      <c r="AW304">
        <f t="shared" si="9"/>
        <v>0.15819883300000001</v>
      </c>
    </row>
    <row r="305" spans="1:49" hidden="1" x14ac:dyDescent="0.35">
      <c r="A305">
        <v>798.83100000000002</v>
      </c>
      <c r="B305">
        <v>119.90900000000001</v>
      </c>
      <c r="C305">
        <v>213.8</v>
      </c>
      <c r="D305">
        <v>214.5</v>
      </c>
      <c r="E305">
        <v>221.3</v>
      </c>
      <c r="F305">
        <v>225.1</v>
      </c>
      <c r="G305">
        <v>2190.0990000000002</v>
      </c>
      <c r="H305">
        <v>1804.3420000000001</v>
      </c>
      <c r="I305">
        <v>3.0619999999999998</v>
      </c>
      <c r="J305">
        <v>0.14199999999999999</v>
      </c>
      <c r="K305">
        <v>24.34</v>
      </c>
      <c r="L305">
        <v>2.052</v>
      </c>
      <c r="M305">
        <v>0.45400000000000001</v>
      </c>
      <c r="N305">
        <v>0.65600000000000003</v>
      </c>
      <c r="O305">
        <v>43.2</v>
      </c>
      <c r="P305">
        <v>26.844999999999999</v>
      </c>
      <c r="Q305">
        <v>44.948</v>
      </c>
      <c r="R305">
        <v>229.8</v>
      </c>
      <c r="S305">
        <v>60.2</v>
      </c>
      <c r="T305">
        <v>60.2</v>
      </c>
      <c r="U305">
        <v>60.5</v>
      </c>
      <c r="V305">
        <v>137.79599999999999</v>
      </c>
      <c r="W305">
        <v>52.5</v>
      </c>
      <c r="X305">
        <v>66.923000000000002</v>
      </c>
      <c r="Y305">
        <v>82.873999999999995</v>
      </c>
      <c r="Z305">
        <v>1.3919999999999999</v>
      </c>
      <c r="AA305">
        <v>538.95100000000002</v>
      </c>
      <c r="AB305">
        <v>489.69799999999998</v>
      </c>
      <c r="AC305">
        <v>4.891</v>
      </c>
      <c r="AD305">
        <v>3.9129999999999998</v>
      </c>
      <c r="AE305">
        <v>7771.2479999999996</v>
      </c>
      <c r="AF305">
        <v>5864.4570000000003</v>
      </c>
      <c r="AG305">
        <v>1775.66</v>
      </c>
      <c r="AH305">
        <v>1113.4380000000001</v>
      </c>
      <c r="AI305">
        <v>5995.5879999999997</v>
      </c>
      <c r="AJ305">
        <v>4751.0190000000002</v>
      </c>
      <c r="AM305">
        <v>45566.755590000001</v>
      </c>
      <c r="AN305">
        <f>MAX(AL305:AM305)</f>
        <v>45566.755590000001</v>
      </c>
      <c r="AO305">
        <f t="shared" si="8"/>
        <v>45566.755590000001</v>
      </c>
      <c r="AU305" s="32"/>
      <c r="AV305" s="31">
        <v>0.15819883300000001</v>
      </c>
      <c r="AW305">
        <f t="shared" si="9"/>
        <v>0.15819883300000001</v>
      </c>
    </row>
    <row r="306" spans="1:49" x14ac:dyDescent="0.35">
      <c r="A306">
        <v>798.46199999999999</v>
      </c>
      <c r="B306">
        <v>119.90900000000001</v>
      </c>
      <c r="C306">
        <v>214.1</v>
      </c>
      <c r="D306">
        <v>214.6</v>
      </c>
      <c r="E306">
        <v>221.3</v>
      </c>
      <c r="F306">
        <v>225</v>
      </c>
      <c r="G306">
        <v>2196.9960000000001</v>
      </c>
      <c r="H306">
        <v>1820.2739999999999</v>
      </c>
      <c r="I306">
        <v>3.222</v>
      </c>
      <c r="J306">
        <v>0.15</v>
      </c>
      <c r="K306">
        <v>24.34</v>
      </c>
      <c r="L306">
        <v>1.8939999999999999</v>
      </c>
      <c r="M306">
        <v>0.45400000000000001</v>
      </c>
      <c r="N306">
        <v>0.65600000000000003</v>
      </c>
      <c r="O306">
        <v>43.4</v>
      </c>
      <c r="P306">
        <v>25.146999999999998</v>
      </c>
      <c r="Q306">
        <v>44.999000000000002</v>
      </c>
      <c r="R306">
        <v>229.8</v>
      </c>
      <c r="S306">
        <v>60.1</v>
      </c>
      <c r="T306">
        <v>60.1</v>
      </c>
      <c r="U306">
        <v>60.6</v>
      </c>
      <c r="V306">
        <v>94.585999999999999</v>
      </c>
      <c r="W306">
        <v>52.5</v>
      </c>
      <c r="X306">
        <v>66.388999999999996</v>
      </c>
      <c r="Y306">
        <v>80.146000000000001</v>
      </c>
      <c r="Z306">
        <v>2.5960000000000001</v>
      </c>
      <c r="AA306">
        <v>532.19799999999998</v>
      </c>
      <c r="AB306">
        <v>481.029</v>
      </c>
      <c r="AC306">
        <v>4.7779999999999996</v>
      </c>
      <c r="AD306">
        <v>3.8</v>
      </c>
      <c r="AE306">
        <v>7482.1</v>
      </c>
      <c r="AF306">
        <v>4956.5050000000001</v>
      </c>
      <c r="AG306">
        <v>1611.653</v>
      </c>
      <c r="AH306">
        <v>939.029</v>
      </c>
      <c r="AI306">
        <v>5870.4470000000001</v>
      </c>
      <c r="AJ306">
        <v>4017.4760000000001</v>
      </c>
      <c r="AK306">
        <v>423.68</v>
      </c>
      <c r="AL306">
        <v>2055.7179999999998</v>
      </c>
      <c r="AM306">
        <v>45566.755870000001</v>
      </c>
      <c r="AN306">
        <f>MAX(AL306:AM306)</f>
        <v>45566.755870000001</v>
      </c>
      <c r="AO306">
        <f t="shared" si="8"/>
        <v>45566.755870000001</v>
      </c>
      <c r="AP306">
        <v>0</v>
      </c>
      <c r="AU306" s="31">
        <v>0.18679273099999999</v>
      </c>
      <c r="AV306" s="32"/>
      <c r="AW306">
        <f t="shared" si="9"/>
        <v>0.18679273099999999</v>
      </c>
    </row>
    <row r="307" spans="1:49" x14ac:dyDescent="0.35">
      <c r="A307">
        <v>798.46199999999999</v>
      </c>
      <c r="B307">
        <v>119.90900000000001</v>
      </c>
      <c r="C307">
        <v>214.1</v>
      </c>
      <c r="D307">
        <v>214.6</v>
      </c>
      <c r="E307">
        <v>221.3</v>
      </c>
      <c r="F307">
        <v>225</v>
      </c>
      <c r="G307">
        <v>2196.9960000000001</v>
      </c>
      <c r="H307">
        <v>1820.2739999999999</v>
      </c>
      <c r="I307">
        <v>3.222</v>
      </c>
      <c r="J307">
        <v>0.15</v>
      </c>
      <c r="K307">
        <v>24.34</v>
      </c>
      <c r="L307">
        <v>1.8939999999999999</v>
      </c>
      <c r="M307">
        <v>0.45400000000000001</v>
      </c>
      <c r="N307">
        <v>0.65600000000000003</v>
      </c>
      <c r="O307">
        <v>43.4</v>
      </c>
      <c r="P307">
        <v>25.146999999999998</v>
      </c>
      <c r="Q307">
        <v>44.999000000000002</v>
      </c>
      <c r="R307">
        <v>229.8</v>
      </c>
      <c r="S307">
        <v>60.1</v>
      </c>
      <c r="T307">
        <v>60.1</v>
      </c>
      <c r="U307">
        <v>60.6</v>
      </c>
      <c r="V307">
        <v>137.79599999999999</v>
      </c>
      <c r="W307">
        <v>52.5</v>
      </c>
      <c r="X307">
        <v>66.778000000000006</v>
      </c>
      <c r="Y307">
        <v>82.341999999999999</v>
      </c>
      <c r="Z307">
        <v>2.2570000000000001</v>
      </c>
      <c r="AA307">
        <v>533.67499999999995</v>
      </c>
      <c r="AB307">
        <v>482.334</v>
      </c>
      <c r="AC307">
        <v>5.0039999999999996</v>
      </c>
      <c r="AD307">
        <v>4.0259999999999998</v>
      </c>
      <c r="AE307">
        <v>7638.4549999999999</v>
      </c>
      <c r="AF307">
        <v>5641.7129999999997</v>
      </c>
      <c r="AG307">
        <v>1758.7650000000001</v>
      </c>
      <c r="AH307">
        <v>1090.298</v>
      </c>
      <c r="AI307">
        <v>5879.69</v>
      </c>
      <c r="AJ307">
        <v>4551.415</v>
      </c>
      <c r="AK307">
        <v>424.44600000000003</v>
      </c>
      <c r="AL307">
        <v>2055.0259999999998</v>
      </c>
      <c r="AM307">
        <v>45566.755870000001</v>
      </c>
      <c r="AN307">
        <f>MAX(AL307:AM307)</f>
        <v>45566.755870000001</v>
      </c>
      <c r="AO307">
        <f t="shared" si="8"/>
        <v>45566.755870000001</v>
      </c>
      <c r="AP307">
        <v>1</v>
      </c>
      <c r="AU307" s="32"/>
      <c r="AV307" s="31">
        <v>0.18679273099999999</v>
      </c>
      <c r="AW307">
        <f t="shared" si="9"/>
        <v>0.18679273099999999</v>
      </c>
    </row>
    <row r="308" spans="1:49" x14ac:dyDescent="0.35">
      <c r="A308">
        <v>798.64599999999996</v>
      </c>
      <c r="B308">
        <v>119.90900000000001</v>
      </c>
      <c r="C308">
        <v>214.3</v>
      </c>
      <c r="D308">
        <v>214.6</v>
      </c>
      <c r="E308">
        <v>221.3</v>
      </c>
      <c r="F308">
        <v>225.1</v>
      </c>
      <c r="G308">
        <v>2198.5500000000002</v>
      </c>
      <c r="H308">
        <v>1853.4</v>
      </c>
      <c r="I308">
        <v>2.9540000000000002</v>
      </c>
      <c r="J308">
        <v>0.14799999999999999</v>
      </c>
      <c r="K308">
        <v>24.34</v>
      </c>
      <c r="L308">
        <v>2.048</v>
      </c>
      <c r="M308">
        <v>0.45400000000000001</v>
      </c>
      <c r="N308">
        <v>0.65600000000000003</v>
      </c>
      <c r="O308">
        <v>43.5</v>
      </c>
      <c r="P308">
        <v>25.83</v>
      </c>
      <c r="Q308">
        <v>44.969000000000001</v>
      </c>
      <c r="R308">
        <v>229.8</v>
      </c>
      <c r="S308">
        <v>60</v>
      </c>
      <c r="T308">
        <v>60</v>
      </c>
      <c r="U308">
        <v>60.6</v>
      </c>
      <c r="V308">
        <v>94.585999999999999</v>
      </c>
      <c r="W308">
        <v>52.5</v>
      </c>
      <c r="X308">
        <v>66.436999999999998</v>
      </c>
      <c r="Y308">
        <v>80.174999999999997</v>
      </c>
      <c r="Z308">
        <v>3.4990000000000001</v>
      </c>
      <c r="AA308">
        <v>534.06500000000005</v>
      </c>
      <c r="AB308">
        <v>484.53</v>
      </c>
      <c r="AC308">
        <v>4.665</v>
      </c>
      <c r="AD308">
        <v>3.8</v>
      </c>
      <c r="AE308">
        <v>7522.482</v>
      </c>
      <c r="AF308">
        <v>5049.9210000000003</v>
      </c>
      <c r="AG308">
        <v>1582.5619999999999</v>
      </c>
      <c r="AH308">
        <v>972.61800000000005</v>
      </c>
      <c r="AI308">
        <v>5939.92</v>
      </c>
      <c r="AJ308">
        <v>4077.3029999999999</v>
      </c>
      <c r="AK308">
        <v>423.43700000000001</v>
      </c>
      <c r="AL308">
        <v>2051.8710000000001</v>
      </c>
      <c r="AM308">
        <v>45566.756159999997</v>
      </c>
      <c r="AN308">
        <f>MAX(AL308:AM308)</f>
        <v>45566.756159999997</v>
      </c>
      <c r="AO308">
        <f t="shared" si="8"/>
        <v>45566.756159999997</v>
      </c>
      <c r="AP308">
        <v>1</v>
      </c>
      <c r="AU308" s="31">
        <v>0.16393184699999999</v>
      </c>
      <c r="AV308" s="32"/>
      <c r="AW308">
        <f t="shared" si="9"/>
        <v>0.16393184699999999</v>
      </c>
    </row>
    <row r="309" spans="1:49" x14ac:dyDescent="0.35">
      <c r="A309">
        <v>798.64599999999996</v>
      </c>
      <c r="B309">
        <v>119.90900000000001</v>
      </c>
      <c r="C309">
        <v>214.3</v>
      </c>
      <c r="D309">
        <v>214.6</v>
      </c>
      <c r="E309">
        <v>221.3</v>
      </c>
      <c r="F309">
        <v>225.1</v>
      </c>
      <c r="G309">
        <v>2198.5500000000002</v>
      </c>
      <c r="H309">
        <v>1853.4</v>
      </c>
      <c r="I309">
        <v>2.9540000000000002</v>
      </c>
      <c r="J309">
        <v>0.14799999999999999</v>
      </c>
      <c r="K309">
        <v>24.34</v>
      </c>
      <c r="L309">
        <v>2.048</v>
      </c>
      <c r="M309">
        <v>0.45400000000000001</v>
      </c>
      <c r="N309">
        <v>0.65600000000000003</v>
      </c>
      <c r="O309">
        <v>43.5</v>
      </c>
      <c r="P309">
        <v>25.83</v>
      </c>
      <c r="Q309">
        <v>44.969000000000001</v>
      </c>
      <c r="R309">
        <v>229.8</v>
      </c>
      <c r="S309">
        <v>60</v>
      </c>
      <c r="T309">
        <v>60</v>
      </c>
      <c r="U309">
        <v>60.6</v>
      </c>
      <c r="V309">
        <v>137.79599999999999</v>
      </c>
      <c r="W309">
        <v>52.5</v>
      </c>
      <c r="X309">
        <v>66.893000000000001</v>
      </c>
      <c r="Y309">
        <v>82.951999999999998</v>
      </c>
      <c r="Z309">
        <v>1.5049999999999999</v>
      </c>
      <c r="AA309">
        <v>536.75599999999997</v>
      </c>
      <c r="AB309">
        <v>485.50200000000001</v>
      </c>
      <c r="AC309">
        <v>5.0039999999999996</v>
      </c>
      <c r="AD309">
        <v>3.988</v>
      </c>
      <c r="AE309">
        <v>7690.59</v>
      </c>
      <c r="AF309">
        <v>5732.5510000000004</v>
      </c>
      <c r="AG309">
        <v>1789.7919999999999</v>
      </c>
      <c r="AH309">
        <v>1100.04</v>
      </c>
      <c r="AI309">
        <v>5900.7979999999998</v>
      </c>
      <c r="AJ309">
        <v>4632.5119999999997</v>
      </c>
      <c r="AK309">
        <v>424.51799999999997</v>
      </c>
      <c r="AL309">
        <v>2054.558</v>
      </c>
      <c r="AM309">
        <v>45566.756159999997</v>
      </c>
      <c r="AN309">
        <f>MAX(AL309:AM309)</f>
        <v>45566.756159999997</v>
      </c>
      <c r="AO309">
        <f t="shared" si="8"/>
        <v>45566.756159999997</v>
      </c>
      <c r="AP309">
        <v>1</v>
      </c>
      <c r="AU309" s="32"/>
      <c r="AV309" s="31">
        <v>0.16393184699999999</v>
      </c>
      <c r="AW309">
        <f t="shared" si="9"/>
        <v>0.16393184699999999</v>
      </c>
    </row>
    <row r="310" spans="1:49" hidden="1" x14ac:dyDescent="0.35">
      <c r="A310">
        <v>798.64599999999996</v>
      </c>
      <c r="B310">
        <v>119.90900000000001</v>
      </c>
      <c r="C310">
        <v>214.1</v>
      </c>
      <c r="D310">
        <v>214.6</v>
      </c>
      <c r="E310">
        <v>221.1</v>
      </c>
      <c r="F310">
        <v>225.1</v>
      </c>
      <c r="G310">
        <v>2202.63</v>
      </c>
      <c r="H310">
        <v>1829.6</v>
      </c>
      <c r="I310">
        <v>3.05</v>
      </c>
      <c r="J310">
        <v>0.14599999999999999</v>
      </c>
      <c r="K310">
        <v>24.396000000000001</v>
      </c>
      <c r="L310">
        <v>2.0659999999999998</v>
      </c>
      <c r="M310">
        <v>0.45400000000000001</v>
      </c>
      <c r="N310">
        <v>0.65400000000000003</v>
      </c>
      <c r="O310">
        <v>43.7</v>
      </c>
      <c r="P310">
        <v>26.335000000000001</v>
      </c>
      <c r="Q310">
        <v>44.948</v>
      </c>
      <c r="R310">
        <v>229.8</v>
      </c>
      <c r="S310">
        <v>60</v>
      </c>
      <c r="T310">
        <v>60</v>
      </c>
      <c r="U310">
        <v>60.6</v>
      </c>
      <c r="V310">
        <v>94.585999999999999</v>
      </c>
      <c r="W310">
        <v>52.5</v>
      </c>
      <c r="X310">
        <v>66.36</v>
      </c>
      <c r="Y310">
        <v>80.224999999999994</v>
      </c>
      <c r="Z310">
        <v>3.16</v>
      </c>
      <c r="AA310">
        <v>536.85199999999998</v>
      </c>
      <c r="AB310">
        <v>489.90800000000002</v>
      </c>
      <c r="AC310">
        <v>4.665</v>
      </c>
      <c r="AD310">
        <v>3.762</v>
      </c>
      <c r="AE310">
        <v>7570.7629999999999</v>
      </c>
      <c r="AF310">
        <v>5183.5690000000004</v>
      </c>
      <c r="AG310">
        <v>1617.144</v>
      </c>
      <c r="AH310">
        <v>992.00400000000002</v>
      </c>
      <c r="AI310">
        <v>5953.6189999999997</v>
      </c>
      <c r="AJ310">
        <v>4191.5640000000003</v>
      </c>
      <c r="AM310">
        <v>45566.756439999997</v>
      </c>
      <c r="AN310">
        <f>MAX(AL310:AM310)</f>
        <v>45566.756439999997</v>
      </c>
      <c r="AO310">
        <f t="shared" si="8"/>
        <v>45566.756439999997</v>
      </c>
      <c r="AU310" s="31">
        <v>0.14624464500000001</v>
      </c>
      <c r="AV310" s="32"/>
      <c r="AW310">
        <f t="shared" si="9"/>
        <v>0.14624464500000001</v>
      </c>
    </row>
    <row r="311" spans="1:49" x14ac:dyDescent="0.35">
      <c r="A311">
        <v>798.64599999999996</v>
      </c>
      <c r="B311">
        <v>119.90900000000001</v>
      </c>
      <c r="C311">
        <v>214.1</v>
      </c>
      <c r="D311">
        <v>214.6</v>
      </c>
      <c r="E311">
        <v>221.1</v>
      </c>
      <c r="F311">
        <v>225.1</v>
      </c>
      <c r="G311">
        <v>2202.63</v>
      </c>
      <c r="H311">
        <v>1829.6</v>
      </c>
      <c r="I311">
        <v>3.05</v>
      </c>
      <c r="J311">
        <v>0.14599999999999999</v>
      </c>
      <c r="K311">
        <v>24.396000000000001</v>
      </c>
      <c r="L311">
        <v>2.0659999999999998</v>
      </c>
      <c r="M311">
        <v>0.45400000000000001</v>
      </c>
      <c r="N311">
        <v>0.65400000000000003</v>
      </c>
      <c r="O311">
        <v>43.7</v>
      </c>
      <c r="P311">
        <v>26.335000000000001</v>
      </c>
      <c r="Q311">
        <v>44.948</v>
      </c>
      <c r="R311">
        <v>229.8</v>
      </c>
      <c r="S311">
        <v>60</v>
      </c>
      <c r="T311">
        <v>60</v>
      </c>
      <c r="U311">
        <v>60.6</v>
      </c>
      <c r="V311">
        <v>137.79599999999999</v>
      </c>
      <c r="W311">
        <v>52.5</v>
      </c>
      <c r="X311">
        <v>66.921000000000006</v>
      </c>
      <c r="Y311">
        <v>82.478999999999999</v>
      </c>
      <c r="Z311">
        <v>2.069</v>
      </c>
      <c r="AA311">
        <v>538.19399999999996</v>
      </c>
      <c r="AB311">
        <v>489.31400000000002</v>
      </c>
      <c r="AC311">
        <v>4.9660000000000002</v>
      </c>
      <c r="AD311">
        <v>3.9129999999999998</v>
      </c>
      <c r="AE311">
        <v>7740.2939999999999</v>
      </c>
      <c r="AF311">
        <v>5826.7489999999998</v>
      </c>
      <c r="AG311">
        <v>1794.58</v>
      </c>
      <c r="AH311">
        <v>1092.299</v>
      </c>
      <c r="AI311">
        <v>5945.7139999999999</v>
      </c>
      <c r="AJ311">
        <v>4734.45</v>
      </c>
      <c r="AK311">
        <v>424.68299999999999</v>
      </c>
      <c r="AL311">
        <v>2056.1860000000001</v>
      </c>
      <c r="AM311">
        <v>45566.756439999997</v>
      </c>
      <c r="AN311">
        <f>MAX(AL311:AM311)</f>
        <v>45566.756439999997</v>
      </c>
      <c r="AO311">
        <f t="shared" si="8"/>
        <v>45566.756439999997</v>
      </c>
      <c r="AP311">
        <v>1</v>
      </c>
      <c r="AU311" s="32"/>
      <c r="AV311" s="31">
        <v>0.14624464500000001</v>
      </c>
      <c r="AW311">
        <f t="shared" si="9"/>
        <v>0.14624464500000001</v>
      </c>
    </row>
    <row r="312" spans="1:49" x14ac:dyDescent="0.35">
      <c r="A312">
        <v>799.01499999999999</v>
      </c>
      <c r="B312">
        <v>119.90900000000001</v>
      </c>
      <c r="C312">
        <v>214.6</v>
      </c>
      <c r="D312">
        <v>214.5</v>
      </c>
      <c r="E312">
        <v>220.8</v>
      </c>
      <c r="F312">
        <v>225.1</v>
      </c>
      <c r="G312">
        <v>2191.4589999999998</v>
      </c>
      <c r="H312">
        <v>1811.6279999999999</v>
      </c>
      <c r="I312">
        <v>3.238</v>
      </c>
      <c r="J312">
        <v>0.14799999999999999</v>
      </c>
      <c r="K312">
        <v>24.34</v>
      </c>
      <c r="L312">
        <v>2.048</v>
      </c>
      <c r="M312">
        <v>0.45400000000000001</v>
      </c>
      <c r="N312">
        <v>0.65800000000000003</v>
      </c>
      <c r="O312">
        <v>43.7</v>
      </c>
      <c r="P312">
        <v>26.553999999999998</v>
      </c>
      <c r="Q312">
        <v>44.953000000000003</v>
      </c>
      <c r="R312">
        <v>229.8</v>
      </c>
      <c r="S312">
        <v>60.1</v>
      </c>
      <c r="T312">
        <v>60.1</v>
      </c>
      <c r="U312">
        <v>60.6</v>
      </c>
      <c r="V312">
        <v>94.585999999999999</v>
      </c>
      <c r="W312">
        <v>52.5</v>
      </c>
      <c r="X312">
        <v>66.259</v>
      </c>
      <c r="Y312">
        <v>80.245999999999995</v>
      </c>
      <c r="Z312">
        <v>3.16</v>
      </c>
      <c r="AA312">
        <v>538.00199999999995</v>
      </c>
      <c r="AB312">
        <v>490.49799999999999</v>
      </c>
      <c r="AC312">
        <v>4.59</v>
      </c>
      <c r="AD312">
        <v>3.7250000000000001</v>
      </c>
      <c r="AE312">
        <v>7600.5870000000004</v>
      </c>
      <c r="AF312">
        <v>5199.3140000000003</v>
      </c>
      <c r="AG312">
        <v>1586.0329999999999</v>
      </c>
      <c r="AH312">
        <v>981.923</v>
      </c>
      <c r="AI312">
        <v>6014.5540000000001</v>
      </c>
      <c r="AJ312">
        <v>4217.3909999999996</v>
      </c>
      <c r="AK312">
        <v>423.49099999999999</v>
      </c>
      <c r="AL312">
        <v>2055.5169999999998</v>
      </c>
      <c r="AM312">
        <v>45566.756710000001</v>
      </c>
      <c r="AN312">
        <f>MAX(AL312:AM312)</f>
        <v>45566.756710000001</v>
      </c>
      <c r="AO312">
        <f t="shared" si="8"/>
        <v>45566.756710000001</v>
      </c>
      <c r="AP312">
        <v>1</v>
      </c>
      <c r="AU312" s="31">
        <v>0.157918215</v>
      </c>
      <c r="AV312" s="32"/>
      <c r="AW312">
        <f t="shared" si="9"/>
        <v>0.157918215</v>
      </c>
    </row>
    <row r="313" spans="1:49" x14ac:dyDescent="0.35">
      <c r="A313">
        <v>799.01499999999999</v>
      </c>
      <c r="B313">
        <v>119.90900000000001</v>
      </c>
      <c r="C313">
        <v>214.6</v>
      </c>
      <c r="D313">
        <v>214.5</v>
      </c>
      <c r="E313">
        <v>220.8</v>
      </c>
      <c r="F313">
        <v>225.1</v>
      </c>
      <c r="G313">
        <v>2191.4589999999998</v>
      </c>
      <c r="H313">
        <v>1811.6279999999999</v>
      </c>
      <c r="I313">
        <v>3.238</v>
      </c>
      <c r="J313">
        <v>0.14799999999999999</v>
      </c>
      <c r="K313">
        <v>24.34</v>
      </c>
      <c r="L313">
        <v>2.048</v>
      </c>
      <c r="M313">
        <v>0.45400000000000001</v>
      </c>
      <c r="N313">
        <v>0.65800000000000003</v>
      </c>
      <c r="O313">
        <v>43.7</v>
      </c>
      <c r="P313">
        <v>26.553999999999998</v>
      </c>
      <c r="Q313">
        <v>44.953000000000003</v>
      </c>
      <c r="R313">
        <v>229.8</v>
      </c>
      <c r="S313">
        <v>60.1</v>
      </c>
      <c r="T313">
        <v>60.1</v>
      </c>
      <c r="U313">
        <v>60.6</v>
      </c>
      <c r="V313">
        <v>137.79599999999999</v>
      </c>
      <c r="W313">
        <v>52.5</v>
      </c>
      <c r="X313">
        <v>67.010000000000005</v>
      </c>
      <c r="Y313">
        <v>82.406999999999996</v>
      </c>
      <c r="Z313">
        <v>2.4830000000000001</v>
      </c>
      <c r="AA313">
        <v>539.20699999999999</v>
      </c>
      <c r="AB313">
        <v>489.47500000000002</v>
      </c>
      <c r="AC313">
        <v>4.891</v>
      </c>
      <c r="AD313">
        <v>3.9510000000000001</v>
      </c>
      <c r="AE313">
        <v>7766.0069999999996</v>
      </c>
      <c r="AF313">
        <v>5842.8459999999995</v>
      </c>
      <c r="AG313">
        <v>1766.606</v>
      </c>
      <c r="AH313">
        <v>1121.538</v>
      </c>
      <c r="AI313">
        <v>5999.4009999999998</v>
      </c>
      <c r="AJ313">
        <v>4721.3090000000002</v>
      </c>
      <c r="AK313">
        <v>424.71</v>
      </c>
      <c r="AL313">
        <v>2055.328</v>
      </c>
      <c r="AM313">
        <v>45566.756710000001</v>
      </c>
      <c r="AN313">
        <f>MAX(AL313:AM313)</f>
        <v>45566.756710000001</v>
      </c>
      <c r="AO313">
        <f t="shared" si="8"/>
        <v>45566.756710000001</v>
      </c>
      <c r="AP313">
        <v>1</v>
      </c>
      <c r="AU313" s="32"/>
      <c r="AV313" s="31">
        <v>0.157918215</v>
      </c>
      <c r="AW313">
        <f t="shared" si="9"/>
        <v>0.157918215</v>
      </c>
    </row>
    <row r="314" spans="1:49" x14ac:dyDescent="0.35">
      <c r="A314">
        <v>799.38400000000001</v>
      </c>
      <c r="B314">
        <v>119.90900000000001</v>
      </c>
      <c r="C314">
        <v>214.8</v>
      </c>
      <c r="D314">
        <v>214.6</v>
      </c>
      <c r="E314">
        <v>220.8</v>
      </c>
      <c r="F314">
        <v>225.1</v>
      </c>
      <c r="G314">
        <v>2198.1619999999998</v>
      </c>
      <c r="H314">
        <v>1798.7080000000001</v>
      </c>
      <c r="I314">
        <v>3.8220000000000001</v>
      </c>
      <c r="J314">
        <v>0.156</v>
      </c>
      <c r="K314">
        <v>24.34</v>
      </c>
      <c r="L314">
        <v>2.0720000000000001</v>
      </c>
      <c r="M314">
        <v>0.45400000000000001</v>
      </c>
      <c r="N314">
        <v>0.65400000000000003</v>
      </c>
      <c r="O314">
        <v>43.9</v>
      </c>
      <c r="P314">
        <v>27.048999999999999</v>
      </c>
      <c r="Q314">
        <v>44.963999999999999</v>
      </c>
      <c r="R314">
        <v>229.8</v>
      </c>
      <c r="S314">
        <v>60</v>
      </c>
      <c r="T314">
        <v>60</v>
      </c>
      <c r="U314">
        <v>60.6</v>
      </c>
      <c r="V314">
        <v>94.585999999999999</v>
      </c>
      <c r="W314">
        <v>52.5</v>
      </c>
      <c r="X314">
        <v>66.474000000000004</v>
      </c>
      <c r="Y314">
        <v>80.287999999999997</v>
      </c>
      <c r="Z314">
        <v>2.7090000000000001</v>
      </c>
      <c r="AA314">
        <v>540.12900000000002</v>
      </c>
      <c r="AB314">
        <v>492.92200000000003</v>
      </c>
      <c r="AC314">
        <v>4.59</v>
      </c>
      <c r="AD314">
        <v>3.6869999999999998</v>
      </c>
      <c r="AE314">
        <v>7651.6729999999998</v>
      </c>
      <c r="AF314">
        <v>5277.0280000000002</v>
      </c>
      <c r="AG314">
        <v>1610.2470000000001</v>
      </c>
      <c r="AH314">
        <v>988.26099999999997</v>
      </c>
      <c r="AI314">
        <v>6041.4269999999997</v>
      </c>
      <c r="AJ314">
        <v>4288.7669999999998</v>
      </c>
      <c r="AK314">
        <v>423.66300000000001</v>
      </c>
      <c r="AL314">
        <v>2055.6030000000001</v>
      </c>
      <c r="AM314">
        <v>45566.756999999998</v>
      </c>
      <c r="AN314">
        <f>MAX(AL314:AM314)</f>
        <v>45566.756999999998</v>
      </c>
      <c r="AO314">
        <f t="shared" si="8"/>
        <v>45566.756999999998</v>
      </c>
      <c r="AP314">
        <v>1</v>
      </c>
      <c r="AU314" s="31">
        <v>0.15128529099999999</v>
      </c>
      <c r="AV314" s="32"/>
      <c r="AW314">
        <f t="shared" si="9"/>
        <v>0.15128529099999999</v>
      </c>
    </row>
    <row r="315" spans="1:49" x14ac:dyDescent="0.35">
      <c r="A315">
        <v>799.38400000000001</v>
      </c>
      <c r="B315">
        <v>119.90900000000001</v>
      </c>
      <c r="C315">
        <v>214.8</v>
      </c>
      <c r="D315">
        <v>214.6</v>
      </c>
      <c r="E315">
        <v>220.8</v>
      </c>
      <c r="F315">
        <v>225.1</v>
      </c>
      <c r="G315">
        <v>2198.1619999999998</v>
      </c>
      <c r="H315">
        <v>1798.7080000000001</v>
      </c>
      <c r="I315">
        <v>3.8220000000000001</v>
      </c>
      <c r="J315">
        <v>0.156</v>
      </c>
      <c r="K315">
        <v>24.34</v>
      </c>
      <c r="L315">
        <v>2.0720000000000001</v>
      </c>
      <c r="M315">
        <v>0.45400000000000001</v>
      </c>
      <c r="N315">
        <v>0.65400000000000003</v>
      </c>
      <c r="O315">
        <v>43.9</v>
      </c>
      <c r="P315">
        <v>27.048999999999999</v>
      </c>
      <c r="Q315">
        <v>44.963999999999999</v>
      </c>
      <c r="R315">
        <v>229.8</v>
      </c>
      <c r="S315">
        <v>60</v>
      </c>
      <c r="T315">
        <v>60</v>
      </c>
      <c r="U315">
        <v>60.6</v>
      </c>
      <c r="V315">
        <v>137.79599999999999</v>
      </c>
      <c r="W315">
        <v>52.5</v>
      </c>
      <c r="X315">
        <v>66.778000000000006</v>
      </c>
      <c r="Y315">
        <v>82.393000000000001</v>
      </c>
      <c r="Z315">
        <v>2.1070000000000002</v>
      </c>
      <c r="AA315">
        <v>541.86900000000003</v>
      </c>
      <c r="AB315">
        <v>492.83600000000001</v>
      </c>
      <c r="AC315">
        <v>4.9660000000000002</v>
      </c>
      <c r="AD315">
        <v>3.9129999999999998</v>
      </c>
      <c r="AE315">
        <v>7832.9920000000002</v>
      </c>
      <c r="AF315">
        <v>5949.1869999999999</v>
      </c>
      <c r="AG315">
        <v>1833.009</v>
      </c>
      <c r="AH315">
        <v>1128.854</v>
      </c>
      <c r="AI315">
        <v>5999.9830000000002</v>
      </c>
      <c r="AJ315">
        <v>4820.3329999999996</v>
      </c>
      <c r="AK315">
        <v>424.68</v>
      </c>
      <c r="AL315">
        <v>2053.1689999999999</v>
      </c>
      <c r="AM315">
        <v>45566.756999999998</v>
      </c>
      <c r="AN315">
        <f>MAX(AL315:AM315)</f>
        <v>45566.756999999998</v>
      </c>
      <c r="AO315">
        <f t="shared" si="8"/>
        <v>45566.756999999998</v>
      </c>
      <c r="AP315">
        <v>1</v>
      </c>
      <c r="AU315" s="32"/>
      <c r="AV315" s="31">
        <v>0.15128529099999999</v>
      </c>
      <c r="AW315">
        <f t="shared" si="9"/>
        <v>0.15128529099999999</v>
      </c>
    </row>
    <row r="316" spans="1:49" hidden="1" x14ac:dyDescent="0.35">
      <c r="A316">
        <v>799.2</v>
      </c>
      <c r="B316">
        <v>119.90900000000001</v>
      </c>
      <c r="C316">
        <v>214.8</v>
      </c>
      <c r="D316">
        <v>214.8</v>
      </c>
      <c r="E316">
        <v>220.8</v>
      </c>
      <c r="F316">
        <v>225</v>
      </c>
      <c r="G316">
        <v>2179.0239999999999</v>
      </c>
      <c r="H316">
        <v>1780.5419999999999</v>
      </c>
      <c r="I316">
        <v>2.8380000000000001</v>
      </c>
      <c r="J316">
        <v>0.154</v>
      </c>
      <c r="K316">
        <v>24.338000000000001</v>
      </c>
      <c r="L316">
        <v>2.0680000000000001</v>
      </c>
      <c r="M316">
        <v>0.45200000000000001</v>
      </c>
      <c r="N316">
        <v>0.65600000000000003</v>
      </c>
      <c r="O316">
        <v>44</v>
      </c>
      <c r="P316">
        <v>27.338999999999999</v>
      </c>
      <c r="Q316">
        <v>44.988999999999997</v>
      </c>
      <c r="R316">
        <v>229.8</v>
      </c>
      <c r="S316">
        <v>60</v>
      </c>
      <c r="T316">
        <v>60</v>
      </c>
      <c r="U316">
        <v>60.7</v>
      </c>
      <c r="V316">
        <v>94.585999999999999</v>
      </c>
      <c r="W316">
        <v>52.5</v>
      </c>
      <c r="X316">
        <v>66.444000000000003</v>
      </c>
      <c r="Y316">
        <v>80.257000000000005</v>
      </c>
      <c r="Z316">
        <v>3.3109999999999999</v>
      </c>
      <c r="AA316">
        <v>539.73299999999995</v>
      </c>
      <c r="AB316">
        <v>493.50200000000001</v>
      </c>
      <c r="AC316">
        <v>4.6280000000000001</v>
      </c>
      <c r="AD316">
        <v>3.6869999999999998</v>
      </c>
      <c r="AE316">
        <v>7650.3109999999997</v>
      </c>
      <c r="AF316">
        <v>5293.2160000000003</v>
      </c>
      <c r="AG316">
        <v>1635.36</v>
      </c>
      <c r="AH316">
        <v>994.66300000000001</v>
      </c>
      <c r="AI316">
        <v>6014.951</v>
      </c>
      <c r="AJ316">
        <v>4298.5529999999999</v>
      </c>
      <c r="AM316">
        <v>45566.757279999998</v>
      </c>
      <c r="AN316">
        <f>MAX(AL316:AM316)</f>
        <v>45566.757279999998</v>
      </c>
      <c r="AO316">
        <f t="shared" si="8"/>
        <v>45566.757279999998</v>
      </c>
      <c r="AU316" s="31">
        <v>0.158813238</v>
      </c>
      <c r="AV316" s="32"/>
      <c r="AW316">
        <f t="shared" si="9"/>
        <v>0.158813238</v>
      </c>
    </row>
    <row r="317" spans="1:49" x14ac:dyDescent="0.35">
      <c r="A317">
        <v>799.2</v>
      </c>
      <c r="B317">
        <v>119.90900000000001</v>
      </c>
      <c r="C317">
        <v>214.8</v>
      </c>
      <c r="D317">
        <v>214.8</v>
      </c>
      <c r="E317">
        <v>220.8</v>
      </c>
      <c r="F317">
        <v>225</v>
      </c>
      <c r="G317">
        <v>2179.0239999999999</v>
      </c>
      <c r="H317">
        <v>1780.5419999999999</v>
      </c>
      <c r="I317">
        <v>2.8380000000000001</v>
      </c>
      <c r="J317">
        <v>0.154</v>
      </c>
      <c r="K317">
        <v>24.338000000000001</v>
      </c>
      <c r="L317">
        <v>2.0680000000000001</v>
      </c>
      <c r="M317">
        <v>0.45200000000000001</v>
      </c>
      <c r="N317">
        <v>0.65600000000000003</v>
      </c>
      <c r="O317">
        <v>44</v>
      </c>
      <c r="P317">
        <v>27.338999999999999</v>
      </c>
      <c r="Q317">
        <v>44.988999999999997</v>
      </c>
      <c r="R317">
        <v>229.8</v>
      </c>
      <c r="S317">
        <v>60</v>
      </c>
      <c r="T317">
        <v>60</v>
      </c>
      <c r="U317">
        <v>60.7</v>
      </c>
      <c r="V317">
        <v>137.79599999999999</v>
      </c>
      <c r="W317">
        <v>52.5</v>
      </c>
      <c r="X317">
        <v>66.959999999999994</v>
      </c>
      <c r="Y317">
        <v>82.447000000000003</v>
      </c>
      <c r="Z317">
        <v>2.4079999999999999</v>
      </c>
      <c r="AA317">
        <v>543.23400000000004</v>
      </c>
      <c r="AB317">
        <v>495.11399999999998</v>
      </c>
      <c r="AC317">
        <v>4.8540000000000001</v>
      </c>
      <c r="AD317">
        <v>3.875</v>
      </c>
      <c r="AE317">
        <v>7855.1180000000004</v>
      </c>
      <c r="AF317">
        <v>6008.1210000000001</v>
      </c>
      <c r="AG317">
        <v>1785.4459999999999</v>
      </c>
      <c r="AH317">
        <v>1123.5119999999999</v>
      </c>
      <c r="AI317">
        <v>6069.6710000000003</v>
      </c>
      <c r="AJ317">
        <v>4884.6090000000004</v>
      </c>
      <c r="AK317">
        <v>424.68700000000001</v>
      </c>
      <c r="AL317">
        <v>2053.9259999999999</v>
      </c>
      <c r="AM317">
        <v>45566.757279999998</v>
      </c>
      <c r="AN317">
        <f>MAX(AL317:AM317)</f>
        <v>45566.757279999998</v>
      </c>
      <c r="AO317">
        <f t="shared" si="8"/>
        <v>45566.757279999998</v>
      </c>
      <c r="AP317">
        <v>1</v>
      </c>
      <c r="AU317" s="32"/>
      <c r="AV317" s="31">
        <v>0.158813238</v>
      </c>
      <c r="AW317">
        <f t="shared" si="9"/>
        <v>0.158813238</v>
      </c>
    </row>
    <row r="318" spans="1:49" x14ac:dyDescent="0.35">
      <c r="A318">
        <v>799.56899999999996</v>
      </c>
      <c r="B318">
        <v>119.90900000000001</v>
      </c>
      <c r="C318">
        <v>215</v>
      </c>
      <c r="D318">
        <v>215.1</v>
      </c>
      <c r="E318">
        <v>220.6</v>
      </c>
      <c r="F318">
        <v>225</v>
      </c>
      <c r="G318">
        <v>2198.0650000000001</v>
      </c>
      <c r="H318">
        <v>1782.096</v>
      </c>
      <c r="I318">
        <v>3.1840000000000002</v>
      </c>
      <c r="J318">
        <v>0.154</v>
      </c>
      <c r="K318">
        <v>24.338000000000001</v>
      </c>
      <c r="L318">
        <v>2.0619999999999998</v>
      </c>
      <c r="M318">
        <v>0.45200000000000001</v>
      </c>
      <c r="N318">
        <v>0.65400000000000003</v>
      </c>
      <c r="O318">
        <v>44.2</v>
      </c>
      <c r="P318">
        <v>27.477</v>
      </c>
      <c r="Q318">
        <v>44.994</v>
      </c>
      <c r="R318">
        <v>229.8</v>
      </c>
      <c r="S318">
        <v>60</v>
      </c>
      <c r="T318">
        <v>60</v>
      </c>
      <c r="U318">
        <v>60.7</v>
      </c>
      <c r="V318">
        <v>94.585999999999999</v>
      </c>
      <c r="W318">
        <v>52.5</v>
      </c>
      <c r="X318">
        <v>66.33</v>
      </c>
      <c r="Y318">
        <v>80.311999999999998</v>
      </c>
      <c r="Z318">
        <v>3.198</v>
      </c>
      <c r="AA318">
        <v>540.23500000000001</v>
      </c>
      <c r="AB318">
        <v>495.298</v>
      </c>
      <c r="AC318">
        <v>4.6280000000000001</v>
      </c>
      <c r="AD318">
        <v>3.6869999999999998</v>
      </c>
      <c r="AE318">
        <v>7652.41</v>
      </c>
      <c r="AF318">
        <v>5347.576</v>
      </c>
      <c r="AG318">
        <v>1647.0429999999999</v>
      </c>
      <c r="AH318">
        <v>1008.599</v>
      </c>
      <c r="AI318">
        <v>6005.3670000000002</v>
      </c>
      <c r="AJ318">
        <v>4338.9769999999999</v>
      </c>
      <c r="AK318">
        <v>423.62400000000002</v>
      </c>
      <c r="AL318">
        <v>2055.7910000000002</v>
      </c>
      <c r="AM318">
        <v>45566.757570000002</v>
      </c>
      <c r="AN318">
        <f>MAX(AL318:AM318)</f>
        <v>45566.757570000002</v>
      </c>
      <c r="AO318">
        <f t="shared" si="8"/>
        <v>45566.757570000002</v>
      </c>
      <c r="AP318">
        <v>1</v>
      </c>
      <c r="AU318" s="31">
        <v>0.134439111</v>
      </c>
      <c r="AV318" s="32"/>
      <c r="AW318">
        <f t="shared" si="9"/>
        <v>0.134439111</v>
      </c>
    </row>
    <row r="319" spans="1:49" x14ac:dyDescent="0.35">
      <c r="A319">
        <v>799.56899999999996</v>
      </c>
      <c r="B319">
        <v>119.90900000000001</v>
      </c>
      <c r="C319">
        <v>215</v>
      </c>
      <c r="D319">
        <v>215.1</v>
      </c>
      <c r="E319">
        <v>220.6</v>
      </c>
      <c r="F319">
        <v>225</v>
      </c>
      <c r="G319">
        <v>2198.0650000000001</v>
      </c>
      <c r="H319">
        <v>1782.096</v>
      </c>
      <c r="I319">
        <v>3.1840000000000002</v>
      </c>
      <c r="J319">
        <v>0.154</v>
      </c>
      <c r="K319">
        <v>24.338000000000001</v>
      </c>
      <c r="L319">
        <v>2.0619999999999998</v>
      </c>
      <c r="M319">
        <v>0.45200000000000001</v>
      </c>
      <c r="N319">
        <v>0.65400000000000003</v>
      </c>
      <c r="O319">
        <v>44.2</v>
      </c>
      <c r="P319">
        <v>27.477</v>
      </c>
      <c r="Q319">
        <v>44.994</v>
      </c>
      <c r="R319">
        <v>229.8</v>
      </c>
      <c r="S319">
        <v>60</v>
      </c>
      <c r="T319">
        <v>60</v>
      </c>
      <c r="U319">
        <v>60.7</v>
      </c>
      <c r="V319">
        <v>137.79599999999999</v>
      </c>
      <c r="W319">
        <v>52.5</v>
      </c>
      <c r="X319">
        <v>67.025000000000006</v>
      </c>
      <c r="Y319">
        <v>83.114000000000004</v>
      </c>
      <c r="Z319">
        <v>1.3919999999999999</v>
      </c>
      <c r="AA319">
        <v>542.221</v>
      </c>
      <c r="AB319">
        <v>493.78300000000002</v>
      </c>
      <c r="AC319">
        <v>4.9290000000000003</v>
      </c>
      <c r="AD319">
        <v>3.875</v>
      </c>
      <c r="AE319">
        <v>7825.8580000000002</v>
      </c>
      <c r="AF319">
        <v>5968.0680000000002</v>
      </c>
      <c r="AG319">
        <v>1825.1469999999999</v>
      </c>
      <c r="AH319">
        <v>1122.1500000000001</v>
      </c>
      <c r="AI319">
        <v>6000.7110000000002</v>
      </c>
      <c r="AJ319">
        <v>4845.9179999999997</v>
      </c>
      <c r="AK319">
        <v>424.548</v>
      </c>
      <c r="AL319">
        <v>2053.8090000000002</v>
      </c>
      <c r="AM319">
        <v>45566.757570000002</v>
      </c>
      <c r="AN319">
        <f>MAX(AL319:AM319)</f>
        <v>45566.757570000002</v>
      </c>
      <c r="AO319">
        <f t="shared" si="8"/>
        <v>45566.757570000002</v>
      </c>
      <c r="AP319">
        <v>1</v>
      </c>
      <c r="AU319" s="32"/>
      <c r="AV319" s="31">
        <v>0.134439111</v>
      </c>
      <c r="AW319">
        <f t="shared" si="9"/>
        <v>0.134439111</v>
      </c>
    </row>
    <row r="320" spans="1:49" x14ac:dyDescent="0.35">
      <c r="A320">
        <v>799.56899999999996</v>
      </c>
      <c r="B320">
        <v>119.90900000000001</v>
      </c>
      <c r="C320">
        <v>215.1</v>
      </c>
      <c r="D320">
        <v>214.8</v>
      </c>
      <c r="E320">
        <v>220.6</v>
      </c>
      <c r="F320">
        <v>225</v>
      </c>
      <c r="G320">
        <v>2187.8649999999998</v>
      </c>
      <c r="H320">
        <v>1773.9359999999999</v>
      </c>
      <c r="I320">
        <v>3.4279999999999999</v>
      </c>
      <c r="J320">
        <v>0.154</v>
      </c>
      <c r="K320">
        <v>24.338000000000001</v>
      </c>
      <c r="L320">
        <v>2.0459999999999998</v>
      </c>
      <c r="M320">
        <v>0.45200000000000001</v>
      </c>
      <c r="N320">
        <v>0.65600000000000003</v>
      </c>
      <c r="O320">
        <v>44.4</v>
      </c>
      <c r="P320">
        <v>27.364999999999998</v>
      </c>
      <c r="Q320">
        <v>44.978999999999999</v>
      </c>
      <c r="R320">
        <v>229.8</v>
      </c>
      <c r="S320">
        <v>59.9</v>
      </c>
      <c r="T320">
        <v>59.9</v>
      </c>
      <c r="U320">
        <v>60.7</v>
      </c>
      <c r="V320">
        <v>94.585999999999999</v>
      </c>
      <c r="W320">
        <v>52.5</v>
      </c>
      <c r="X320">
        <v>66.430000000000007</v>
      </c>
      <c r="Y320">
        <v>80.363</v>
      </c>
      <c r="Z320">
        <v>2.6709999999999998</v>
      </c>
      <c r="AA320">
        <v>539.54</v>
      </c>
      <c r="AB320">
        <v>494.09100000000001</v>
      </c>
      <c r="AC320">
        <v>4.5149999999999997</v>
      </c>
      <c r="AD320">
        <v>3.6869999999999998</v>
      </c>
      <c r="AE320">
        <v>7640.3639999999996</v>
      </c>
      <c r="AF320">
        <v>5311.799</v>
      </c>
      <c r="AG320">
        <v>1579.4449999999999</v>
      </c>
      <c r="AH320">
        <v>1001.068</v>
      </c>
      <c r="AI320">
        <v>6060.9189999999999</v>
      </c>
      <c r="AJ320">
        <v>4310.7299999999996</v>
      </c>
      <c r="AK320">
        <v>423.584</v>
      </c>
      <c r="AL320">
        <v>2055.346</v>
      </c>
      <c r="AM320">
        <v>45566.757850000002</v>
      </c>
      <c r="AN320">
        <f>MAX(AL320:AM320)</f>
        <v>45566.757850000002</v>
      </c>
      <c r="AO320">
        <f t="shared" si="8"/>
        <v>45566.757850000002</v>
      </c>
      <c r="AP320">
        <v>1</v>
      </c>
      <c r="AU320" s="31">
        <v>0.13512015299999999</v>
      </c>
      <c r="AV320" s="32"/>
      <c r="AW320">
        <f t="shared" si="9"/>
        <v>0.13512015299999999</v>
      </c>
    </row>
    <row r="321" spans="1:49" x14ac:dyDescent="0.35">
      <c r="A321">
        <v>799.56899999999996</v>
      </c>
      <c r="B321">
        <v>119.90900000000001</v>
      </c>
      <c r="C321">
        <v>215.1</v>
      </c>
      <c r="D321">
        <v>214.8</v>
      </c>
      <c r="E321">
        <v>220.6</v>
      </c>
      <c r="F321">
        <v>225</v>
      </c>
      <c r="G321">
        <v>2187.8649999999998</v>
      </c>
      <c r="H321">
        <v>1773.9359999999999</v>
      </c>
      <c r="I321">
        <v>3.4279999999999999</v>
      </c>
      <c r="J321">
        <v>0.154</v>
      </c>
      <c r="K321">
        <v>24.338000000000001</v>
      </c>
      <c r="L321">
        <v>2.0459999999999998</v>
      </c>
      <c r="M321">
        <v>0.45200000000000001</v>
      </c>
      <c r="N321">
        <v>0.65600000000000003</v>
      </c>
      <c r="O321">
        <v>44.4</v>
      </c>
      <c r="P321">
        <v>27.364999999999998</v>
      </c>
      <c r="Q321">
        <v>44.978999999999999</v>
      </c>
      <c r="R321">
        <v>229.8</v>
      </c>
      <c r="S321">
        <v>59.9</v>
      </c>
      <c r="T321">
        <v>59.9</v>
      </c>
      <c r="U321">
        <v>60.7</v>
      </c>
      <c r="V321">
        <v>137.79599999999999</v>
      </c>
      <c r="W321">
        <v>52.5</v>
      </c>
      <c r="X321">
        <v>67.128</v>
      </c>
      <c r="Y321">
        <v>83.04</v>
      </c>
      <c r="Z321">
        <v>1.3919999999999999</v>
      </c>
      <c r="AA321">
        <v>540.65300000000002</v>
      </c>
      <c r="AB321">
        <v>492.8</v>
      </c>
      <c r="AC321">
        <v>4.9290000000000003</v>
      </c>
      <c r="AD321">
        <v>3.875</v>
      </c>
      <c r="AE321">
        <v>7813.5309999999999</v>
      </c>
      <c r="AF321">
        <v>5924.1480000000001</v>
      </c>
      <c r="AG321">
        <v>1815.7070000000001</v>
      </c>
      <c r="AH321">
        <v>1116.059</v>
      </c>
      <c r="AI321">
        <v>5997.8239999999996</v>
      </c>
      <c r="AJ321">
        <v>4808.0889999999999</v>
      </c>
      <c r="AK321">
        <v>424.67899999999997</v>
      </c>
      <c r="AL321">
        <v>2055.0239999999999</v>
      </c>
      <c r="AM321">
        <v>45566.757850000002</v>
      </c>
      <c r="AN321">
        <f>MAX(AL321:AM321)</f>
        <v>45566.757850000002</v>
      </c>
      <c r="AO321">
        <f t="shared" si="8"/>
        <v>45566.757850000002</v>
      </c>
      <c r="AP321">
        <v>1</v>
      </c>
      <c r="AU321" s="32"/>
      <c r="AV321" s="31">
        <v>0.13512015299999999</v>
      </c>
      <c r="AW321">
        <f t="shared" si="9"/>
        <v>0.13512015299999999</v>
      </c>
    </row>
    <row r="322" spans="1:49" hidden="1" x14ac:dyDescent="0.35">
      <c r="A322">
        <v>799.2</v>
      </c>
      <c r="B322">
        <v>119.90900000000001</v>
      </c>
      <c r="C322">
        <v>215.1</v>
      </c>
      <c r="D322">
        <v>215.1</v>
      </c>
      <c r="E322">
        <v>220.6</v>
      </c>
      <c r="F322">
        <v>225</v>
      </c>
      <c r="G322">
        <v>2199.4250000000002</v>
      </c>
      <c r="H322">
        <v>1815.902</v>
      </c>
      <c r="I322">
        <v>2.8839999999999999</v>
      </c>
      <c r="J322">
        <v>0.154</v>
      </c>
      <c r="K322">
        <v>24.34</v>
      </c>
      <c r="L322">
        <v>2.016</v>
      </c>
      <c r="M322">
        <v>0.45400000000000001</v>
      </c>
      <c r="N322">
        <v>0.65400000000000003</v>
      </c>
      <c r="O322">
        <v>44.5</v>
      </c>
      <c r="P322">
        <v>26.890999999999998</v>
      </c>
      <c r="Q322">
        <v>44.969000000000001</v>
      </c>
      <c r="R322">
        <v>229.8</v>
      </c>
      <c r="S322">
        <v>60</v>
      </c>
      <c r="T322">
        <v>60</v>
      </c>
      <c r="U322">
        <v>60.7</v>
      </c>
      <c r="V322">
        <v>94.585999999999999</v>
      </c>
      <c r="W322">
        <v>52.5</v>
      </c>
      <c r="X322">
        <v>66.396000000000001</v>
      </c>
      <c r="Y322">
        <v>80.242999999999995</v>
      </c>
      <c r="Z322">
        <v>3.5369999999999999</v>
      </c>
      <c r="AA322">
        <v>538.65</v>
      </c>
      <c r="AB322">
        <v>492.22699999999998</v>
      </c>
      <c r="AC322">
        <v>4.59</v>
      </c>
      <c r="AD322">
        <v>3.6869999999999998</v>
      </c>
      <c r="AE322">
        <v>7618.7259999999997</v>
      </c>
      <c r="AF322">
        <v>5266.491</v>
      </c>
      <c r="AG322">
        <v>1600.2719999999999</v>
      </c>
      <c r="AH322">
        <v>979.44200000000001</v>
      </c>
      <c r="AI322">
        <v>6018.4539999999997</v>
      </c>
      <c r="AJ322">
        <v>4287.049</v>
      </c>
      <c r="AM322">
        <v>45566.758130000002</v>
      </c>
      <c r="AN322">
        <f>MAX(AL322:AM322)</f>
        <v>45566.758130000002</v>
      </c>
      <c r="AO322">
        <f t="shared" si="8"/>
        <v>45566.758130000002</v>
      </c>
      <c r="AU322" s="31">
        <v>0.141556978</v>
      </c>
      <c r="AV322" s="32"/>
      <c r="AW322">
        <f t="shared" si="9"/>
        <v>0.141556978</v>
      </c>
    </row>
    <row r="323" spans="1:49" x14ac:dyDescent="0.35">
      <c r="A323">
        <v>799.2</v>
      </c>
      <c r="B323">
        <v>119.90900000000001</v>
      </c>
      <c r="C323">
        <v>215.1</v>
      </c>
      <c r="D323">
        <v>215.1</v>
      </c>
      <c r="E323">
        <v>220.6</v>
      </c>
      <c r="F323">
        <v>225</v>
      </c>
      <c r="G323">
        <v>2199.4250000000002</v>
      </c>
      <c r="H323">
        <v>1815.902</v>
      </c>
      <c r="I323">
        <v>2.8839999999999999</v>
      </c>
      <c r="J323">
        <v>0.154</v>
      </c>
      <c r="K323">
        <v>24.34</v>
      </c>
      <c r="L323">
        <v>2.016</v>
      </c>
      <c r="M323">
        <v>0.45400000000000001</v>
      </c>
      <c r="N323">
        <v>0.65400000000000003</v>
      </c>
      <c r="O323">
        <v>44.5</v>
      </c>
      <c r="P323">
        <v>26.890999999999998</v>
      </c>
      <c r="Q323">
        <v>44.969000000000001</v>
      </c>
      <c r="R323">
        <v>229.8</v>
      </c>
      <c r="S323">
        <v>60</v>
      </c>
      <c r="T323">
        <v>60</v>
      </c>
      <c r="U323">
        <v>60.7</v>
      </c>
      <c r="V323">
        <v>137.79599999999999</v>
      </c>
      <c r="W323">
        <v>52.5</v>
      </c>
      <c r="X323">
        <v>66.971999999999994</v>
      </c>
      <c r="Y323">
        <v>83.066000000000003</v>
      </c>
      <c r="Z323">
        <v>1.3919999999999999</v>
      </c>
      <c r="AA323">
        <v>540.48400000000004</v>
      </c>
      <c r="AB323">
        <v>491.70600000000002</v>
      </c>
      <c r="AC323">
        <v>4.891</v>
      </c>
      <c r="AD323">
        <v>3.9129999999999998</v>
      </c>
      <c r="AE323">
        <v>7788.0240000000003</v>
      </c>
      <c r="AF323">
        <v>5893.3649999999998</v>
      </c>
      <c r="AG323">
        <v>1779.6590000000001</v>
      </c>
      <c r="AH323">
        <v>1116.191</v>
      </c>
      <c r="AI323">
        <v>6008.3649999999998</v>
      </c>
      <c r="AJ323">
        <v>4777.174</v>
      </c>
      <c r="AK323">
        <v>424.56200000000001</v>
      </c>
      <c r="AL323">
        <v>2053.6640000000002</v>
      </c>
      <c r="AM323">
        <v>45566.758130000002</v>
      </c>
      <c r="AN323">
        <f>MAX(AL323:AM323)</f>
        <v>45566.758130000002</v>
      </c>
      <c r="AO323">
        <f t="shared" ref="AO323:AO386" si="10">MAX(AM323:AN323)</f>
        <v>45566.758130000002</v>
      </c>
      <c r="AP323">
        <v>1</v>
      </c>
      <c r="AU323" s="32"/>
      <c r="AV323" s="31">
        <v>0.141556978</v>
      </c>
      <c r="AW323">
        <f t="shared" ref="AW323:AW386" si="11">MAX(AU323:AV323)</f>
        <v>0.141556978</v>
      </c>
    </row>
    <row r="324" spans="1:49" x14ac:dyDescent="0.35">
      <c r="A324">
        <v>799.38400000000001</v>
      </c>
      <c r="B324">
        <v>119.90900000000001</v>
      </c>
      <c r="C324">
        <v>214.8</v>
      </c>
      <c r="D324">
        <v>215</v>
      </c>
      <c r="E324">
        <v>220.6</v>
      </c>
      <c r="F324">
        <v>225</v>
      </c>
      <c r="G324">
        <v>2185.8240000000001</v>
      </c>
      <c r="H324">
        <v>1815.8050000000001</v>
      </c>
      <c r="I324">
        <v>3.492</v>
      </c>
      <c r="J324">
        <v>0.152</v>
      </c>
      <c r="K324">
        <v>24.338000000000001</v>
      </c>
      <c r="L324">
        <v>2.052</v>
      </c>
      <c r="M324">
        <v>0.45200000000000001</v>
      </c>
      <c r="N324">
        <v>0.65600000000000003</v>
      </c>
      <c r="O324">
        <v>44.5</v>
      </c>
      <c r="P324">
        <v>27.003</v>
      </c>
      <c r="Q324">
        <v>44.999000000000002</v>
      </c>
      <c r="R324">
        <v>229.8</v>
      </c>
      <c r="S324">
        <v>60.1</v>
      </c>
      <c r="T324">
        <v>60.1</v>
      </c>
      <c r="U324">
        <v>60.7</v>
      </c>
      <c r="V324">
        <v>94.585999999999999</v>
      </c>
      <c r="W324">
        <v>52.5</v>
      </c>
      <c r="X324">
        <v>66.474000000000004</v>
      </c>
      <c r="Y324">
        <v>80.31</v>
      </c>
      <c r="Z324">
        <v>3.01</v>
      </c>
      <c r="AA324">
        <v>539.03200000000004</v>
      </c>
      <c r="AB324">
        <v>492.87599999999998</v>
      </c>
      <c r="AC324">
        <v>4.7030000000000003</v>
      </c>
      <c r="AD324">
        <v>3.6869999999999998</v>
      </c>
      <c r="AE324">
        <v>7619.3829999999998</v>
      </c>
      <c r="AF324">
        <v>5278.1289999999999</v>
      </c>
      <c r="AG324">
        <v>1665.364</v>
      </c>
      <c r="AH324">
        <v>983.846</v>
      </c>
      <c r="AI324">
        <v>5954.0190000000002</v>
      </c>
      <c r="AJ324">
        <v>4294.2830000000004</v>
      </c>
      <c r="AK324">
        <v>423.24599999999998</v>
      </c>
      <c r="AL324">
        <v>2055.0639999999999</v>
      </c>
      <c r="AM324">
        <v>45566.758410000002</v>
      </c>
      <c r="AN324">
        <f>MAX(AL324:AM324)</f>
        <v>45566.758410000002</v>
      </c>
      <c r="AO324">
        <f t="shared" si="10"/>
        <v>45566.758410000002</v>
      </c>
      <c r="AP324">
        <v>1</v>
      </c>
      <c r="AU324" s="31">
        <v>0.16301739200000001</v>
      </c>
      <c r="AV324" s="32"/>
      <c r="AW324">
        <f t="shared" si="11"/>
        <v>0.16301739200000001</v>
      </c>
    </row>
    <row r="325" spans="1:49" x14ac:dyDescent="0.35">
      <c r="A325">
        <v>799.38400000000001</v>
      </c>
      <c r="B325">
        <v>119.90900000000001</v>
      </c>
      <c r="C325">
        <v>214.8</v>
      </c>
      <c r="D325">
        <v>215</v>
      </c>
      <c r="E325">
        <v>220.6</v>
      </c>
      <c r="F325">
        <v>225</v>
      </c>
      <c r="G325">
        <v>2185.8240000000001</v>
      </c>
      <c r="H325">
        <v>1815.8050000000001</v>
      </c>
      <c r="I325">
        <v>3.492</v>
      </c>
      <c r="J325">
        <v>0.152</v>
      </c>
      <c r="K325">
        <v>24.338000000000001</v>
      </c>
      <c r="L325">
        <v>2.052</v>
      </c>
      <c r="M325">
        <v>0.45200000000000001</v>
      </c>
      <c r="N325">
        <v>0.65600000000000003</v>
      </c>
      <c r="O325">
        <v>44.5</v>
      </c>
      <c r="P325">
        <v>27.003</v>
      </c>
      <c r="Q325">
        <v>44.999000000000002</v>
      </c>
      <c r="R325">
        <v>229.8</v>
      </c>
      <c r="S325">
        <v>60.1</v>
      </c>
      <c r="T325">
        <v>60.1</v>
      </c>
      <c r="U325">
        <v>60.7</v>
      </c>
      <c r="V325">
        <v>137.79599999999999</v>
      </c>
      <c r="W325">
        <v>52.5</v>
      </c>
      <c r="X325">
        <v>66.981999999999999</v>
      </c>
      <c r="Y325">
        <v>82.811000000000007</v>
      </c>
      <c r="Z325">
        <v>2.1070000000000002</v>
      </c>
      <c r="AA325">
        <v>540.71600000000001</v>
      </c>
      <c r="AB325">
        <v>492.43200000000002</v>
      </c>
      <c r="AC325">
        <v>4.9660000000000002</v>
      </c>
      <c r="AD325">
        <v>3.875</v>
      </c>
      <c r="AE325">
        <v>7799.8540000000003</v>
      </c>
      <c r="AF325">
        <v>5936.8519999999999</v>
      </c>
      <c r="AG325">
        <v>1828.2370000000001</v>
      </c>
      <c r="AH325">
        <v>1107.846</v>
      </c>
      <c r="AI325">
        <v>5971.6180000000004</v>
      </c>
      <c r="AJ325">
        <v>4829.0060000000003</v>
      </c>
      <c r="AK325">
        <v>424.79</v>
      </c>
      <c r="AL325">
        <v>2054.3009999999999</v>
      </c>
      <c r="AM325">
        <v>45566.758410000002</v>
      </c>
      <c r="AN325">
        <f>MAX(AL325:AM325)</f>
        <v>45566.758410000002</v>
      </c>
      <c r="AO325">
        <f t="shared" si="10"/>
        <v>45566.758410000002</v>
      </c>
      <c r="AP325">
        <v>1</v>
      </c>
      <c r="AU325" s="32"/>
      <c r="AV325" s="31">
        <v>0.16301739200000001</v>
      </c>
      <c r="AW325">
        <f t="shared" si="11"/>
        <v>0.16301739200000001</v>
      </c>
    </row>
    <row r="326" spans="1:49" x14ac:dyDescent="0.35">
      <c r="A326">
        <v>799.56899999999996</v>
      </c>
      <c r="B326">
        <v>119.90900000000001</v>
      </c>
      <c r="C326">
        <v>215.1</v>
      </c>
      <c r="D326">
        <v>215</v>
      </c>
      <c r="E326">
        <v>220.6</v>
      </c>
      <c r="F326">
        <v>225</v>
      </c>
      <c r="G326">
        <v>2187.7669999999998</v>
      </c>
      <c r="H326">
        <v>1801.2339999999999</v>
      </c>
      <c r="I326">
        <v>3.4239999999999999</v>
      </c>
      <c r="J326">
        <v>0.14399999999999999</v>
      </c>
      <c r="K326">
        <v>24.338000000000001</v>
      </c>
      <c r="L326">
        <v>2.0339999999999998</v>
      </c>
      <c r="M326">
        <v>0.45200000000000001</v>
      </c>
      <c r="N326">
        <v>0.65400000000000003</v>
      </c>
      <c r="O326">
        <v>44.7</v>
      </c>
      <c r="P326">
        <v>26.864999999999998</v>
      </c>
      <c r="Q326">
        <v>44.988999999999997</v>
      </c>
      <c r="R326">
        <v>230</v>
      </c>
      <c r="S326">
        <v>59.9</v>
      </c>
      <c r="T326">
        <v>59.9</v>
      </c>
      <c r="U326">
        <v>60.7</v>
      </c>
      <c r="V326">
        <v>94.585999999999999</v>
      </c>
      <c r="W326">
        <v>52.5</v>
      </c>
      <c r="X326">
        <v>66.597999999999999</v>
      </c>
      <c r="Y326">
        <v>80.302000000000007</v>
      </c>
      <c r="Z326">
        <v>3.3490000000000002</v>
      </c>
      <c r="AA326">
        <v>538.19899999999996</v>
      </c>
      <c r="AB326">
        <v>491.63200000000001</v>
      </c>
      <c r="AC326">
        <v>4.6280000000000001</v>
      </c>
      <c r="AD326">
        <v>3.7250000000000001</v>
      </c>
      <c r="AE326">
        <v>7610.8530000000001</v>
      </c>
      <c r="AF326">
        <v>5244.4939999999997</v>
      </c>
      <c r="AG326">
        <v>1618.453</v>
      </c>
      <c r="AH326">
        <v>996.01900000000001</v>
      </c>
      <c r="AI326">
        <v>5992.4</v>
      </c>
      <c r="AJ326">
        <v>4248.4750000000004</v>
      </c>
      <c r="AK326">
        <v>423.45299999999997</v>
      </c>
      <c r="AL326">
        <v>2055.2950000000001</v>
      </c>
      <c r="AM326">
        <v>45566.758690000002</v>
      </c>
      <c r="AN326">
        <f>MAX(AL326:AM326)</f>
        <v>45566.758690000002</v>
      </c>
      <c r="AO326">
        <f t="shared" si="10"/>
        <v>45566.758690000002</v>
      </c>
      <c r="AP326">
        <v>1</v>
      </c>
      <c r="AU326" s="31">
        <v>0.14518856999999999</v>
      </c>
      <c r="AV326" s="32"/>
      <c r="AW326">
        <f t="shared" si="11"/>
        <v>0.14518856999999999</v>
      </c>
    </row>
    <row r="327" spans="1:49" x14ac:dyDescent="0.35">
      <c r="A327">
        <v>799.56899999999996</v>
      </c>
      <c r="B327">
        <v>119.90900000000001</v>
      </c>
      <c r="C327">
        <v>215.1</v>
      </c>
      <c r="D327">
        <v>215</v>
      </c>
      <c r="E327">
        <v>220.6</v>
      </c>
      <c r="F327">
        <v>225</v>
      </c>
      <c r="G327">
        <v>2187.7669999999998</v>
      </c>
      <c r="H327">
        <v>1801.2339999999999</v>
      </c>
      <c r="I327">
        <v>3.4239999999999999</v>
      </c>
      <c r="J327">
        <v>0.14399999999999999</v>
      </c>
      <c r="K327">
        <v>24.338000000000001</v>
      </c>
      <c r="L327">
        <v>2.0339999999999998</v>
      </c>
      <c r="M327">
        <v>0.45200000000000001</v>
      </c>
      <c r="N327">
        <v>0.65400000000000003</v>
      </c>
      <c r="O327">
        <v>44.7</v>
      </c>
      <c r="P327">
        <v>26.864999999999998</v>
      </c>
      <c r="Q327">
        <v>44.988999999999997</v>
      </c>
      <c r="R327">
        <v>230</v>
      </c>
      <c r="S327">
        <v>59.9</v>
      </c>
      <c r="T327">
        <v>59.9</v>
      </c>
      <c r="U327">
        <v>60.7</v>
      </c>
      <c r="V327">
        <v>137.79599999999999</v>
      </c>
      <c r="W327">
        <v>52.5</v>
      </c>
      <c r="X327">
        <v>67.159000000000006</v>
      </c>
      <c r="Y327">
        <v>83.066999999999993</v>
      </c>
      <c r="Z327">
        <v>1.4670000000000001</v>
      </c>
      <c r="AA327">
        <v>540.22199999999998</v>
      </c>
      <c r="AB327">
        <v>490.82900000000001</v>
      </c>
      <c r="AC327">
        <v>4.8540000000000001</v>
      </c>
      <c r="AD327">
        <v>3.9510000000000001</v>
      </c>
      <c r="AE327">
        <v>7778.7169999999996</v>
      </c>
      <c r="AF327">
        <v>5880.6980000000003</v>
      </c>
      <c r="AG327">
        <v>1758.3340000000001</v>
      </c>
      <c r="AH327">
        <v>1132.8579999999999</v>
      </c>
      <c r="AI327">
        <v>6020.3829999999998</v>
      </c>
      <c r="AJ327">
        <v>4747.8389999999999</v>
      </c>
      <c r="AK327">
        <v>424.40499999999997</v>
      </c>
      <c r="AL327">
        <v>2055.9839999999999</v>
      </c>
      <c r="AM327">
        <v>45566.758690000002</v>
      </c>
      <c r="AN327">
        <f>MAX(AL327:AM327)</f>
        <v>45566.758690000002</v>
      </c>
      <c r="AO327">
        <f t="shared" si="10"/>
        <v>45566.758690000002</v>
      </c>
      <c r="AP327">
        <v>1</v>
      </c>
      <c r="AU327" s="32"/>
      <c r="AV327" s="31">
        <v>0.14518856999999999</v>
      </c>
      <c r="AW327">
        <f t="shared" si="11"/>
        <v>0.14518856999999999</v>
      </c>
    </row>
    <row r="328" spans="1:49" x14ac:dyDescent="0.35">
      <c r="A328">
        <v>799.56899999999996</v>
      </c>
      <c r="B328">
        <v>119.90900000000001</v>
      </c>
      <c r="C328">
        <v>215.1</v>
      </c>
      <c r="D328">
        <v>215</v>
      </c>
      <c r="E328">
        <v>220.5</v>
      </c>
      <c r="F328">
        <v>225</v>
      </c>
      <c r="G328">
        <v>2181.1619999999998</v>
      </c>
      <c r="H328">
        <v>1808.7139999999999</v>
      </c>
      <c r="I328">
        <v>3.2959999999999998</v>
      </c>
      <c r="J328">
        <v>0.14399999999999999</v>
      </c>
      <c r="K328">
        <v>24.338000000000001</v>
      </c>
      <c r="L328">
        <v>2.0459999999999998</v>
      </c>
      <c r="M328">
        <v>0.45200000000000001</v>
      </c>
      <c r="N328">
        <v>0.65400000000000003</v>
      </c>
      <c r="O328">
        <v>44.9</v>
      </c>
      <c r="P328">
        <v>26.962</v>
      </c>
      <c r="Q328">
        <v>44.994</v>
      </c>
      <c r="R328">
        <v>230</v>
      </c>
      <c r="S328">
        <v>60</v>
      </c>
      <c r="T328">
        <v>60</v>
      </c>
      <c r="U328">
        <v>60.7</v>
      </c>
      <c r="V328">
        <v>94.585999999999999</v>
      </c>
      <c r="W328">
        <v>52.5</v>
      </c>
      <c r="X328">
        <v>66.528000000000006</v>
      </c>
      <c r="Y328">
        <v>80.364000000000004</v>
      </c>
      <c r="Z328">
        <v>3.085</v>
      </c>
      <c r="AA328">
        <v>537.88599999999997</v>
      </c>
      <c r="AB328">
        <v>491.065</v>
      </c>
      <c r="AC328">
        <v>4.7030000000000003</v>
      </c>
      <c r="AD328">
        <v>3.7250000000000001</v>
      </c>
      <c r="AE328">
        <v>7602.3190000000004</v>
      </c>
      <c r="AF328">
        <v>5236.3689999999997</v>
      </c>
      <c r="AG328">
        <v>1657.27</v>
      </c>
      <c r="AH328">
        <v>994.56100000000004</v>
      </c>
      <c r="AI328">
        <v>5945.05</v>
      </c>
      <c r="AJ328">
        <v>4241.808</v>
      </c>
      <c r="AK328">
        <v>423.589</v>
      </c>
      <c r="AL328">
        <v>2055.6010000000001</v>
      </c>
      <c r="AM328">
        <v>45566.758970000003</v>
      </c>
      <c r="AN328">
        <f>MAX(AL328:AM328)</f>
        <v>45566.758970000003</v>
      </c>
      <c r="AO328">
        <f t="shared" si="10"/>
        <v>45566.758970000003</v>
      </c>
      <c r="AP328">
        <v>1</v>
      </c>
      <c r="AU328" s="31">
        <v>0.16257274199999999</v>
      </c>
      <c r="AV328" s="32"/>
      <c r="AW328">
        <f t="shared" si="11"/>
        <v>0.16257274199999999</v>
      </c>
    </row>
    <row r="329" spans="1:49" hidden="1" x14ac:dyDescent="0.35">
      <c r="A329">
        <v>799.56899999999996</v>
      </c>
      <c r="B329">
        <v>119.90900000000001</v>
      </c>
      <c r="C329">
        <v>215.1</v>
      </c>
      <c r="D329">
        <v>215</v>
      </c>
      <c r="E329">
        <v>220.5</v>
      </c>
      <c r="F329">
        <v>225</v>
      </c>
      <c r="G329">
        <v>2181.1619999999998</v>
      </c>
      <c r="H329">
        <v>1808.7139999999999</v>
      </c>
      <c r="I329">
        <v>3.2959999999999998</v>
      </c>
      <c r="J329">
        <v>0.14399999999999999</v>
      </c>
      <c r="K329">
        <v>24.338000000000001</v>
      </c>
      <c r="L329">
        <v>2.0459999999999998</v>
      </c>
      <c r="M329">
        <v>0.45200000000000001</v>
      </c>
      <c r="N329">
        <v>0.65400000000000003</v>
      </c>
      <c r="O329">
        <v>44.9</v>
      </c>
      <c r="P329">
        <v>26.962</v>
      </c>
      <c r="Q329">
        <v>44.994</v>
      </c>
      <c r="R329">
        <v>230</v>
      </c>
      <c r="S329">
        <v>60</v>
      </c>
      <c r="T329">
        <v>60</v>
      </c>
      <c r="U329">
        <v>60.7</v>
      </c>
      <c r="V329">
        <v>137.79599999999999</v>
      </c>
      <c r="W329">
        <v>52.5</v>
      </c>
      <c r="X329">
        <v>67.117999999999995</v>
      </c>
      <c r="Y329">
        <v>82.622</v>
      </c>
      <c r="Z329">
        <v>2.145</v>
      </c>
      <c r="AA329">
        <v>540.428</v>
      </c>
      <c r="AB329">
        <v>491.85399999999998</v>
      </c>
      <c r="AC329">
        <v>4.891</v>
      </c>
      <c r="AD329">
        <v>3.9129999999999998</v>
      </c>
      <c r="AE329">
        <v>7797.607</v>
      </c>
      <c r="AF329">
        <v>5928.6729999999998</v>
      </c>
      <c r="AG329">
        <v>1783.3240000000001</v>
      </c>
      <c r="AH329">
        <v>1121.896</v>
      </c>
      <c r="AI329">
        <v>6014.2839999999997</v>
      </c>
      <c r="AJ329">
        <v>4806.777</v>
      </c>
      <c r="AM329">
        <v>45566.758970000003</v>
      </c>
      <c r="AN329">
        <f>MAX(AL329:AM329)</f>
        <v>45566.758970000003</v>
      </c>
      <c r="AO329">
        <f t="shared" si="10"/>
        <v>45566.758970000003</v>
      </c>
      <c r="AU329" s="32"/>
      <c r="AV329" s="31">
        <v>0.16257274199999999</v>
      </c>
      <c r="AW329">
        <f t="shared" si="11"/>
        <v>0.16257274199999999</v>
      </c>
    </row>
    <row r="330" spans="1:49" x14ac:dyDescent="0.35">
      <c r="A330">
        <v>799.56899999999996</v>
      </c>
      <c r="B330">
        <v>119.90900000000001</v>
      </c>
      <c r="C330">
        <v>214.8</v>
      </c>
      <c r="D330">
        <v>215</v>
      </c>
      <c r="E330">
        <v>220.5</v>
      </c>
      <c r="F330">
        <v>225</v>
      </c>
      <c r="G330">
        <v>2195.15</v>
      </c>
      <c r="H330">
        <v>1816</v>
      </c>
      <c r="I330">
        <v>3.1539999999999999</v>
      </c>
      <c r="J330">
        <v>0.14399999999999999</v>
      </c>
      <c r="K330">
        <v>24.34</v>
      </c>
      <c r="L330">
        <v>2.0379999999999998</v>
      </c>
      <c r="M330">
        <v>0.45400000000000001</v>
      </c>
      <c r="N330">
        <v>0.65600000000000003</v>
      </c>
      <c r="O330">
        <v>45</v>
      </c>
      <c r="P330">
        <v>26.966999999999999</v>
      </c>
      <c r="Q330">
        <v>44.973999999999997</v>
      </c>
      <c r="R330">
        <v>229.8</v>
      </c>
      <c r="S330">
        <v>60.1</v>
      </c>
      <c r="T330">
        <v>60.1</v>
      </c>
      <c r="U330">
        <v>60.7</v>
      </c>
      <c r="V330">
        <v>94.585999999999999</v>
      </c>
      <c r="W330">
        <v>52.5</v>
      </c>
      <c r="X330">
        <v>66.552000000000007</v>
      </c>
      <c r="Y330">
        <v>80.272000000000006</v>
      </c>
      <c r="Z330">
        <v>3.3109999999999999</v>
      </c>
      <c r="AA330">
        <v>538.14</v>
      </c>
      <c r="AB330">
        <v>491.89100000000002</v>
      </c>
      <c r="AC330">
        <v>4.6280000000000001</v>
      </c>
      <c r="AD330">
        <v>3.6869999999999998</v>
      </c>
      <c r="AE330">
        <v>7606.1779999999999</v>
      </c>
      <c r="AF330">
        <v>5257.2690000000002</v>
      </c>
      <c r="AG330">
        <v>1620.048</v>
      </c>
      <c r="AH330">
        <v>979.54899999999998</v>
      </c>
      <c r="AI330">
        <v>5986.13</v>
      </c>
      <c r="AJ330">
        <v>4277.72</v>
      </c>
      <c r="AK330">
        <v>423.50700000000001</v>
      </c>
      <c r="AL330">
        <v>2052.8629999999998</v>
      </c>
      <c r="AM330">
        <v>45566.759259999999</v>
      </c>
      <c r="AN330">
        <f>MAX(AL330:AM330)</f>
        <v>45566.759259999999</v>
      </c>
      <c r="AO330">
        <f t="shared" si="10"/>
        <v>45566.759259999999</v>
      </c>
      <c r="AP330">
        <v>1</v>
      </c>
      <c r="AU330" s="31">
        <v>0.145305514</v>
      </c>
      <c r="AV330" s="32"/>
      <c r="AW330">
        <f t="shared" si="11"/>
        <v>0.145305514</v>
      </c>
    </row>
    <row r="331" spans="1:49" x14ac:dyDescent="0.35">
      <c r="A331">
        <v>799.56899999999996</v>
      </c>
      <c r="B331">
        <v>119.90900000000001</v>
      </c>
      <c r="C331">
        <v>214.8</v>
      </c>
      <c r="D331">
        <v>215</v>
      </c>
      <c r="E331">
        <v>220.5</v>
      </c>
      <c r="F331">
        <v>225</v>
      </c>
      <c r="G331">
        <v>2195.15</v>
      </c>
      <c r="H331">
        <v>1816</v>
      </c>
      <c r="I331">
        <v>3.1539999999999999</v>
      </c>
      <c r="J331">
        <v>0.14399999999999999</v>
      </c>
      <c r="K331">
        <v>24.34</v>
      </c>
      <c r="L331">
        <v>2.0379999999999998</v>
      </c>
      <c r="M331">
        <v>0.45400000000000001</v>
      </c>
      <c r="N331">
        <v>0.65600000000000003</v>
      </c>
      <c r="O331">
        <v>45</v>
      </c>
      <c r="P331">
        <v>26.966999999999999</v>
      </c>
      <c r="Q331">
        <v>44.973999999999997</v>
      </c>
      <c r="R331">
        <v>229.8</v>
      </c>
      <c r="S331">
        <v>60.1</v>
      </c>
      <c r="T331">
        <v>60.1</v>
      </c>
      <c r="U331">
        <v>60.7</v>
      </c>
      <c r="V331">
        <v>137.79599999999999</v>
      </c>
      <c r="W331">
        <v>52.5</v>
      </c>
      <c r="X331">
        <v>67.040999999999997</v>
      </c>
      <c r="Y331">
        <v>82.617000000000004</v>
      </c>
      <c r="Z331">
        <v>2.37</v>
      </c>
      <c r="AA331">
        <v>540.20600000000002</v>
      </c>
      <c r="AB331">
        <v>491.65199999999999</v>
      </c>
      <c r="AC331">
        <v>4.9660000000000002</v>
      </c>
      <c r="AD331">
        <v>3.875</v>
      </c>
      <c r="AE331">
        <v>7773.5209999999997</v>
      </c>
      <c r="AF331">
        <v>5905.2330000000002</v>
      </c>
      <c r="AG331">
        <v>1821.1420000000001</v>
      </c>
      <c r="AH331">
        <v>1099.402</v>
      </c>
      <c r="AI331">
        <v>5952.3789999999999</v>
      </c>
      <c r="AJ331">
        <v>4805.8310000000001</v>
      </c>
      <c r="AK331">
        <v>424.71800000000002</v>
      </c>
      <c r="AL331">
        <v>2055.0140000000001</v>
      </c>
      <c r="AM331">
        <v>45566.759259999999</v>
      </c>
      <c r="AN331">
        <f>MAX(AL331:AM331)</f>
        <v>45566.759259999999</v>
      </c>
      <c r="AO331">
        <f t="shared" si="10"/>
        <v>45566.759259999999</v>
      </c>
      <c r="AP331">
        <v>1</v>
      </c>
      <c r="AU331" s="32"/>
      <c r="AV331" s="31">
        <v>0.145305514</v>
      </c>
      <c r="AW331">
        <f t="shared" si="11"/>
        <v>0.145305514</v>
      </c>
    </row>
    <row r="332" spans="1:49" hidden="1" x14ac:dyDescent="0.35">
      <c r="A332">
        <v>799.56899999999996</v>
      </c>
      <c r="B332">
        <v>119.90900000000001</v>
      </c>
      <c r="C332">
        <v>214.6</v>
      </c>
      <c r="D332">
        <v>214.8</v>
      </c>
      <c r="E332">
        <v>220.3</v>
      </c>
      <c r="F332">
        <v>225</v>
      </c>
      <c r="G332">
        <v>2196.8020000000001</v>
      </c>
      <c r="H332">
        <v>1792.6849999999999</v>
      </c>
      <c r="I332">
        <v>2.7639999999999998</v>
      </c>
      <c r="J332">
        <v>0.15</v>
      </c>
      <c r="K332">
        <v>24.34</v>
      </c>
      <c r="L332">
        <v>2.0680000000000001</v>
      </c>
      <c r="M332">
        <v>0.45400000000000001</v>
      </c>
      <c r="N332">
        <v>0.65800000000000003</v>
      </c>
      <c r="O332">
        <v>45</v>
      </c>
      <c r="P332">
        <v>27.329000000000001</v>
      </c>
      <c r="Q332">
        <v>44.988999999999997</v>
      </c>
      <c r="R332">
        <v>229.8</v>
      </c>
      <c r="S332">
        <v>59.9</v>
      </c>
      <c r="T332">
        <v>59.9</v>
      </c>
      <c r="U332">
        <v>60.7</v>
      </c>
      <c r="V332">
        <v>94.585999999999999</v>
      </c>
      <c r="W332">
        <v>52.5</v>
      </c>
      <c r="X332">
        <v>66.510000000000005</v>
      </c>
      <c r="Y332">
        <v>80.432000000000002</v>
      </c>
      <c r="Z332">
        <v>3.4609999999999999</v>
      </c>
      <c r="AA332">
        <v>539.89300000000003</v>
      </c>
      <c r="AB332">
        <v>494.25900000000001</v>
      </c>
      <c r="AC332">
        <v>4.6280000000000001</v>
      </c>
      <c r="AD332">
        <v>3.6869999999999998</v>
      </c>
      <c r="AE332">
        <v>7637.54</v>
      </c>
      <c r="AF332">
        <v>5312.4459999999999</v>
      </c>
      <c r="AG332">
        <v>1639.309</v>
      </c>
      <c r="AH332">
        <v>999.76800000000003</v>
      </c>
      <c r="AI332">
        <v>5998.2309999999998</v>
      </c>
      <c r="AJ332">
        <v>4312.6790000000001</v>
      </c>
      <c r="AM332">
        <v>45566.759539999999</v>
      </c>
      <c r="AN332">
        <f>MAX(AL332:AM332)</f>
        <v>45566.759539999999</v>
      </c>
      <c r="AO332">
        <f t="shared" si="10"/>
        <v>45566.759539999999</v>
      </c>
      <c r="AU332" s="31">
        <v>0.13545918500000001</v>
      </c>
      <c r="AV332" s="32"/>
      <c r="AW332">
        <f t="shared" si="11"/>
        <v>0.13545918500000001</v>
      </c>
    </row>
    <row r="333" spans="1:49" x14ac:dyDescent="0.35">
      <c r="A333">
        <v>799.56899999999996</v>
      </c>
      <c r="B333">
        <v>119.90900000000001</v>
      </c>
      <c r="C333">
        <v>214.6</v>
      </c>
      <c r="D333">
        <v>214.8</v>
      </c>
      <c r="E333">
        <v>220.3</v>
      </c>
      <c r="F333">
        <v>225</v>
      </c>
      <c r="G333">
        <v>2196.8020000000001</v>
      </c>
      <c r="H333">
        <v>1792.6849999999999</v>
      </c>
      <c r="I333">
        <v>2.7639999999999998</v>
      </c>
      <c r="J333">
        <v>0.15</v>
      </c>
      <c r="K333">
        <v>24.34</v>
      </c>
      <c r="L333">
        <v>2.0680000000000001</v>
      </c>
      <c r="M333">
        <v>0.45400000000000001</v>
      </c>
      <c r="N333">
        <v>0.65800000000000003</v>
      </c>
      <c r="O333">
        <v>45</v>
      </c>
      <c r="P333">
        <v>27.329000000000001</v>
      </c>
      <c r="Q333">
        <v>44.988999999999997</v>
      </c>
      <c r="R333">
        <v>229.8</v>
      </c>
      <c r="S333">
        <v>59.9</v>
      </c>
      <c r="T333">
        <v>59.9</v>
      </c>
      <c r="U333">
        <v>60.7</v>
      </c>
      <c r="V333">
        <v>137.79599999999999</v>
      </c>
      <c r="W333">
        <v>52.5</v>
      </c>
      <c r="X333">
        <v>67.069000000000003</v>
      </c>
      <c r="Y333">
        <v>82.563999999999993</v>
      </c>
      <c r="Z333">
        <v>2.145</v>
      </c>
      <c r="AA333">
        <v>540.52599999999995</v>
      </c>
      <c r="AB333">
        <v>491.88200000000001</v>
      </c>
      <c r="AC333">
        <v>4.8540000000000001</v>
      </c>
      <c r="AD333">
        <v>3.9129999999999998</v>
      </c>
      <c r="AE333">
        <v>7796.527</v>
      </c>
      <c r="AF333">
        <v>5911.83</v>
      </c>
      <c r="AG333">
        <v>1773.2449999999999</v>
      </c>
      <c r="AH333">
        <v>1130.854</v>
      </c>
      <c r="AI333">
        <v>6023.2820000000002</v>
      </c>
      <c r="AJ333">
        <v>4780.9750000000004</v>
      </c>
      <c r="AK333">
        <v>424.83300000000003</v>
      </c>
      <c r="AL333">
        <v>2055.6680000000001</v>
      </c>
      <c r="AM333">
        <v>45566.759539999999</v>
      </c>
      <c r="AN333">
        <f>MAX(AL333:AM333)</f>
        <v>45566.759539999999</v>
      </c>
      <c r="AO333">
        <f t="shared" si="10"/>
        <v>45566.759539999999</v>
      </c>
      <c r="AP333">
        <v>1</v>
      </c>
      <c r="AU333" s="32"/>
      <c r="AV333" s="31">
        <v>0.13545918500000001</v>
      </c>
      <c r="AW333">
        <f t="shared" si="11"/>
        <v>0.13545918500000001</v>
      </c>
    </row>
    <row r="334" spans="1:49" x14ac:dyDescent="0.35">
      <c r="A334">
        <v>800.12199999999996</v>
      </c>
      <c r="B334">
        <v>119.90900000000001</v>
      </c>
      <c r="C334">
        <v>214.8</v>
      </c>
      <c r="D334">
        <v>214.8</v>
      </c>
      <c r="E334">
        <v>220.3</v>
      </c>
      <c r="F334">
        <v>225</v>
      </c>
      <c r="G334">
        <v>2193.3049999999998</v>
      </c>
      <c r="H334">
        <v>1782.2909999999999</v>
      </c>
      <c r="I334">
        <v>3.0259999999999998</v>
      </c>
      <c r="J334">
        <v>0.14799999999999999</v>
      </c>
      <c r="K334">
        <v>24.338000000000001</v>
      </c>
      <c r="L334">
        <v>2.0859999999999999</v>
      </c>
      <c r="M334">
        <v>0.45200000000000001</v>
      </c>
      <c r="N334">
        <v>0.65800000000000003</v>
      </c>
      <c r="O334">
        <v>45.2</v>
      </c>
      <c r="P334">
        <v>27.89</v>
      </c>
      <c r="Q334">
        <v>44.948</v>
      </c>
      <c r="R334">
        <v>229.8</v>
      </c>
      <c r="S334">
        <v>60</v>
      </c>
      <c r="T334">
        <v>60</v>
      </c>
      <c r="U334">
        <v>60.7</v>
      </c>
      <c r="V334">
        <v>94.585999999999999</v>
      </c>
      <c r="W334">
        <v>52.5</v>
      </c>
      <c r="X334">
        <v>66.667000000000002</v>
      </c>
      <c r="Y334">
        <v>80.346999999999994</v>
      </c>
      <c r="Z334">
        <v>2.8220000000000001</v>
      </c>
      <c r="AA334">
        <v>541.48</v>
      </c>
      <c r="AB334">
        <v>496.90300000000002</v>
      </c>
      <c r="AC334">
        <v>4.59</v>
      </c>
      <c r="AD334">
        <v>3.65</v>
      </c>
      <c r="AE334">
        <v>7687.375</v>
      </c>
      <c r="AF334">
        <v>5404.2529999999997</v>
      </c>
      <c r="AG334">
        <v>1644.0509999999999</v>
      </c>
      <c r="AH334">
        <v>1007.511</v>
      </c>
      <c r="AI334">
        <v>6043.3239999999996</v>
      </c>
      <c r="AJ334">
        <v>4396.7430000000004</v>
      </c>
      <c r="AK334">
        <v>423.63600000000002</v>
      </c>
      <c r="AL334">
        <v>2052.8719999999998</v>
      </c>
      <c r="AM334">
        <v>45566.759819999999</v>
      </c>
      <c r="AN334">
        <f>MAX(AL334:AM334)</f>
        <v>45566.759819999999</v>
      </c>
      <c r="AO334">
        <f t="shared" si="10"/>
        <v>45566.759819999999</v>
      </c>
      <c r="AP334">
        <v>1</v>
      </c>
      <c r="AU334" s="31">
        <v>0.14202272899999999</v>
      </c>
      <c r="AV334" s="32"/>
      <c r="AW334">
        <f t="shared" si="11"/>
        <v>0.14202272899999999</v>
      </c>
    </row>
    <row r="335" spans="1:49" x14ac:dyDescent="0.35">
      <c r="A335">
        <v>800.12199999999996</v>
      </c>
      <c r="B335">
        <v>119.90900000000001</v>
      </c>
      <c r="C335">
        <v>214.8</v>
      </c>
      <c r="D335">
        <v>214.8</v>
      </c>
      <c r="E335">
        <v>220.3</v>
      </c>
      <c r="F335">
        <v>225</v>
      </c>
      <c r="G335">
        <v>2193.3049999999998</v>
      </c>
      <c r="H335">
        <v>1782.2909999999999</v>
      </c>
      <c r="I335">
        <v>3.0259999999999998</v>
      </c>
      <c r="J335">
        <v>0.14799999999999999</v>
      </c>
      <c r="K335">
        <v>24.338000000000001</v>
      </c>
      <c r="L335">
        <v>2.0859999999999999</v>
      </c>
      <c r="M335">
        <v>0.45200000000000001</v>
      </c>
      <c r="N335">
        <v>0.65800000000000003</v>
      </c>
      <c r="O335">
        <v>45.2</v>
      </c>
      <c r="P335">
        <v>27.89</v>
      </c>
      <c r="Q335">
        <v>44.948</v>
      </c>
      <c r="R335">
        <v>229.8</v>
      </c>
      <c r="S335">
        <v>60</v>
      </c>
      <c r="T335">
        <v>60</v>
      </c>
      <c r="U335">
        <v>60.7</v>
      </c>
      <c r="V335">
        <v>137.79599999999999</v>
      </c>
      <c r="W335">
        <v>52.5</v>
      </c>
      <c r="X335">
        <v>67.159000000000006</v>
      </c>
      <c r="Y335">
        <v>83.19</v>
      </c>
      <c r="Z335">
        <v>1.43</v>
      </c>
      <c r="AA335">
        <v>544.10799999999995</v>
      </c>
      <c r="AB335">
        <v>496.67</v>
      </c>
      <c r="AC335">
        <v>4.891</v>
      </c>
      <c r="AD335">
        <v>3.8380000000000001</v>
      </c>
      <c r="AE335">
        <v>7887.3850000000002</v>
      </c>
      <c r="AF335">
        <v>6054.174</v>
      </c>
      <c r="AG335">
        <v>1826.73</v>
      </c>
      <c r="AH335">
        <v>1127.354</v>
      </c>
      <c r="AI335">
        <v>6060.6540000000005</v>
      </c>
      <c r="AJ335">
        <v>4926.82</v>
      </c>
      <c r="AK335">
        <v>424.85599999999999</v>
      </c>
      <c r="AL335">
        <v>2056.2339999999999</v>
      </c>
      <c r="AM335">
        <v>45566.759819999999</v>
      </c>
      <c r="AN335">
        <f>MAX(AL335:AM335)</f>
        <v>45566.759819999999</v>
      </c>
      <c r="AO335">
        <f t="shared" si="10"/>
        <v>45566.759819999999</v>
      </c>
      <c r="AP335">
        <v>1</v>
      </c>
      <c r="AU335" s="32"/>
      <c r="AV335" s="31">
        <v>0.14202272899999999</v>
      </c>
      <c r="AW335">
        <f t="shared" si="11"/>
        <v>0.14202272899999999</v>
      </c>
    </row>
    <row r="336" spans="1:49" x14ac:dyDescent="0.35">
      <c r="A336">
        <v>800.12199999999996</v>
      </c>
      <c r="B336">
        <v>119.90900000000001</v>
      </c>
      <c r="C336">
        <v>215.1</v>
      </c>
      <c r="D336">
        <v>214.8</v>
      </c>
      <c r="E336">
        <v>220.1</v>
      </c>
      <c r="F336">
        <v>225</v>
      </c>
      <c r="G336">
        <v>2187.67</v>
      </c>
      <c r="H336">
        <v>1738.673</v>
      </c>
      <c r="I336">
        <v>3.3359999999999999</v>
      </c>
      <c r="J336">
        <v>0.14799999999999999</v>
      </c>
      <c r="K336">
        <v>24.338000000000001</v>
      </c>
      <c r="L336">
        <v>2.0960000000000001</v>
      </c>
      <c r="M336">
        <v>0.45200000000000001</v>
      </c>
      <c r="N336">
        <v>0.65800000000000003</v>
      </c>
      <c r="O336">
        <v>45.4</v>
      </c>
      <c r="P336">
        <v>28.597999999999999</v>
      </c>
      <c r="Q336">
        <v>44.984000000000002</v>
      </c>
      <c r="R336">
        <v>229.8</v>
      </c>
      <c r="S336">
        <v>60.1</v>
      </c>
      <c r="T336">
        <v>60.1</v>
      </c>
      <c r="U336">
        <v>60.7</v>
      </c>
      <c r="V336">
        <v>94.585999999999999</v>
      </c>
      <c r="W336">
        <v>52.5</v>
      </c>
      <c r="X336">
        <v>66.519000000000005</v>
      </c>
      <c r="Y336">
        <v>80.376000000000005</v>
      </c>
      <c r="Z336">
        <v>3.4609999999999999</v>
      </c>
      <c r="AA336">
        <v>542.96</v>
      </c>
      <c r="AB336">
        <v>498.64299999999997</v>
      </c>
      <c r="AC336">
        <v>4.665</v>
      </c>
      <c r="AD336">
        <v>3.6120000000000001</v>
      </c>
      <c r="AE336">
        <v>7727.9930000000004</v>
      </c>
      <c r="AF336">
        <v>5460.0050000000001</v>
      </c>
      <c r="AG336">
        <v>1706.1179999999999</v>
      </c>
      <c r="AH336">
        <v>1010.595</v>
      </c>
      <c r="AI336">
        <v>6021.875</v>
      </c>
      <c r="AJ336">
        <v>4449.41</v>
      </c>
      <c r="AK336">
        <v>423.83600000000001</v>
      </c>
      <c r="AL336">
        <v>2055.3159999999998</v>
      </c>
      <c r="AM336">
        <v>45566.760110000003</v>
      </c>
      <c r="AN336">
        <f>MAX(AL336:AM336)</f>
        <v>45566.760110000003</v>
      </c>
      <c r="AO336">
        <f t="shared" si="10"/>
        <v>45566.760110000003</v>
      </c>
      <c r="AP336">
        <v>1</v>
      </c>
      <c r="AU336" s="31">
        <v>0.14152073900000001</v>
      </c>
      <c r="AV336" s="32"/>
      <c r="AW336">
        <f t="shared" si="11"/>
        <v>0.14152073900000001</v>
      </c>
    </row>
    <row r="337" spans="1:49" x14ac:dyDescent="0.35">
      <c r="A337">
        <v>800.12199999999996</v>
      </c>
      <c r="B337">
        <v>119.90900000000001</v>
      </c>
      <c r="C337">
        <v>215.1</v>
      </c>
      <c r="D337">
        <v>214.8</v>
      </c>
      <c r="E337">
        <v>220.1</v>
      </c>
      <c r="F337">
        <v>225</v>
      </c>
      <c r="G337">
        <v>2187.67</v>
      </c>
      <c r="H337">
        <v>1738.673</v>
      </c>
      <c r="I337">
        <v>3.3359999999999999</v>
      </c>
      <c r="J337">
        <v>0.14799999999999999</v>
      </c>
      <c r="K337">
        <v>24.338000000000001</v>
      </c>
      <c r="L337">
        <v>2.0960000000000001</v>
      </c>
      <c r="M337">
        <v>0.45200000000000001</v>
      </c>
      <c r="N337">
        <v>0.65800000000000003</v>
      </c>
      <c r="O337">
        <v>45.4</v>
      </c>
      <c r="P337">
        <v>28.597999999999999</v>
      </c>
      <c r="Q337">
        <v>44.984000000000002</v>
      </c>
      <c r="R337">
        <v>229.8</v>
      </c>
      <c r="S337">
        <v>60.1</v>
      </c>
      <c r="T337">
        <v>60.1</v>
      </c>
      <c r="U337">
        <v>60.7</v>
      </c>
      <c r="V337">
        <v>137.79599999999999</v>
      </c>
      <c r="W337">
        <v>52.5</v>
      </c>
      <c r="X337">
        <v>67.206000000000003</v>
      </c>
      <c r="Y337">
        <v>82.742999999999995</v>
      </c>
      <c r="Z337">
        <v>2.37</v>
      </c>
      <c r="AA337">
        <v>545.47900000000004</v>
      </c>
      <c r="AB337">
        <v>498.10899999999998</v>
      </c>
      <c r="AC337">
        <v>4.7409999999999997</v>
      </c>
      <c r="AD337">
        <v>3.875</v>
      </c>
      <c r="AE337">
        <v>7918.2479999999996</v>
      </c>
      <c r="AF337">
        <v>6099.357</v>
      </c>
      <c r="AG337">
        <v>1766.3620000000001</v>
      </c>
      <c r="AH337">
        <v>1166.9159999999999</v>
      </c>
      <c r="AI337">
        <v>6151.8850000000002</v>
      </c>
      <c r="AJ337">
        <v>4932.4409999999998</v>
      </c>
      <c r="AK337">
        <v>424.77300000000002</v>
      </c>
      <c r="AL337">
        <v>2054.3870000000002</v>
      </c>
      <c r="AM337">
        <v>45566.760110000003</v>
      </c>
      <c r="AN337">
        <f>MAX(AL337:AM337)</f>
        <v>45566.760110000003</v>
      </c>
      <c r="AO337">
        <f t="shared" si="10"/>
        <v>45566.760110000003</v>
      </c>
      <c r="AP337">
        <v>0</v>
      </c>
      <c r="AU337" s="32"/>
      <c r="AV337" s="31">
        <v>0.14152073900000001</v>
      </c>
      <c r="AW337">
        <f t="shared" si="11"/>
        <v>0.14152073900000001</v>
      </c>
    </row>
    <row r="338" spans="1:49" hidden="1" x14ac:dyDescent="0.35">
      <c r="A338">
        <v>799.93799999999999</v>
      </c>
      <c r="B338">
        <v>119.90900000000001</v>
      </c>
      <c r="C338">
        <v>215</v>
      </c>
      <c r="D338">
        <v>215.1</v>
      </c>
      <c r="E338">
        <v>220.1</v>
      </c>
      <c r="F338">
        <v>225</v>
      </c>
      <c r="G338">
        <v>2190.8760000000002</v>
      </c>
      <c r="H338">
        <v>1764.4159999999999</v>
      </c>
      <c r="I338">
        <v>3.0840000000000001</v>
      </c>
      <c r="J338">
        <v>0.14799999999999999</v>
      </c>
      <c r="K338">
        <v>24.34</v>
      </c>
      <c r="L338">
        <v>2.0059999999999998</v>
      </c>
      <c r="M338">
        <v>0.45400000000000001</v>
      </c>
      <c r="N338">
        <v>0.65400000000000003</v>
      </c>
      <c r="O338">
        <v>45.5</v>
      </c>
      <c r="P338">
        <v>27.777000000000001</v>
      </c>
      <c r="Q338">
        <v>44.959000000000003</v>
      </c>
      <c r="R338">
        <v>229.8</v>
      </c>
      <c r="S338">
        <v>60.1</v>
      </c>
      <c r="T338">
        <v>60.1</v>
      </c>
      <c r="U338">
        <v>60.8</v>
      </c>
      <c r="V338">
        <v>94.585999999999999</v>
      </c>
      <c r="W338">
        <v>52.5</v>
      </c>
      <c r="X338">
        <v>66.521000000000001</v>
      </c>
      <c r="Y338">
        <v>80.367000000000004</v>
      </c>
      <c r="Z338">
        <v>3.3490000000000002</v>
      </c>
      <c r="AA338">
        <v>541.46400000000006</v>
      </c>
      <c r="AB338">
        <v>495.98200000000003</v>
      </c>
      <c r="AC338">
        <v>4.5149999999999997</v>
      </c>
      <c r="AD338">
        <v>3.6869999999999998</v>
      </c>
      <c r="AE338">
        <v>7688.3149999999996</v>
      </c>
      <c r="AF338">
        <v>5386.5119999999997</v>
      </c>
      <c r="AG338">
        <v>1594.66</v>
      </c>
      <c r="AH338">
        <v>1015.5940000000001</v>
      </c>
      <c r="AI338">
        <v>6093.6549999999997</v>
      </c>
      <c r="AJ338">
        <v>4370.9179999999997</v>
      </c>
      <c r="AM338">
        <v>45566.76038</v>
      </c>
      <c r="AN338">
        <f>MAX(AL338:AM338)</f>
        <v>45566.76038</v>
      </c>
      <c r="AO338">
        <f t="shared" si="10"/>
        <v>45566.76038</v>
      </c>
      <c r="AU338" s="31">
        <v>0.14057636300000001</v>
      </c>
      <c r="AV338" s="32"/>
      <c r="AW338">
        <f t="shared" si="11"/>
        <v>0.14057636300000001</v>
      </c>
    </row>
    <row r="339" spans="1:49" x14ac:dyDescent="0.35">
      <c r="A339">
        <v>799.93799999999999</v>
      </c>
      <c r="B339">
        <v>119.90900000000001</v>
      </c>
      <c r="C339">
        <v>215</v>
      </c>
      <c r="D339">
        <v>215.1</v>
      </c>
      <c r="E339">
        <v>220.1</v>
      </c>
      <c r="F339">
        <v>225</v>
      </c>
      <c r="G339">
        <v>2190.8760000000002</v>
      </c>
      <c r="H339">
        <v>1764.4159999999999</v>
      </c>
      <c r="I339">
        <v>3.0840000000000001</v>
      </c>
      <c r="J339">
        <v>0.14799999999999999</v>
      </c>
      <c r="K339">
        <v>24.34</v>
      </c>
      <c r="L339">
        <v>2.0059999999999998</v>
      </c>
      <c r="M339">
        <v>0.45400000000000001</v>
      </c>
      <c r="N339">
        <v>0.65400000000000003</v>
      </c>
      <c r="O339">
        <v>45.5</v>
      </c>
      <c r="P339">
        <v>27.777000000000001</v>
      </c>
      <c r="Q339">
        <v>44.959000000000003</v>
      </c>
      <c r="R339">
        <v>229.8</v>
      </c>
      <c r="S339">
        <v>60.1</v>
      </c>
      <c r="T339">
        <v>60.1</v>
      </c>
      <c r="U339">
        <v>60.8</v>
      </c>
      <c r="V339">
        <v>137.79599999999999</v>
      </c>
      <c r="W339">
        <v>52.5</v>
      </c>
      <c r="X339">
        <v>67.367000000000004</v>
      </c>
      <c r="Y339">
        <v>83.22</v>
      </c>
      <c r="Z339">
        <v>1.43</v>
      </c>
      <c r="AA339">
        <v>543.77300000000002</v>
      </c>
      <c r="AB339">
        <v>495.67500000000001</v>
      </c>
      <c r="AC339">
        <v>4.891</v>
      </c>
      <c r="AD339">
        <v>3.8380000000000001</v>
      </c>
      <c r="AE339">
        <v>7863.6769999999997</v>
      </c>
      <c r="AF339">
        <v>6016.759</v>
      </c>
      <c r="AG339">
        <v>1817.1020000000001</v>
      </c>
      <c r="AH339">
        <v>1116.579</v>
      </c>
      <c r="AI339">
        <v>6046.5749999999998</v>
      </c>
      <c r="AJ339">
        <v>4900.18</v>
      </c>
      <c r="AK339">
        <v>424.69</v>
      </c>
      <c r="AL339">
        <v>2054.52</v>
      </c>
      <c r="AM339">
        <v>45566.76038</v>
      </c>
      <c r="AN339">
        <f>MAX(AL339:AM339)</f>
        <v>45566.76038</v>
      </c>
      <c r="AO339">
        <f t="shared" si="10"/>
        <v>45566.76038</v>
      </c>
      <c r="AP339">
        <v>0</v>
      </c>
      <c r="AU339" s="32"/>
      <c r="AV339" s="31">
        <v>0.14057636300000001</v>
      </c>
      <c r="AW339">
        <f t="shared" si="11"/>
        <v>0.14057636300000001</v>
      </c>
    </row>
    <row r="340" spans="1:49" x14ac:dyDescent="0.35">
      <c r="A340">
        <v>800.12199999999996</v>
      </c>
      <c r="B340">
        <v>119.90900000000001</v>
      </c>
      <c r="C340">
        <v>215</v>
      </c>
      <c r="D340">
        <v>215</v>
      </c>
      <c r="E340">
        <v>220.1</v>
      </c>
      <c r="F340">
        <v>225</v>
      </c>
      <c r="G340">
        <v>2198.3560000000002</v>
      </c>
      <c r="H340">
        <v>1769.759</v>
      </c>
      <c r="I340">
        <v>3.0579999999999998</v>
      </c>
      <c r="J340">
        <v>0.14599999999999999</v>
      </c>
      <c r="K340">
        <v>24.34</v>
      </c>
      <c r="L340">
        <v>2.06</v>
      </c>
      <c r="M340">
        <v>0.45400000000000001</v>
      </c>
      <c r="N340">
        <v>0.65600000000000003</v>
      </c>
      <c r="O340">
        <v>45.7</v>
      </c>
      <c r="P340">
        <v>27.94</v>
      </c>
      <c r="Q340">
        <v>44.953000000000003</v>
      </c>
      <c r="R340">
        <v>229.8</v>
      </c>
      <c r="S340">
        <v>60</v>
      </c>
      <c r="T340">
        <v>60</v>
      </c>
      <c r="U340">
        <v>60.8</v>
      </c>
      <c r="V340">
        <v>94.585999999999999</v>
      </c>
      <c r="W340">
        <v>52.5</v>
      </c>
      <c r="X340">
        <v>66.691999999999993</v>
      </c>
      <c r="Y340">
        <v>80.335999999999999</v>
      </c>
      <c r="Z340">
        <v>3.2730000000000001</v>
      </c>
      <c r="AA340">
        <v>541.67899999999997</v>
      </c>
      <c r="AB340">
        <v>496.47199999999998</v>
      </c>
      <c r="AC340">
        <v>4.6280000000000001</v>
      </c>
      <c r="AD340">
        <v>3.6869999999999998</v>
      </c>
      <c r="AE340">
        <v>7693.6130000000003</v>
      </c>
      <c r="AF340">
        <v>5399.2560000000003</v>
      </c>
      <c r="AG340">
        <v>1663.932</v>
      </c>
      <c r="AH340">
        <v>1024.732</v>
      </c>
      <c r="AI340">
        <v>6029.6809999999996</v>
      </c>
      <c r="AJ340">
        <v>4374.5240000000003</v>
      </c>
      <c r="AK340">
        <v>423.40199999999999</v>
      </c>
      <c r="AL340">
        <v>2055.8229999999999</v>
      </c>
      <c r="AM340">
        <v>45566.760670000003</v>
      </c>
      <c r="AN340">
        <f>MAX(AL340:AM340)</f>
        <v>45566.760670000003</v>
      </c>
      <c r="AO340">
        <f t="shared" si="10"/>
        <v>45566.760670000003</v>
      </c>
      <c r="AP340">
        <v>0</v>
      </c>
      <c r="AU340" s="31">
        <v>0.129545569</v>
      </c>
      <c r="AV340" s="32"/>
      <c r="AW340">
        <f t="shared" si="11"/>
        <v>0.129545569</v>
      </c>
    </row>
    <row r="341" spans="1:49" x14ac:dyDescent="0.35">
      <c r="A341">
        <v>800.12199999999996</v>
      </c>
      <c r="B341">
        <v>119.90900000000001</v>
      </c>
      <c r="C341">
        <v>215</v>
      </c>
      <c r="D341">
        <v>215</v>
      </c>
      <c r="E341">
        <v>220.1</v>
      </c>
      <c r="F341">
        <v>225</v>
      </c>
      <c r="G341">
        <v>2198.3560000000002</v>
      </c>
      <c r="H341">
        <v>1769.759</v>
      </c>
      <c r="I341">
        <v>3.0579999999999998</v>
      </c>
      <c r="J341">
        <v>0.14599999999999999</v>
      </c>
      <c r="K341">
        <v>24.34</v>
      </c>
      <c r="L341">
        <v>2.06</v>
      </c>
      <c r="M341">
        <v>0.45400000000000001</v>
      </c>
      <c r="N341">
        <v>0.65600000000000003</v>
      </c>
      <c r="O341">
        <v>45.7</v>
      </c>
      <c r="P341">
        <v>27.94</v>
      </c>
      <c r="Q341">
        <v>44.953000000000003</v>
      </c>
      <c r="R341">
        <v>229.8</v>
      </c>
      <c r="S341">
        <v>60</v>
      </c>
      <c r="T341">
        <v>60</v>
      </c>
      <c r="U341">
        <v>60.8</v>
      </c>
      <c r="V341">
        <v>137.79599999999999</v>
      </c>
      <c r="W341">
        <v>52.5</v>
      </c>
      <c r="X341">
        <v>67.007999999999996</v>
      </c>
      <c r="Y341">
        <v>82.938999999999993</v>
      </c>
      <c r="Z341">
        <v>1.3540000000000001</v>
      </c>
      <c r="AA341">
        <v>543.68700000000001</v>
      </c>
      <c r="AB341">
        <v>495.33300000000003</v>
      </c>
      <c r="AC341">
        <v>4.9290000000000003</v>
      </c>
      <c r="AD341">
        <v>3.875</v>
      </c>
      <c r="AE341">
        <v>7883.0249999999996</v>
      </c>
      <c r="AF341">
        <v>6019.9309999999996</v>
      </c>
      <c r="AG341">
        <v>1840.8510000000001</v>
      </c>
      <c r="AH341">
        <v>1138.1120000000001</v>
      </c>
      <c r="AI341">
        <v>6042.1750000000002</v>
      </c>
      <c r="AJ341">
        <v>4881.8190000000004</v>
      </c>
      <c r="AK341">
        <v>424.59800000000001</v>
      </c>
      <c r="AL341">
        <v>2055.1669999999999</v>
      </c>
      <c r="AM341">
        <v>45566.760670000003</v>
      </c>
      <c r="AN341">
        <f>MAX(AL341:AM341)</f>
        <v>45566.760670000003</v>
      </c>
      <c r="AO341">
        <f t="shared" si="10"/>
        <v>45566.760670000003</v>
      </c>
      <c r="AP341">
        <v>1</v>
      </c>
      <c r="AU341" s="32"/>
      <c r="AV341" s="31">
        <v>0.129545569</v>
      </c>
      <c r="AW341">
        <f t="shared" si="11"/>
        <v>0.129545569</v>
      </c>
    </row>
    <row r="342" spans="1:49" x14ac:dyDescent="0.35">
      <c r="A342">
        <v>799.93799999999999</v>
      </c>
      <c r="B342">
        <v>119.90900000000001</v>
      </c>
      <c r="C342">
        <v>215.1</v>
      </c>
      <c r="D342">
        <v>215.1</v>
      </c>
      <c r="E342">
        <v>220.1</v>
      </c>
      <c r="F342">
        <v>225</v>
      </c>
      <c r="G342">
        <v>2168.7269999999999</v>
      </c>
      <c r="H342">
        <v>1775.8789999999999</v>
      </c>
      <c r="I342">
        <v>3.28</v>
      </c>
      <c r="J342">
        <v>0.154</v>
      </c>
      <c r="K342">
        <v>24.335999999999999</v>
      </c>
      <c r="L342">
        <v>2.032</v>
      </c>
      <c r="M342">
        <v>0.45</v>
      </c>
      <c r="N342">
        <v>0.65800000000000003</v>
      </c>
      <c r="O342">
        <v>45.7</v>
      </c>
      <c r="P342">
        <v>27.63</v>
      </c>
      <c r="Q342">
        <v>44.999000000000002</v>
      </c>
      <c r="R342">
        <v>229.8</v>
      </c>
      <c r="S342">
        <v>60.1</v>
      </c>
      <c r="T342">
        <v>60.1</v>
      </c>
      <c r="U342">
        <v>60.8</v>
      </c>
      <c r="V342">
        <v>94.585999999999999</v>
      </c>
      <c r="W342">
        <v>52.5</v>
      </c>
      <c r="X342">
        <v>66.521000000000001</v>
      </c>
      <c r="Y342">
        <v>80.549000000000007</v>
      </c>
      <c r="Z342">
        <v>2.859</v>
      </c>
      <c r="AA342">
        <v>539.20100000000002</v>
      </c>
      <c r="AB342">
        <v>493.52499999999998</v>
      </c>
      <c r="AC342">
        <v>4.665</v>
      </c>
      <c r="AD342">
        <v>3.65</v>
      </c>
      <c r="AE342">
        <v>7640.1940000000004</v>
      </c>
      <c r="AF342">
        <v>5313.268</v>
      </c>
      <c r="AG342">
        <v>1660.4059999999999</v>
      </c>
      <c r="AH342">
        <v>982.89599999999996</v>
      </c>
      <c r="AI342">
        <v>5979.7879999999996</v>
      </c>
      <c r="AJ342">
        <v>4330.3729999999996</v>
      </c>
      <c r="AK342">
        <v>423.70499999999998</v>
      </c>
      <c r="AL342">
        <v>2055.471</v>
      </c>
      <c r="AM342">
        <v>45566.760950000004</v>
      </c>
      <c r="AN342">
        <f>MAX(AL342:AM342)</f>
        <v>45566.760950000004</v>
      </c>
      <c r="AO342">
        <f t="shared" si="10"/>
        <v>45566.760950000004</v>
      </c>
      <c r="AP342">
        <v>1</v>
      </c>
      <c r="AU342" s="31">
        <v>0.178972721</v>
      </c>
      <c r="AV342" s="32"/>
      <c r="AW342">
        <f t="shared" si="11"/>
        <v>0.178972721</v>
      </c>
    </row>
    <row r="343" spans="1:49" x14ac:dyDescent="0.35">
      <c r="A343">
        <v>799.93799999999999</v>
      </c>
      <c r="B343">
        <v>119.90900000000001</v>
      </c>
      <c r="C343">
        <v>215.1</v>
      </c>
      <c r="D343">
        <v>215.1</v>
      </c>
      <c r="E343">
        <v>220.1</v>
      </c>
      <c r="F343">
        <v>225</v>
      </c>
      <c r="G343">
        <v>2168.7269999999999</v>
      </c>
      <c r="H343">
        <v>1775.8789999999999</v>
      </c>
      <c r="I343">
        <v>3.28</v>
      </c>
      <c r="J343">
        <v>0.154</v>
      </c>
      <c r="K343">
        <v>24.335999999999999</v>
      </c>
      <c r="L343">
        <v>2.032</v>
      </c>
      <c r="M343">
        <v>0.45</v>
      </c>
      <c r="N343">
        <v>0.65800000000000003</v>
      </c>
      <c r="O343">
        <v>45.7</v>
      </c>
      <c r="P343">
        <v>27.63</v>
      </c>
      <c r="Q343">
        <v>44.999000000000002</v>
      </c>
      <c r="R343">
        <v>229.8</v>
      </c>
      <c r="S343">
        <v>60.1</v>
      </c>
      <c r="T343">
        <v>60.1</v>
      </c>
      <c r="U343">
        <v>60.8</v>
      </c>
      <c r="V343">
        <v>137.79599999999999</v>
      </c>
      <c r="W343">
        <v>52.5</v>
      </c>
      <c r="X343">
        <v>67.162000000000006</v>
      </c>
      <c r="Y343">
        <v>83.028999999999996</v>
      </c>
      <c r="Z343">
        <v>1.3919999999999999</v>
      </c>
      <c r="AA343">
        <v>545.46699999999998</v>
      </c>
      <c r="AB343">
        <v>497.51299999999998</v>
      </c>
      <c r="AC343">
        <v>4.891</v>
      </c>
      <c r="AD343">
        <v>3.875</v>
      </c>
      <c r="AE343">
        <v>7891.4620000000004</v>
      </c>
      <c r="AF343">
        <v>6118.7349999999997</v>
      </c>
      <c r="AG343">
        <v>1821.75</v>
      </c>
      <c r="AH343">
        <v>1138.9490000000001</v>
      </c>
      <c r="AI343">
        <v>6069.7120000000004</v>
      </c>
      <c r="AJ343">
        <v>4979.7860000000001</v>
      </c>
      <c r="AK343">
        <v>424.75799999999998</v>
      </c>
      <c r="AL343">
        <v>2056.058</v>
      </c>
      <c r="AM343">
        <v>45566.760950000004</v>
      </c>
      <c r="AN343">
        <f>MAX(AL343:AM343)</f>
        <v>45566.760950000004</v>
      </c>
      <c r="AO343">
        <f t="shared" si="10"/>
        <v>45566.760950000004</v>
      </c>
      <c r="AP343">
        <v>0</v>
      </c>
      <c r="AU343" s="32"/>
      <c r="AV343" s="31">
        <v>0.178972721</v>
      </c>
      <c r="AW343">
        <f t="shared" si="11"/>
        <v>0.178972721</v>
      </c>
    </row>
    <row r="344" spans="1:49" hidden="1" x14ac:dyDescent="0.35">
      <c r="A344">
        <v>799.93799999999999</v>
      </c>
      <c r="B344">
        <v>119.90900000000001</v>
      </c>
      <c r="C344">
        <v>215.1</v>
      </c>
      <c r="D344">
        <v>215.1</v>
      </c>
      <c r="E344">
        <v>220.1</v>
      </c>
      <c r="F344">
        <v>224.8</v>
      </c>
      <c r="G344">
        <v>2199.8130000000001</v>
      </c>
      <c r="H344">
        <v>1770.2449999999999</v>
      </c>
      <c r="I344">
        <v>3.706</v>
      </c>
      <c r="J344">
        <v>0.14599999999999999</v>
      </c>
      <c r="K344">
        <v>24.34</v>
      </c>
      <c r="L344">
        <v>2.0579999999999998</v>
      </c>
      <c r="M344">
        <v>0.45400000000000001</v>
      </c>
      <c r="N344">
        <v>0.65800000000000003</v>
      </c>
      <c r="O344">
        <v>45.9</v>
      </c>
      <c r="P344">
        <v>27.849</v>
      </c>
      <c r="Q344">
        <v>44.963999999999999</v>
      </c>
      <c r="R344">
        <v>229.8</v>
      </c>
      <c r="S344">
        <v>60</v>
      </c>
      <c r="T344">
        <v>60</v>
      </c>
      <c r="U344">
        <v>60.8</v>
      </c>
      <c r="V344">
        <v>94.585999999999999</v>
      </c>
      <c r="W344">
        <v>52.5</v>
      </c>
      <c r="X344">
        <v>66.519000000000005</v>
      </c>
      <c r="Y344">
        <v>80.522000000000006</v>
      </c>
      <c r="Z344">
        <v>3.4990000000000001</v>
      </c>
      <c r="AA344">
        <v>539.70699999999999</v>
      </c>
      <c r="AB344">
        <v>494.04899999999998</v>
      </c>
      <c r="AC344">
        <v>4.59</v>
      </c>
      <c r="AD344">
        <v>3.6869999999999998</v>
      </c>
      <c r="AE344">
        <v>7650.5249999999996</v>
      </c>
      <c r="AF344">
        <v>5328.0209999999997</v>
      </c>
      <c r="AG344">
        <v>1629.393</v>
      </c>
      <c r="AH344">
        <v>1011.533</v>
      </c>
      <c r="AI344">
        <v>6021.1319999999996</v>
      </c>
      <c r="AJ344">
        <v>4316.4889999999996</v>
      </c>
      <c r="AM344">
        <v>45566.761229999996</v>
      </c>
      <c r="AN344">
        <f>MAX(AL344:AM344)</f>
        <v>45566.761229999996</v>
      </c>
      <c r="AO344">
        <f t="shared" si="10"/>
        <v>45566.761229999996</v>
      </c>
      <c r="AU344" s="31">
        <v>0.15968096300000001</v>
      </c>
      <c r="AV344" s="32"/>
      <c r="AW344">
        <f t="shared" si="11"/>
        <v>0.15968096300000001</v>
      </c>
    </row>
    <row r="345" spans="1:49" x14ac:dyDescent="0.35">
      <c r="A345">
        <v>799.93799999999999</v>
      </c>
      <c r="B345">
        <v>119.90900000000001</v>
      </c>
      <c r="C345">
        <v>215.1</v>
      </c>
      <c r="D345">
        <v>215.1</v>
      </c>
      <c r="E345">
        <v>220.1</v>
      </c>
      <c r="F345">
        <v>224.8</v>
      </c>
      <c r="G345">
        <v>2199.8130000000001</v>
      </c>
      <c r="H345">
        <v>1770.2449999999999</v>
      </c>
      <c r="I345">
        <v>3.706</v>
      </c>
      <c r="J345">
        <v>0.14599999999999999</v>
      </c>
      <c r="K345">
        <v>24.34</v>
      </c>
      <c r="L345">
        <v>2.0579999999999998</v>
      </c>
      <c r="M345">
        <v>0.45400000000000001</v>
      </c>
      <c r="N345">
        <v>0.65800000000000003</v>
      </c>
      <c r="O345">
        <v>45.9</v>
      </c>
      <c r="P345">
        <v>27.849</v>
      </c>
      <c r="Q345">
        <v>44.963999999999999</v>
      </c>
      <c r="R345">
        <v>229.8</v>
      </c>
      <c r="S345">
        <v>60</v>
      </c>
      <c r="T345">
        <v>60</v>
      </c>
      <c r="U345">
        <v>60.8</v>
      </c>
      <c r="V345">
        <v>137.79599999999999</v>
      </c>
      <c r="W345">
        <v>52.5</v>
      </c>
      <c r="X345">
        <v>67.179000000000002</v>
      </c>
      <c r="Y345">
        <v>83.363</v>
      </c>
      <c r="Z345">
        <v>1.3540000000000001</v>
      </c>
      <c r="AA345">
        <v>544.96100000000001</v>
      </c>
      <c r="AB345">
        <v>496.37599999999998</v>
      </c>
      <c r="AC345">
        <v>4.8540000000000001</v>
      </c>
      <c r="AD345">
        <v>3.8380000000000001</v>
      </c>
      <c r="AE345">
        <v>7909.1239999999998</v>
      </c>
      <c r="AF345">
        <v>6063.5140000000001</v>
      </c>
      <c r="AG345">
        <v>1802.971</v>
      </c>
      <c r="AH345">
        <v>1121.8019999999999</v>
      </c>
      <c r="AI345">
        <v>6106.1530000000002</v>
      </c>
      <c r="AJ345">
        <v>4941.7120000000004</v>
      </c>
      <c r="AK345">
        <v>424.81900000000002</v>
      </c>
      <c r="AL345">
        <v>2056.6799999999998</v>
      </c>
      <c r="AM345">
        <v>45566.761229999996</v>
      </c>
      <c r="AN345">
        <f>MAX(AL345:AM345)</f>
        <v>45566.761229999996</v>
      </c>
      <c r="AO345">
        <f t="shared" si="10"/>
        <v>45566.761229999996</v>
      </c>
      <c r="AP345">
        <v>1</v>
      </c>
      <c r="AU345" s="32"/>
      <c r="AV345" s="31">
        <v>0.15968096300000001</v>
      </c>
      <c r="AW345">
        <f t="shared" si="11"/>
        <v>0.15968096300000001</v>
      </c>
    </row>
    <row r="346" spans="1:49" x14ac:dyDescent="0.35">
      <c r="A346">
        <v>799.93799999999999</v>
      </c>
      <c r="B346">
        <v>119.90900000000001</v>
      </c>
      <c r="C346">
        <v>215</v>
      </c>
      <c r="D346">
        <v>215</v>
      </c>
      <c r="E346">
        <v>220.1</v>
      </c>
      <c r="F346">
        <v>224.8</v>
      </c>
      <c r="G346">
        <v>2184.1729999999998</v>
      </c>
      <c r="H346">
        <v>1778.0160000000001</v>
      </c>
      <c r="I346">
        <v>3.718</v>
      </c>
      <c r="J346">
        <v>0.14599999999999999</v>
      </c>
      <c r="K346">
        <v>24.338000000000001</v>
      </c>
      <c r="L346">
        <v>2.028</v>
      </c>
      <c r="M346">
        <v>0.45200000000000001</v>
      </c>
      <c r="N346">
        <v>0.65800000000000003</v>
      </c>
      <c r="O346">
        <v>46</v>
      </c>
      <c r="P346">
        <v>27.472000000000001</v>
      </c>
      <c r="Q346">
        <v>44.948</v>
      </c>
      <c r="R346">
        <v>229.8</v>
      </c>
      <c r="S346">
        <v>60</v>
      </c>
      <c r="T346">
        <v>60</v>
      </c>
      <c r="U346">
        <v>60.8</v>
      </c>
      <c r="V346">
        <v>94.585999999999999</v>
      </c>
      <c r="W346">
        <v>52.5</v>
      </c>
      <c r="X346">
        <v>66.484999999999999</v>
      </c>
      <c r="Y346">
        <v>80.497</v>
      </c>
      <c r="Z346">
        <v>3.3109999999999999</v>
      </c>
      <c r="AA346">
        <v>539.28300000000002</v>
      </c>
      <c r="AB346">
        <v>493.50599999999997</v>
      </c>
      <c r="AC346">
        <v>4.59</v>
      </c>
      <c r="AD346">
        <v>3.7250000000000001</v>
      </c>
      <c r="AE346">
        <v>7640.1710000000003</v>
      </c>
      <c r="AF346">
        <v>5306.1880000000001</v>
      </c>
      <c r="AG346">
        <v>1619.0060000000001</v>
      </c>
      <c r="AH346">
        <v>1019.06</v>
      </c>
      <c r="AI346">
        <v>6021.1660000000002</v>
      </c>
      <c r="AJ346">
        <v>4287.1270000000004</v>
      </c>
      <c r="AK346">
        <v>423.75</v>
      </c>
      <c r="AL346">
        <v>2056.2060000000001</v>
      </c>
      <c r="AM346">
        <v>45566.76152</v>
      </c>
      <c r="AN346">
        <f>MAX(AL346:AM346)</f>
        <v>45566.76152</v>
      </c>
      <c r="AO346">
        <f t="shared" si="10"/>
        <v>45566.76152</v>
      </c>
      <c r="AP346">
        <v>0</v>
      </c>
      <c r="AU346" s="31">
        <v>0.16788792599999999</v>
      </c>
      <c r="AV346" s="32"/>
      <c r="AW346">
        <f t="shared" si="11"/>
        <v>0.16788792599999999</v>
      </c>
    </row>
    <row r="347" spans="1:49" x14ac:dyDescent="0.35">
      <c r="A347">
        <v>799.93799999999999</v>
      </c>
      <c r="B347">
        <v>119.90900000000001</v>
      </c>
      <c r="C347">
        <v>215</v>
      </c>
      <c r="D347">
        <v>215</v>
      </c>
      <c r="E347">
        <v>220.1</v>
      </c>
      <c r="F347">
        <v>224.8</v>
      </c>
      <c r="G347">
        <v>2184.1729999999998</v>
      </c>
      <c r="H347">
        <v>1778.0160000000001</v>
      </c>
      <c r="I347">
        <v>3.718</v>
      </c>
      <c r="J347">
        <v>0.14599999999999999</v>
      </c>
      <c r="K347">
        <v>24.338000000000001</v>
      </c>
      <c r="L347">
        <v>2.028</v>
      </c>
      <c r="M347">
        <v>0.45200000000000001</v>
      </c>
      <c r="N347">
        <v>0.65800000000000003</v>
      </c>
      <c r="O347">
        <v>46</v>
      </c>
      <c r="P347">
        <v>27.472000000000001</v>
      </c>
      <c r="Q347">
        <v>44.948</v>
      </c>
      <c r="R347">
        <v>229.8</v>
      </c>
      <c r="S347">
        <v>60</v>
      </c>
      <c r="T347">
        <v>60</v>
      </c>
      <c r="U347">
        <v>60.8</v>
      </c>
      <c r="V347">
        <v>137.79599999999999</v>
      </c>
      <c r="W347">
        <v>52.5</v>
      </c>
      <c r="X347">
        <v>67.179000000000002</v>
      </c>
      <c r="Y347">
        <v>82.956999999999994</v>
      </c>
      <c r="Z347">
        <v>1.3919999999999999</v>
      </c>
      <c r="AA347">
        <v>543.58500000000004</v>
      </c>
      <c r="AB347">
        <v>495.62400000000002</v>
      </c>
      <c r="AC347">
        <v>4.891</v>
      </c>
      <c r="AD347">
        <v>3.875</v>
      </c>
      <c r="AE347">
        <v>7863.1109999999999</v>
      </c>
      <c r="AF347">
        <v>6042.9660000000003</v>
      </c>
      <c r="AG347">
        <v>1813.2670000000001</v>
      </c>
      <c r="AH347">
        <v>1131.557</v>
      </c>
      <c r="AI347">
        <v>6049.8440000000001</v>
      </c>
      <c r="AJ347">
        <v>4911.4089999999997</v>
      </c>
      <c r="AK347">
        <v>424.78100000000001</v>
      </c>
      <c r="AL347">
        <v>2057.0569999999998</v>
      </c>
      <c r="AM347">
        <v>45566.76152</v>
      </c>
      <c r="AN347">
        <f>MAX(AL347:AM347)</f>
        <v>45566.76152</v>
      </c>
      <c r="AO347">
        <f t="shared" si="10"/>
        <v>45566.76152</v>
      </c>
      <c r="AP347">
        <v>1</v>
      </c>
      <c r="AU347" s="32"/>
      <c r="AV347" s="31">
        <v>0.16788792599999999</v>
      </c>
      <c r="AW347">
        <f t="shared" si="11"/>
        <v>0.16788792599999999</v>
      </c>
    </row>
    <row r="348" spans="1:49" x14ac:dyDescent="0.35">
      <c r="A348">
        <v>800.12199999999996</v>
      </c>
      <c r="B348">
        <v>119.90900000000001</v>
      </c>
      <c r="C348">
        <v>215.1</v>
      </c>
      <c r="D348">
        <v>214.8</v>
      </c>
      <c r="E348">
        <v>220.1</v>
      </c>
      <c r="F348">
        <v>224.8</v>
      </c>
      <c r="G348">
        <v>2198.7449999999999</v>
      </c>
      <c r="H348">
        <v>1767.4280000000001</v>
      </c>
      <c r="I348">
        <v>3.1339999999999999</v>
      </c>
      <c r="J348">
        <v>0.154</v>
      </c>
      <c r="K348">
        <v>24.34</v>
      </c>
      <c r="L348">
        <v>2.0640000000000001</v>
      </c>
      <c r="M348">
        <v>0.45400000000000001</v>
      </c>
      <c r="N348">
        <v>0.65600000000000003</v>
      </c>
      <c r="O348">
        <v>46</v>
      </c>
      <c r="P348">
        <v>27.771999999999998</v>
      </c>
      <c r="Q348">
        <v>44.988999999999997</v>
      </c>
      <c r="R348">
        <v>229.8</v>
      </c>
      <c r="S348">
        <v>60.1</v>
      </c>
      <c r="T348">
        <v>60.1</v>
      </c>
      <c r="U348">
        <v>60.8</v>
      </c>
      <c r="V348">
        <v>94.585999999999999</v>
      </c>
      <c r="W348">
        <v>52.5</v>
      </c>
      <c r="X348">
        <v>66.637</v>
      </c>
      <c r="Y348">
        <v>80.998999999999995</v>
      </c>
      <c r="Z348">
        <v>2.4209999999999998</v>
      </c>
      <c r="AA348">
        <v>539.88699999999994</v>
      </c>
      <c r="AB348">
        <v>494.39499999999998</v>
      </c>
      <c r="AC348">
        <v>4.5529999999999999</v>
      </c>
      <c r="AD348">
        <v>3.6869999999999998</v>
      </c>
      <c r="AE348">
        <v>7649.4309999999996</v>
      </c>
      <c r="AF348">
        <v>5349.06</v>
      </c>
      <c r="AG348">
        <v>1608.5519999999999</v>
      </c>
      <c r="AH348">
        <v>1010.557</v>
      </c>
      <c r="AI348">
        <v>6040.8789999999999</v>
      </c>
      <c r="AJ348">
        <v>4338.5029999999997</v>
      </c>
      <c r="AK348">
        <v>423.79300000000001</v>
      </c>
      <c r="AL348">
        <v>2056.0650000000001</v>
      </c>
      <c r="AM348">
        <v>45566.7618</v>
      </c>
      <c r="AN348">
        <f>MAX(AL348:AM348)</f>
        <v>45566.7618</v>
      </c>
      <c r="AO348">
        <f t="shared" si="10"/>
        <v>45566.7618</v>
      </c>
      <c r="AP348">
        <v>1</v>
      </c>
      <c r="AU348" s="31">
        <v>0.147322178</v>
      </c>
      <c r="AV348" s="32"/>
      <c r="AW348">
        <f t="shared" si="11"/>
        <v>0.147322178</v>
      </c>
    </row>
    <row r="349" spans="1:49" x14ac:dyDescent="0.35">
      <c r="A349">
        <v>800.12199999999996</v>
      </c>
      <c r="B349">
        <v>119.90900000000001</v>
      </c>
      <c r="C349">
        <v>215.1</v>
      </c>
      <c r="D349">
        <v>214.8</v>
      </c>
      <c r="E349">
        <v>220.1</v>
      </c>
      <c r="F349">
        <v>224.8</v>
      </c>
      <c r="G349">
        <v>2198.7449999999999</v>
      </c>
      <c r="H349">
        <v>1767.4280000000001</v>
      </c>
      <c r="I349">
        <v>3.1339999999999999</v>
      </c>
      <c r="J349">
        <v>0.154</v>
      </c>
      <c r="K349">
        <v>24.34</v>
      </c>
      <c r="L349">
        <v>2.0640000000000001</v>
      </c>
      <c r="M349">
        <v>0.45400000000000001</v>
      </c>
      <c r="N349">
        <v>0.65600000000000003</v>
      </c>
      <c r="O349">
        <v>46</v>
      </c>
      <c r="P349">
        <v>27.771999999999998</v>
      </c>
      <c r="Q349">
        <v>44.988999999999997</v>
      </c>
      <c r="R349">
        <v>229.8</v>
      </c>
      <c r="S349">
        <v>60.1</v>
      </c>
      <c r="T349">
        <v>60.1</v>
      </c>
      <c r="U349">
        <v>60.8</v>
      </c>
      <c r="V349">
        <v>137.79599999999999</v>
      </c>
      <c r="W349">
        <v>52.5</v>
      </c>
      <c r="X349">
        <v>67.106999999999999</v>
      </c>
      <c r="Y349">
        <v>82.989000000000004</v>
      </c>
      <c r="Z349">
        <v>1.655</v>
      </c>
      <c r="AA349">
        <v>543.62699999999995</v>
      </c>
      <c r="AB349">
        <v>495.06099999999998</v>
      </c>
      <c r="AC349">
        <v>4.9290000000000003</v>
      </c>
      <c r="AD349">
        <v>3.875</v>
      </c>
      <c r="AE349">
        <v>7860</v>
      </c>
      <c r="AF349">
        <v>6012.5709999999999</v>
      </c>
      <c r="AG349">
        <v>1836.952</v>
      </c>
      <c r="AH349">
        <v>1133.69</v>
      </c>
      <c r="AI349">
        <v>6023.049</v>
      </c>
      <c r="AJ349">
        <v>4878.8810000000003</v>
      </c>
      <c r="AK349">
        <v>424.77</v>
      </c>
      <c r="AL349">
        <v>2056.0210000000002</v>
      </c>
      <c r="AM349">
        <v>45566.7618</v>
      </c>
      <c r="AN349">
        <f>MAX(AL349:AM349)</f>
        <v>45566.7618</v>
      </c>
      <c r="AO349">
        <f t="shared" si="10"/>
        <v>45566.7618</v>
      </c>
      <c r="AP349">
        <v>1</v>
      </c>
      <c r="AU349" s="32"/>
      <c r="AV349" s="31">
        <v>0.147322178</v>
      </c>
      <c r="AW349">
        <f t="shared" si="11"/>
        <v>0.147322178</v>
      </c>
    </row>
    <row r="350" spans="1:49" hidden="1" x14ac:dyDescent="0.35">
      <c r="A350">
        <v>799.93799999999999</v>
      </c>
      <c r="B350">
        <v>119.90900000000001</v>
      </c>
      <c r="C350">
        <v>215.1</v>
      </c>
      <c r="D350">
        <v>215</v>
      </c>
      <c r="E350">
        <v>220.1</v>
      </c>
      <c r="F350">
        <v>224.8</v>
      </c>
      <c r="G350">
        <v>2195.83</v>
      </c>
      <c r="H350">
        <v>1772.2850000000001</v>
      </c>
      <c r="I350">
        <v>3.032</v>
      </c>
      <c r="J350">
        <v>0.152</v>
      </c>
      <c r="K350">
        <v>24.34</v>
      </c>
      <c r="L350">
        <v>2.028</v>
      </c>
      <c r="M350">
        <v>0.45400000000000001</v>
      </c>
      <c r="N350">
        <v>0.65400000000000003</v>
      </c>
      <c r="O350">
        <v>46.2</v>
      </c>
      <c r="P350">
        <v>27.486999999999998</v>
      </c>
      <c r="Q350">
        <v>44.978999999999999</v>
      </c>
      <c r="R350">
        <v>229.8</v>
      </c>
      <c r="S350">
        <v>59.9</v>
      </c>
      <c r="T350">
        <v>59.9</v>
      </c>
      <c r="U350">
        <v>60.8</v>
      </c>
      <c r="V350">
        <v>94.585999999999999</v>
      </c>
      <c r="W350">
        <v>52.5</v>
      </c>
      <c r="X350">
        <v>66.572000000000003</v>
      </c>
      <c r="Y350">
        <v>80.409000000000006</v>
      </c>
      <c r="Z350">
        <v>3.085</v>
      </c>
      <c r="AA350">
        <v>538.73299999999995</v>
      </c>
      <c r="AB350">
        <v>492.96699999999998</v>
      </c>
      <c r="AC350">
        <v>4.665</v>
      </c>
      <c r="AD350">
        <v>3.6869999999999998</v>
      </c>
      <c r="AE350">
        <v>7624.4129999999996</v>
      </c>
      <c r="AF350">
        <v>5302.6869999999999</v>
      </c>
      <c r="AG350">
        <v>1659.1659999999999</v>
      </c>
      <c r="AH350">
        <v>999.83900000000006</v>
      </c>
      <c r="AI350">
        <v>5965.2470000000003</v>
      </c>
      <c r="AJ350">
        <v>4302.848</v>
      </c>
      <c r="AM350">
        <v>45566.762069999997</v>
      </c>
      <c r="AN350">
        <f>MAX(AL350:AM350)</f>
        <v>45566.762069999997</v>
      </c>
      <c r="AO350">
        <f t="shared" si="10"/>
        <v>45566.762069999997</v>
      </c>
      <c r="AU350" s="31">
        <v>0.14430379900000001</v>
      </c>
      <c r="AV350" s="32"/>
      <c r="AW350">
        <f t="shared" si="11"/>
        <v>0.14430379900000001</v>
      </c>
    </row>
    <row r="351" spans="1:49" x14ac:dyDescent="0.35">
      <c r="A351">
        <v>799.93799999999999</v>
      </c>
      <c r="B351">
        <v>119.90900000000001</v>
      </c>
      <c r="C351">
        <v>215.1</v>
      </c>
      <c r="D351">
        <v>215</v>
      </c>
      <c r="E351">
        <v>220.1</v>
      </c>
      <c r="F351">
        <v>224.8</v>
      </c>
      <c r="G351">
        <v>2195.83</v>
      </c>
      <c r="H351">
        <v>1772.2850000000001</v>
      </c>
      <c r="I351">
        <v>3.032</v>
      </c>
      <c r="J351">
        <v>0.152</v>
      </c>
      <c r="K351">
        <v>24.34</v>
      </c>
      <c r="L351">
        <v>2.028</v>
      </c>
      <c r="M351">
        <v>0.45400000000000001</v>
      </c>
      <c r="N351">
        <v>0.65400000000000003</v>
      </c>
      <c r="O351">
        <v>46.2</v>
      </c>
      <c r="P351">
        <v>27.486999999999998</v>
      </c>
      <c r="Q351">
        <v>44.978999999999999</v>
      </c>
      <c r="R351">
        <v>229.8</v>
      </c>
      <c r="S351">
        <v>59.9</v>
      </c>
      <c r="T351">
        <v>59.9</v>
      </c>
      <c r="U351">
        <v>60.8</v>
      </c>
      <c r="V351">
        <v>137.79599999999999</v>
      </c>
      <c r="W351">
        <v>52.5</v>
      </c>
      <c r="X351">
        <v>67.308999999999997</v>
      </c>
      <c r="Y351">
        <v>82.852000000000004</v>
      </c>
      <c r="Z351">
        <v>2.4460000000000002</v>
      </c>
      <c r="AA351">
        <v>540.846</v>
      </c>
      <c r="AB351">
        <v>492.43200000000002</v>
      </c>
      <c r="AC351">
        <v>4.8540000000000001</v>
      </c>
      <c r="AD351">
        <v>3.875</v>
      </c>
      <c r="AE351">
        <v>7810.0870000000004</v>
      </c>
      <c r="AF351">
        <v>5928.1279999999997</v>
      </c>
      <c r="AG351">
        <v>1778.579</v>
      </c>
      <c r="AH351">
        <v>1118.6890000000001</v>
      </c>
      <c r="AI351">
        <v>6031.509</v>
      </c>
      <c r="AJ351">
        <v>4809.4390000000003</v>
      </c>
      <c r="AK351">
        <v>424.61399999999998</v>
      </c>
      <c r="AL351">
        <v>2054.7370000000001</v>
      </c>
      <c r="AM351">
        <v>45566.762069999997</v>
      </c>
      <c r="AN351">
        <f>MAX(AL351:AM351)</f>
        <v>45566.762069999997</v>
      </c>
      <c r="AO351">
        <f t="shared" si="10"/>
        <v>45566.762069999997</v>
      </c>
      <c r="AP351">
        <v>0</v>
      </c>
      <c r="AU351" s="32"/>
      <c r="AV351" s="31">
        <v>0.14430379900000001</v>
      </c>
      <c r="AW351">
        <f t="shared" si="11"/>
        <v>0.14430379900000001</v>
      </c>
    </row>
    <row r="352" spans="1:49" x14ac:dyDescent="0.35">
      <c r="A352">
        <v>799.93799999999999</v>
      </c>
      <c r="B352">
        <v>119.90900000000001</v>
      </c>
      <c r="C352">
        <v>214.8</v>
      </c>
      <c r="D352">
        <v>214.8</v>
      </c>
      <c r="E352">
        <v>220.1</v>
      </c>
      <c r="F352">
        <v>224.8</v>
      </c>
      <c r="G352">
        <v>2200.105</v>
      </c>
      <c r="H352">
        <v>1785.011</v>
      </c>
      <c r="I352">
        <v>3.08</v>
      </c>
      <c r="J352">
        <v>0.15</v>
      </c>
      <c r="K352">
        <v>24.34</v>
      </c>
      <c r="L352">
        <v>2.056</v>
      </c>
      <c r="M352">
        <v>0.45400000000000001</v>
      </c>
      <c r="N352">
        <v>0.65200000000000002</v>
      </c>
      <c r="O352">
        <v>46.2</v>
      </c>
      <c r="P352">
        <v>27.614000000000001</v>
      </c>
      <c r="Q352">
        <v>44.978999999999999</v>
      </c>
      <c r="R352">
        <v>230</v>
      </c>
      <c r="S352">
        <v>60</v>
      </c>
      <c r="T352">
        <v>60</v>
      </c>
      <c r="U352">
        <v>60.8</v>
      </c>
      <c r="V352">
        <v>94.585999999999999</v>
      </c>
      <c r="W352">
        <v>52.5</v>
      </c>
      <c r="X352">
        <v>66.552000000000007</v>
      </c>
      <c r="Y352">
        <v>80.36</v>
      </c>
      <c r="Z352">
        <v>3.01</v>
      </c>
      <c r="AA352">
        <v>538.822</v>
      </c>
      <c r="AB352">
        <v>492.77699999999999</v>
      </c>
      <c r="AC352">
        <v>4.59</v>
      </c>
      <c r="AD352">
        <v>3.7250000000000001</v>
      </c>
      <c r="AE352">
        <v>7638.2889999999998</v>
      </c>
      <c r="AF352">
        <v>5314.2939999999999</v>
      </c>
      <c r="AG352">
        <v>1616.827</v>
      </c>
      <c r="AH352">
        <v>1016.712</v>
      </c>
      <c r="AI352">
        <v>6021.4620000000004</v>
      </c>
      <c r="AJ352">
        <v>4297.5829999999996</v>
      </c>
      <c r="AK352">
        <v>423.565</v>
      </c>
      <c r="AL352">
        <v>2054.9180000000001</v>
      </c>
      <c r="AM352">
        <v>45566.762349999997</v>
      </c>
      <c r="AN352">
        <f>MAX(AL352:AM352)</f>
        <v>45566.762349999997</v>
      </c>
      <c r="AO352">
        <f t="shared" si="10"/>
        <v>45566.762349999997</v>
      </c>
      <c r="AP352">
        <v>0</v>
      </c>
      <c r="AU352" s="31">
        <v>0.158569813</v>
      </c>
      <c r="AV352" s="32"/>
      <c r="AW352">
        <f t="shared" si="11"/>
        <v>0.158569813</v>
      </c>
    </row>
    <row r="353" spans="1:49" x14ac:dyDescent="0.35">
      <c r="A353">
        <v>799.93799999999999</v>
      </c>
      <c r="B353">
        <v>119.90900000000001</v>
      </c>
      <c r="C353">
        <v>214.8</v>
      </c>
      <c r="D353">
        <v>214.8</v>
      </c>
      <c r="E353">
        <v>220.1</v>
      </c>
      <c r="F353">
        <v>224.8</v>
      </c>
      <c r="G353">
        <v>2200.105</v>
      </c>
      <c r="H353">
        <v>1785.011</v>
      </c>
      <c r="I353">
        <v>3.08</v>
      </c>
      <c r="J353">
        <v>0.15</v>
      </c>
      <c r="K353">
        <v>24.34</v>
      </c>
      <c r="L353">
        <v>2.056</v>
      </c>
      <c r="M353">
        <v>0.45400000000000001</v>
      </c>
      <c r="N353">
        <v>0.65200000000000002</v>
      </c>
      <c r="O353">
        <v>46.2</v>
      </c>
      <c r="P353">
        <v>27.614000000000001</v>
      </c>
      <c r="Q353">
        <v>44.978999999999999</v>
      </c>
      <c r="R353">
        <v>230</v>
      </c>
      <c r="S353">
        <v>60</v>
      </c>
      <c r="T353">
        <v>60</v>
      </c>
      <c r="U353">
        <v>60.8</v>
      </c>
      <c r="V353">
        <v>137.79599999999999</v>
      </c>
      <c r="W353">
        <v>52.5</v>
      </c>
      <c r="X353">
        <v>67.063000000000002</v>
      </c>
      <c r="Y353">
        <v>82.759</v>
      </c>
      <c r="Z353">
        <v>2.4830000000000001</v>
      </c>
      <c r="AA353">
        <v>544.78700000000003</v>
      </c>
      <c r="AB353">
        <v>496.565</v>
      </c>
      <c r="AC353">
        <v>4.8540000000000001</v>
      </c>
      <c r="AD353">
        <v>3.875</v>
      </c>
      <c r="AE353">
        <v>7869.6239999999998</v>
      </c>
      <c r="AF353">
        <v>6058.0150000000003</v>
      </c>
      <c r="AG353">
        <v>1793.5170000000001</v>
      </c>
      <c r="AH353">
        <v>1131.021</v>
      </c>
      <c r="AI353">
        <v>6076.1059999999998</v>
      </c>
      <c r="AJ353">
        <v>4926.9939999999997</v>
      </c>
      <c r="AK353">
        <v>424.62599999999998</v>
      </c>
      <c r="AL353">
        <v>2054.6260000000002</v>
      </c>
      <c r="AM353">
        <v>45566.762349999997</v>
      </c>
      <c r="AN353">
        <f>MAX(AL353:AM353)</f>
        <v>45566.762349999997</v>
      </c>
      <c r="AO353">
        <f t="shared" si="10"/>
        <v>45566.762349999997</v>
      </c>
      <c r="AP353">
        <v>0</v>
      </c>
      <c r="AU353" s="32"/>
      <c r="AV353" s="31">
        <v>0.158569813</v>
      </c>
      <c r="AW353">
        <f t="shared" si="11"/>
        <v>0.158569813</v>
      </c>
    </row>
    <row r="354" spans="1:49" x14ac:dyDescent="0.35">
      <c r="A354">
        <v>800.30700000000002</v>
      </c>
      <c r="B354">
        <v>119.90900000000001</v>
      </c>
      <c r="C354">
        <v>214.8</v>
      </c>
      <c r="D354">
        <v>214.8</v>
      </c>
      <c r="E354">
        <v>220</v>
      </c>
      <c r="F354">
        <v>224.8</v>
      </c>
      <c r="G354">
        <v>2184.8530000000001</v>
      </c>
      <c r="H354">
        <v>1782.874</v>
      </c>
      <c r="I354">
        <v>3.278</v>
      </c>
      <c r="J354">
        <v>0.14799999999999999</v>
      </c>
      <c r="K354">
        <v>24.338000000000001</v>
      </c>
      <c r="L354">
        <v>2.048</v>
      </c>
      <c r="M354">
        <v>0.45200000000000001</v>
      </c>
      <c r="N354">
        <v>0.65</v>
      </c>
      <c r="O354">
        <v>46.4</v>
      </c>
      <c r="P354">
        <v>27.706</v>
      </c>
      <c r="Q354">
        <v>44.948</v>
      </c>
      <c r="R354">
        <v>229.8</v>
      </c>
      <c r="S354">
        <v>60.1</v>
      </c>
      <c r="T354">
        <v>60.1</v>
      </c>
      <c r="U354">
        <v>60.8</v>
      </c>
      <c r="V354">
        <v>94.585999999999999</v>
      </c>
      <c r="W354">
        <v>52.5</v>
      </c>
      <c r="X354">
        <v>66.649000000000001</v>
      </c>
      <c r="Y354">
        <v>80.403000000000006</v>
      </c>
      <c r="Z354">
        <v>3.6120000000000001</v>
      </c>
      <c r="AA354">
        <v>540.75400000000002</v>
      </c>
      <c r="AB354">
        <v>495.71300000000002</v>
      </c>
      <c r="AC354">
        <v>4.6280000000000001</v>
      </c>
      <c r="AD354">
        <v>3.65</v>
      </c>
      <c r="AE354">
        <v>7665.5739999999996</v>
      </c>
      <c r="AF354">
        <v>5371.4579999999996</v>
      </c>
      <c r="AG354">
        <v>1652.9179999999999</v>
      </c>
      <c r="AH354">
        <v>995.875</v>
      </c>
      <c r="AI354">
        <v>6012.6559999999999</v>
      </c>
      <c r="AJ354">
        <v>4375.5820000000003</v>
      </c>
      <c r="AK354">
        <v>423.70499999999998</v>
      </c>
      <c r="AL354">
        <v>2055.7109999999998</v>
      </c>
      <c r="AM354">
        <v>45566.762640000001</v>
      </c>
      <c r="AN354">
        <f>MAX(AL354:AM354)</f>
        <v>45566.762640000001</v>
      </c>
      <c r="AO354">
        <f t="shared" si="10"/>
        <v>45566.762640000001</v>
      </c>
      <c r="AP354">
        <v>0</v>
      </c>
      <c r="AU354" s="31">
        <v>0.14261305299999999</v>
      </c>
      <c r="AV354" s="32"/>
      <c r="AW354">
        <f t="shared" si="11"/>
        <v>0.14261305299999999</v>
      </c>
    </row>
    <row r="355" spans="1:49" x14ac:dyDescent="0.35">
      <c r="A355">
        <v>800.30700000000002</v>
      </c>
      <c r="B355">
        <v>119.90900000000001</v>
      </c>
      <c r="C355">
        <v>214.8</v>
      </c>
      <c r="D355">
        <v>214.8</v>
      </c>
      <c r="E355">
        <v>220</v>
      </c>
      <c r="F355">
        <v>224.8</v>
      </c>
      <c r="G355">
        <v>2184.8530000000001</v>
      </c>
      <c r="H355">
        <v>1782.874</v>
      </c>
      <c r="I355">
        <v>3.278</v>
      </c>
      <c r="J355">
        <v>0.14799999999999999</v>
      </c>
      <c r="K355">
        <v>24.338000000000001</v>
      </c>
      <c r="L355">
        <v>2.048</v>
      </c>
      <c r="M355">
        <v>0.45200000000000001</v>
      </c>
      <c r="N355">
        <v>0.65</v>
      </c>
      <c r="O355">
        <v>46.4</v>
      </c>
      <c r="P355">
        <v>27.706</v>
      </c>
      <c r="Q355">
        <v>44.948</v>
      </c>
      <c r="R355">
        <v>229.8</v>
      </c>
      <c r="S355">
        <v>60.1</v>
      </c>
      <c r="T355">
        <v>60.1</v>
      </c>
      <c r="U355">
        <v>60.8</v>
      </c>
      <c r="V355">
        <v>137.79599999999999</v>
      </c>
      <c r="W355">
        <v>52.5</v>
      </c>
      <c r="X355">
        <v>67.242000000000004</v>
      </c>
      <c r="Y355">
        <v>83.27</v>
      </c>
      <c r="Z355">
        <v>1.3540000000000001</v>
      </c>
      <c r="AA355">
        <v>543.72400000000005</v>
      </c>
      <c r="AB355">
        <v>495.76900000000001</v>
      </c>
      <c r="AC355">
        <v>4.8159999999999998</v>
      </c>
      <c r="AD355">
        <v>3.8380000000000001</v>
      </c>
      <c r="AE355">
        <v>7861.4350000000004</v>
      </c>
      <c r="AF355">
        <v>6023.9809999999998</v>
      </c>
      <c r="AG355">
        <v>1775.94</v>
      </c>
      <c r="AH355">
        <v>1116.518</v>
      </c>
      <c r="AI355">
        <v>6085.4949999999999</v>
      </c>
      <c r="AJ355">
        <v>4907.4629999999997</v>
      </c>
      <c r="AK355">
        <v>424.71800000000002</v>
      </c>
      <c r="AL355">
        <v>2054.973</v>
      </c>
      <c r="AM355">
        <v>45566.762640000001</v>
      </c>
      <c r="AN355">
        <f>MAX(AL355:AM355)</f>
        <v>45566.762640000001</v>
      </c>
      <c r="AO355">
        <f t="shared" si="10"/>
        <v>45566.762640000001</v>
      </c>
      <c r="AP355">
        <v>0</v>
      </c>
      <c r="AU355" s="32"/>
      <c r="AV355" s="31">
        <v>0.14261305299999999</v>
      </c>
      <c r="AW355">
        <f t="shared" si="11"/>
        <v>0.14261305299999999</v>
      </c>
    </row>
    <row r="356" spans="1:49" hidden="1" x14ac:dyDescent="0.35">
      <c r="A356">
        <v>800.12199999999996</v>
      </c>
      <c r="B356">
        <v>119.90900000000001</v>
      </c>
      <c r="C356">
        <v>215</v>
      </c>
      <c r="D356">
        <v>215</v>
      </c>
      <c r="E356">
        <v>220.1</v>
      </c>
      <c r="F356">
        <v>225</v>
      </c>
      <c r="G356">
        <v>2197.5790000000002</v>
      </c>
      <c r="H356">
        <v>1784.136</v>
      </c>
      <c r="I356">
        <v>3.4159999999999999</v>
      </c>
      <c r="J356">
        <v>0.14799999999999999</v>
      </c>
      <c r="K356">
        <v>24.34</v>
      </c>
      <c r="L356">
        <v>2.048</v>
      </c>
      <c r="M356">
        <v>0.45400000000000001</v>
      </c>
      <c r="N356">
        <v>0.65400000000000003</v>
      </c>
      <c r="O356">
        <v>46.5</v>
      </c>
      <c r="P356">
        <v>27.832999999999998</v>
      </c>
      <c r="Q356">
        <v>44.942999999999998</v>
      </c>
      <c r="R356">
        <v>229.8</v>
      </c>
      <c r="S356">
        <v>59.9</v>
      </c>
      <c r="T356">
        <v>59.9</v>
      </c>
      <c r="U356">
        <v>60.9</v>
      </c>
      <c r="V356">
        <v>94.585999999999999</v>
      </c>
      <c r="W356">
        <v>52.5</v>
      </c>
      <c r="X356">
        <v>66.622</v>
      </c>
      <c r="Y356">
        <v>80.406999999999996</v>
      </c>
      <c r="Z356">
        <v>3.1230000000000002</v>
      </c>
      <c r="AA356">
        <v>541.74900000000002</v>
      </c>
      <c r="AB356">
        <v>497.34199999999998</v>
      </c>
      <c r="AC356">
        <v>4.59</v>
      </c>
      <c r="AD356">
        <v>3.65</v>
      </c>
      <c r="AE356">
        <v>7682.65</v>
      </c>
      <c r="AF356">
        <v>5424.0619999999999</v>
      </c>
      <c r="AG356">
        <v>1642.2929999999999</v>
      </c>
      <c r="AH356">
        <v>1005.8390000000001</v>
      </c>
      <c r="AI356">
        <v>6040.357</v>
      </c>
      <c r="AJ356">
        <v>4418.2219999999998</v>
      </c>
      <c r="AM356">
        <v>45566.762920000001</v>
      </c>
      <c r="AN356">
        <f>MAX(AL356:AM356)</f>
        <v>45566.762920000001</v>
      </c>
      <c r="AO356">
        <f t="shared" si="10"/>
        <v>45566.762920000001</v>
      </c>
      <c r="AU356" s="31">
        <v>0.128263354</v>
      </c>
      <c r="AV356" s="32"/>
      <c r="AW356">
        <f t="shared" si="11"/>
        <v>0.128263354</v>
      </c>
    </row>
    <row r="357" spans="1:49" x14ac:dyDescent="0.35">
      <c r="A357">
        <v>800.12199999999996</v>
      </c>
      <c r="B357">
        <v>119.90900000000001</v>
      </c>
      <c r="C357">
        <v>215</v>
      </c>
      <c r="D357">
        <v>215</v>
      </c>
      <c r="E357">
        <v>220.1</v>
      </c>
      <c r="F357">
        <v>225</v>
      </c>
      <c r="G357">
        <v>2197.5790000000002</v>
      </c>
      <c r="H357">
        <v>1784.136</v>
      </c>
      <c r="I357">
        <v>3.4159999999999999</v>
      </c>
      <c r="J357">
        <v>0.14799999999999999</v>
      </c>
      <c r="K357">
        <v>24.34</v>
      </c>
      <c r="L357">
        <v>2.048</v>
      </c>
      <c r="M357">
        <v>0.45400000000000001</v>
      </c>
      <c r="N357">
        <v>0.65400000000000003</v>
      </c>
      <c r="O357">
        <v>46.5</v>
      </c>
      <c r="P357">
        <v>27.832999999999998</v>
      </c>
      <c r="Q357">
        <v>44.942999999999998</v>
      </c>
      <c r="R357">
        <v>229.8</v>
      </c>
      <c r="S357">
        <v>59.9</v>
      </c>
      <c r="T357">
        <v>59.9</v>
      </c>
      <c r="U357">
        <v>60.9</v>
      </c>
      <c r="V357">
        <v>137.79599999999999</v>
      </c>
      <c r="W357">
        <v>52.5</v>
      </c>
      <c r="X357">
        <v>67.188999999999993</v>
      </c>
      <c r="Y357">
        <v>82.828000000000003</v>
      </c>
      <c r="Z357">
        <v>2.2200000000000002</v>
      </c>
      <c r="AA357">
        <v>543.40700000000004</v>
      </c>
      <c r="AB357">
        <v>495.49</v>
      </c>
      <c r="AC357">
        <v>4.891</v>
      </c>
      <c r="AD357">
        <v>3.875</v>
      </c>
      <c r="AE357">
        <v>7855.808</v>
      </c>
      <c r="AF357">
        <v>6008.9560000000001</v>
      </c>
      <c r="AG357">
        <v>1818.4760000000001</v>
      </c>
      <c r="AH357">
        <v>1137.192</v>
      </c>
      <c r="AI357">
        <v>6037.3329999999996</v>
      </c>
      <c r="AJ357">
        <v>4871.7629999999999</v>
      </c>
      <c r="AK357">
        <v>424.81400000000002</v>
      </c>
      <c r="AL357">
        <v>2055.1889999999999</v>
      </c>
      <c r="AM357">
        <v>45566.762920000001</v>
      </c>
      <c r="AN357">
        <f>MAX(AL357:AM357)</f>
        <v>45566.762920000001</v>
      </c>
      <c r="AO357">
        <f t="shared" si="10"/>
        <v>45566.762920000001</v>
      </c>
      <c r="AP357">
        <v>1</v>
      </c>
      <c r="AU357" s="32"/>
      <c r="AV357" s="31">
        <v>0.128263354</v>
      </c>
      <c r="AW357">
        <f t="shared" si="11"/>
        <v>0.128263354</v>
      </c>
    </row>
    <row r="358" spans="1:49" x14ac:dyDescent="0.35">
      <c r="A358">
        <v>800.30700000000002</v>
      </c>
      <c r="B358">
        <v>119.90900000000001</v>
      </c>
      <c r="C358">
        <v>214.8</v>
      </c>
      <c r="D358">
        <v>214.8</v>
      </c>
      <c r="E358">
        <v>220</v>
      </c>
      <c r="F358">
        <v>225</v>
      </c>
      <c r="G358">
        <v>2193.9850000000001</v>
      </c>
      <c r="H358">
        <v>1769.079</v>
      </c>
      <c r="I358">
        <v>3.4159999999999999</v>
      </c>
      <c r="J358">
        <v>0.14599999999999999</v>
      </c>
      <c r="K358">
        <v>24.338000000000001</v>
      </c>
      <c r="L358">
        <v>2.0339999999999998</v>
      </c>
      <c r="M358">
        <v>0.45200000000000001</v>
      </c>
      <c r="N358">
        <v>0.65600000000000003</v>
      </c>
      <c r="O358">
        <v>46.5</v>
      </c>
      <c r="P358">
        <v>27.731999999999999</v>
      </c>
      <c r="Q358">
        <v>44.994</v>
      </c>
      <c r="R358">
        <v>229.8</v>
      </c>
      <c r="S358">
        <v>60</v>
      </c>
      <c r="T358">
        <v>60</v>
      </c>
      <c r="U358">
        <v>60.8</v>
      </c>
      <c r="V358">
        <v>94.585999999999999</v>
      </c>
      <c r="W358">
        <v>52.5</v>
      </c>
      <c r="X358">
        <v>66.393000000000001</v>
      </c>
      <c r="Y358">
        <v>80.39</v>
      </c>
      <c r="Z358">
        <v>3.2730000000000001</v>
      </c>
      <c r="AA358">
        <v>541.05899999999997</v>
      </c>
      <c r="AB358">
        <v>495.71199999999999</v>
      </c>
      <c r="AC358">
        <v>4.665</v>
      </c>
      <c r="AD358">
        <v>3.6869999999999998</v>
      </c>
      <c r="AE358">
        <v>7682.6270000000004</v>
      </c>
      <c r="AF358">
        <v>5387.9790000000003</v>
      </c>
      <c r="AG358">
        <v>1674.931</v>
      </c>
      <c r="AH358">
        <v>1014.986</v>
      </c>
      <c r="AI358">
        <v>6007.6959999999999</v>
      </c>
      <c r="AJ358">
        <v>4372.9920000000002</v>
      </c>
      <c r="AK358">
        <v>423.31200000000001</v>
      </c>
      <c r="AL358">
        <v>2055.4110000000001</v>
      </c>
      <c r="AM358">
        <v>45566.763200000001</v>
      </c>
      <c r="AN358">
        <f>MAX(AL358:AM358)</f>
        <v>45566.763200000001</v>
      </c>
      <c r="AO358">
        <f t="shared" si="10"/>
        <v>45566.763200000001</v>
      </c>
      <c r="AP358">
        <v>1</v>
      </c>
      <c r="AU358" s="31">
        <v>0.122415185</v>
      </c>
      <c r="AV358" s="32"/>
      <c r="AW358">
        <f t="shared" si="11"/>
        <v>0.122415185</v>
      </c>
    </row>
    <row r="359" spans="1:49" x14ac:dyDescent="0.35">
      <c r="A359">
        <v>800.30700000000002</v>
      </c>
      <c r="B359">
        <v>119.90900000000001</v>
      </c>
      <c r="C359">
        <v>214.8</v>
      </c>
      <c r="D359">
        <v>214.8</v>
      </c>
      <c r="E359">
        <v>220</v>
      </c>
      <c r="F359">
        <v>225</v>
      </c>
      <c r="G359">
        <v>2193.9850000000001</v>
      </c>
      <c r="H359">
        <v>1769.079</v>
      </c>
      <c r="I359">
        <v>3.4159999999999999</v>
      </c>
      <c r="J359">
        <v>0.14599999999999999</v>
      </c>
      <c r="K359">
        <v>24.338000000000001</v>
      </c>
      <c r="L359">
        <v>2.0339999999999998</v>
      </c>
      <c r="M359">
        <v>0.45200000000000001</v>
      </c>
      <c r="N359">
        <v>0.65600000000000003</v>
      </c>
      <c r="O359">
        <v>46.5</v>
      </c>
      <c r="P359">
        <v>27.731999999999999</v>
      </c>
      <c r="Q359">
        <v>44.994</v>
      </c>
      <c r="R359">
        <v>229.8</v>
      </c>
      <c r="S359">
        <v>60</v>
      </c>
      <c r="T359">
        <v>60</v>
      </c>
      <c r="U359">
        <v>60.8</v>
      </c>
      <c r="V359">
        <v>137.79599999999999</v>
      </c>
      <c r="W359">
        <v>52.5</v>
      </c>
      <c r="X359">
        <v>67.152000000000001</v>
      </c>
      <c r="Y359">
        <v>83.224999999999994</v>
      </c>
      <c r="Z359">
        <v>1.3540000000000001</v>
      </c>
      <c r="AA359">
        <v>542.31799999999998</v>
      </c>
      <c r="AB359">
        <v>494.113</v>
      </c>
      <c r="AC359">
        <v>4.8540000000000001</v>
      </c>
      <c r="AD359">
        <v>3.8380000000000001</v>
      </c>
      <c r="AE359">
        <v>7844.1049999999996</v>
      </c>
      <c r="AF359">
        <v>5976.2070000000003</v>
      </c>
      <c r="AG359">
        <v>1788.451</v>
      </c>
      <c r="AH359">
        <v>1108.4829999999999</v>
      </c>
      <c r="AI359">
        <v>6055.6549999999997</v>
      </c>
      <c r="AJ359">
        <v>4867.723</v>
      </c>
      <c r="AK359">
        <v>424.88499999999999</v>
      </c>
      <c r="AL359">
        <v>2056.3359999999998</v>
      </c>
      <c r="AM359">
        <v>45566.763200000001</v>
      </c>
      <c r="AN359">
        <f>MAX(AL359:AM359)</f>
        <v>45566.763200000001</v>
      </c>
      <c r="AO359">
        <f t="shared" si="10"/>
        <v>45566.763200000001</v>
      </c>
      <c r="AP359">
        <v>1</v>
      </c>
      <c r="AU359" s="32"/>
      <c r="AV359" s="31">
        <v>0.122415185</v>
      </c>
      <c r="AW359">
        <f t="shared" si="11"/>
        <v>0.122415185</v>
      </c>
    </row>
    <row r="360" spans="1:49" x14ac:dyDescent="0.35">
      <c r="A360">
        <v>800.67499999999995</v>
      </c>
      <c r="B360">
        <v>119.90900000000001</v>
      </c>
      <c r="C360">
        <v>216.8</v>
      </c>
      <c r="D360">
        <v>215.8</v>
      </c>
      <c r="E360">
        <v>219.1</v>
      </c>
      <c r="F360">
        <v>224.6</v>
      </c>
      <c r="G360">
        <v>2204.3789999999999</v>
      </c>
      <c r="H360">
        <v>1778.7940000000001</v>
      </c>
      <c r="I360">
        <v>2.8540000000000001</v>
      </c>
      <c r="J360">
        <v>0.152</v>
      </c>
      <c r="K360">
        <v>24.321999999999999</v>
      </c>
      <c r="L360">
        <v>2.0579999999999998</v>
      </c>
      <c r="M360">
        <v>0.45400000000000001</v>
      </c>
      <c r="N360">
        <v>0.65600000000000003</v>
      </c>
      <c r="O360">
        <v>46.9</v>
      </c>
      <c r="P360">
        <v>27.879000000000001</v>
      </c>
      <c r="Q360">
        <v>44.969000000000001</v>
      </c>
      <c r="R360">
        <v>230</v>
      </c>
      <c r="S360">
        <v>60</v>
      </c>
      <c r="T360">
        <v>60</v>
      </c>
      <c r="U360">
        <v>60.1</v>
      </c>
      <c r="V360">
        <v>94.585999999999999</v>
      </c>
      <c r="W360">
        <v>52.5</v>
      </c>
      <c r="X360">
        <v>59.555</v>
      </c>
      <c r="Y360">
        <v>75.067999999999998</v>
      </c>
      <c r="Z360">
        <v>4.0629999999999997</v>
      </c>
      <c r="AA360">
        <v>537.48299999999995</v>
      </c>
      <c r="AB360">
        <v>491.08699999999999</v>
      </c>
      <c r="AC360">
        <v>4.59</v>
      </c>
      <c r="AD360">
        <v>3.65</v>
      </c>
      <c r="AE360">
        <v>7703.4139999999998</v>
      </c>
      <c r="AF360">
        <v>5158.1620000000003</v>
      </c>
      <c r="AG360">
        <v>1627.066</v>
      </c>
      <c r="AH360">
        <v>990.13699999999994</v>
      </c>
      <c r="AI360">
        <v>6076.348</v>
      </c>
      <c r="AJ360">
        <v>4168.0240000000003</v>
      </c>
      <c r="AK360">
        <v>423.21199999999999</v>
      </c>
      <c r="AL360">
        <v>2055.2240000000002</v>
      </c>
      <c r="AM360">
        <v>45566.76425</v>
      </c>
      <c r="AN360">
        <f>MAX(AL360:AM360)</f>
        <v>45566.76425</v>
      </c>
      <c r="AO360">
        <f t="shared" si="10"/>
        <v>45566.76425</v>
      </c>
      <c r="AP360">
        <v>1</v>
      </c>
      <c r="AU360" s="31">
        <v>0.163197279</v>
      </c>
      <c r="AV360" s="32"/>
      <c r="AW360">
        <f t="shared" si="11"/>
        <v>0.163197279</v>
      </c>
    </row>
    <row r="361" spans="1:49" x14ac:dyDescent="0.35">
      <c r="A361">
        <v>800.67499999999995</v>
      </c>
      <c r="B361">
        <v>119.90900000000001</v>
      </c>
      <c r="C361">
        <v>216.8</v>
      </c>
      <c r="D361">
        <v>215.8</v>
      </c>
      <c r="E361">
        <v>219.1</v>
      </c>
      <c r="F361">
        <v>224.6</v>
      </c>
      <c r="G361">
        <v>2204.3789999999999</v>
      </c>
      <c r="H361">
        <v>1778.7940000000001</v>
      </c>
      <c r="I361">
        <v>2.8540000000000001</v>
      </c>
      <c r="J361">
        <v>0.152</v>
      </c>
      <c r="K361">
        <v>24.321999999999999</v>
      </c>
      <c r="L361">
        <v>2.0579999999999998</v>
      </c>
      <c r="M361">
        <v>0.45400000000000001</v>
      </c>
      <c r="N361">
        <v>0.65600000000000003</v>
      </c>
      <c r="O361">
        <v>46.9</v>
      </c>
      <c r="P361">
        <v>27.879000000000001</v>
      </c>
      <c r="Q361">
        <v>44.969000000000001</v>
      </c>
      <c r="R361">
        <v>230</v>
      </c>
      <c r="S361">
        <v>60</v>
      </c>
      <c r="T361">
        <v>60</v>
      </c>
      <c r="U361">
        <v>60.1</v>
      </c>
      <c r="V361">
        <v>137.79599999999999</v>
      </c>
      <c r="W361">
        <v>52.5</v>
      </c>
      <c r="X361">
        <v>59.71</v>
      </c>
      <c r="Y361">
        <v>76.822000000000003</v>
      </c>
      <c r="Z361">
        <v>2.5209999999999999</v>
      </c>
      <c r="AA361">
        <v>542.57799999999997</v>
      </c>
      <c r="AB361">
        <v>494.60300000000001</v>
      </c>
      <c r="AC361">
        <v>4.8159999999999998</v>
      </c>
      <c r="AD361">
        <v>3.8</v>
      </c>
      <c r="AE361">
        <v>7995.4629999999997</v>
      </c>
      <c r="AF361">
        <v>5968.3159999999998</v>
      </c>
      <c r="AG361">
        <v>1781.8320000000001</v>
      </c>
      <c r="AH361">
        <v>1105.4839999999999</v>
      </c>
      <c r="AI361">
        <v>6213.6310000000003</v>
      </c>
      <c r="AJ361">
        <v>4862.8329999999996</v>
      </c>
      <c r="AK361">
        <v>424.61799999999999</v>
      </c>
      <c r="AL361">
        <v>2054.2199999999998</v>
      </c>
      <c r="AM361">
        <v>45566.76425</v>
      </c>
      <c r="AN361">
        <f>MAX(AL361:AM361)</f>
        <v>45566.76425</v>
      </c>
      <c r="AO361">
        <f t="shared" si="10"/>
        <v>45566.76425</v>
      </c>
      <c r="AP361">
        <v>0</v>
      </c>
      <c r="AU361" s="32"/>
      <c r="AV361" s="31">
        <v>0.163197279</v>
      </c>
      <c r="AW361">
        <f t="shared" si="11"/>
        <v>0.163197279</v>
      </c>
    </row>
    <row r="362" spans="1:49" x14ac:dyDescent="0.35">
      <c r="A362">
        <v>800.12199999999996</v>
      </c>
      <c r="B362">
        <v>119.90900000000001</v>
      </c>
      <c r="C362">
        <v>216.3</v>
      </c>
      <c r="D362">
        <v>215.8</v>
      </c>
      <c r="E362">
        <v>219.1</v>
      </c>
      <c r="F362">
        <v>225</v>
      </c>
      <c r="G362">
        <v>2197.19</v>
      </c>
      <c r="H362">
        <v>1804.537</v>
      </c>
      <c r="I362">
        <v>3.766</v>
      </c>
      <c r="J362">
        <v>0.15</v>
      </c>
      <c r="K362">
        <v>24.34</v>
      </c>
      <c r="L362">
        <v>2.2919999999999998</v>
      </c>
      <c r="M362">
        <v>0.45400000000000001</v>
      </c>
      <c r="N362">
        <v>0.65600000000000003</v>
      </c>
      <c r="O362">
        <v>47.2</v>
      </c>
      <c r="P362">
        <v>28.603000000000002</v>
      </c>
      <c r="Q362">
        <v>44.942999999999998</v>
      </c>
      <c r="R362">
        <v>230</v>
      </c>
      <c r="S362">
        <v>59.9</v>
      </c>
      <c r="T362">
        <v>59.9</v>
      </c>
      <c r="U362">
        <v>59.8</v>
      </c>
      <c r="V362">
        <v>94.585999999999999</v>
      </c>
      <c r="W362">
        <v>52.5</v>
      </c>
      <c r="X362">
        <v>64.247</v>
      </c>
      <c r="Y362">
        <v>78.248000000000005</v>
      </c>
      <c r="Z362">
        <v>2.8969999999999998</v>
      </c>
      <c r="AA362">
        <v>534.447</v>
      </c>
      <c r="AB362">
        <v>485.60500000000002</v>
      </c>
      <c r="AC362">
        <v>4.5149999999999997</v>
      </c>
      <c r="AD362">
        <v>3.6120000000000001</v>
      </c>
      <c r="AE362">
        <v>7654.5029999999997</v>
      </c>
      <c r="AF362">
        <v>5123.799</v>
      </c>
      <c r="AG362">
        <v>1578.9690000000001</v>
      </c>
      <c r="AH362">
        <v>962.11699999999996</v>
      </c>
      <c r="AI362">
        <v>6075.5349999999999</v>
      </c>
      <c r="AJ362">
        <v>4161.6819999999998</v>
      </c>
      <c r="AK362">
        <v>423.572</v>
      </c>
      <c r="AL362">
        <v>2164.6309999999999</v>
      </c>
      <c r="AM362">
        <v>45566.76453</v>
      </c>
      <c r="AN362">
        <f>MAX(AL362:AM362)</f>
        <v>45566.76453</v>
      </c>
      <c r="AO362">
        <f t="shared" si="10"/>
        <v>45566.76453</v>
      </c>
      <c r="AP362">
        <v>0</v>
      </c>
      <c r="AU362" s="31">
        <v>0.15388452999999999</v>
      </c>
      <c r="AV362" s="32"/>
      <c r="AW362">
        <f t="shared" si="11"/>
        <v>0.15388452999999999</v>
      </c>
    </row>
    <row r="363" spans="1:49" x14ac:dyDescent="0.35">
      <c r="A363">
        <v>800.12199999999996</v>
      </c>
      <c r="B363">
        <v>119.90900000000001</v>
      </c>
      <c r="C363">
        <v>216.3</v>
      </c>
      <c r="D363">
        <v>215.8</v>
      </c>
      <c r="E363">
        <v>219.1</v>
      </c>
      <c r="F363">
        <v>225</v>
      </c>
      <c r="G363">
        <v>2197.19</v>
      </c>
      <c r="H363">
        <v>1804.537</v>
      </c>
      <c r="I363">
        <v>3.766</v>
      </c>
      <c r="J363">
        <v>0.15</v>
      </c>
      <c r="K363">
        <v>24.34</v>
      </c>
      <c r="L363">
        <v>2.2919999999999998</v>
      </c>
      <c r="M363">
        <v>0.45400000000000001</v>
      </c>
      <c r="N363">
        <v>0.65600000000000003</v>
      </c>
      <c r="O363">
        <v>47.2</v>
      </c>
      <c r="P363">
        <v>28.603000000000002</v>
      </c>
      <c r="Q363">
        <v>44.942999999999998</v>
      </c>
      <c r="R363">
        <v>230</v>
      </c>
      <c r="S363">
        <v>59.9</v>
      </c>
      <c r="T363">
        <v>59.9</v>
      </c>
      <c r="U363">
        <v>59.8</v>
      </c>
      <c r="V363">
        <v>137.79599999999999</v>
      </c>
      <c r="W363">
        <v>52.5</v>
      </c>
      <c r="X363">
        <v>64.328999999999994</v>
      </c>
      <c r="Y363">
        <v>80.632000000000005</v>
      </c>
      <c r="Z363">
        <v>1.43</v>
      </c>
      <c r="AA363">
        <v>539.98800000000006</v>
      </c>
      <c r="AB363">
        <v>489.04500000000002</v>
      </c>
      <c r="AC363">
        <v>4.9660000000000002</v>
      </c>
      <c r="AD363">
        <v>3.875</v>
      </c>
      <c r="AE363">
        <v>7944.9960000000001</v>
      </c>
      <c r="AF363">
        <v>5893.5569999999998</v>
      </c>
      <c r="AG363">
        <v>1847.2570000000001</v>
      </c>
      <c r="AH363">
        <v>1125.519</v>
      </c>
      <c r="AI363">
        <v>6097.7380000000003</v>
      </c>
      <c r="AJ363">
        <v>4768.0379999999996</v>
      </c>
      <c r="AK363">
        <v>424.63499999999999</v>
      </c>
      <c r="AL363">
        <v>2053.549</v>
      </c>
      <c r="AM363">
        <v>45566.76453</v>
      </c>
      <c r="AN363">
        <f>MAX(AL363:AM363)</f>
        <v>45566.76453</v>
      </c>
      <c r="AO363">
        <f t="shared" si="10"/>
        <v>45566.76453</v>
      </c>
      <c r="AP363">
        <v>0</v>
      </c>
      <c r="AU363" s="32"/>
      <c r="AV363" s="31">
        <v>0.15388452999999999</v>
      </c>
      <c r="AW363">
        <f t="shared" si="11"/>
        <v>0.15388452999999999</v>
      </c>
    </row>
    <row r="364" spans="1:49" x14ac:dyDescent="0.35">
      <c r="A364">
        <v>800.12199999999996</v>
      </c>
      <c r="B364">
        <v>119.90900000000001</v>
      </c>
      <c r="C364">
        <v>215.8</v>
      </c>
      <c r="D364">
        <v>215.6</v>
      </c>
      <c r="E364">
        <v>219.3</v>
      </c>
      <c r="F364">
        <v>225.3</v>
      </c>
      <c r="G364">
        <v>2198.453</v>
      </c>
      <c r="H364">
        <v>1782.6790000000001</v>
      </c>
      <c r="I364">
        <v>3.194</v>
      </c>
      <c r="J364">
        <v>0.14799999999999999</v>
      </c>
      <c r="K364">
        <v>24.34</v>
      </c>
      <c r="L364">
        <v>2.004</v>
      </c>
      <c r="M364">
        <v>0.45400000000000001</v>
      </c>
      <c r="N364">
        <v>0.65400000000000003</v>
      </c>
      <c r="O364">
        <v>47.2</v>
      </c>
      <c r="P364">
        <v>27.853999999999999</v>
      </c>
      <c r="Q364">
        <v>44.978999999999999</v>
      </c>
      <c r="R364">
        <v>230</v>
      </c>
      <c r="S364">
        <v>59.7</v>
      </c>
      <c r="T364">
        <v>59.7</v>
      </c>
      <c r="U364">
        <v>59.9</v>
      </c>
      <c r="V364">
        <v>94.585999999999999</v>
      </c>
      <c r="W364">
        <v>52.5</v>
      </c>
      <c r="X364">
        <v>65.325000000000003</v>
      </c>
      <c r="Y364">
        <v>79.376999999999995</v>
      </c>
      <c r="Z364">
        <v>3.4239999999999999</v>
      </c>
      <c r="AA364">
        <v>534.53800000000001</v>
      </c>
      <c r="AB364">
        <v>487.55099999999999</v>
      </c>
      <c r="AC364">
        <v>4.7030000000000003</v>
      </c>
      <c r="AD364">
        <v>3.6869999999999998</v>
      </c>
      <c r="AE364">
        <v>7581.2039999999997</v>
      </c>
      <c r="AF364">
        <v>5143.0050000000001</v>
      </c>
      <c r="AG364">
        <v>1658.8119999999999</v>
      </c>
      <c r="AH364">
        <v>982.15899999999999</v>
      </c>
      <c r="AI364">
        <v>5922.3919999999998</v>
      </c>
      <c r="AJ364">
        <v>4160.8459999999995</v>
      </c>
      <c r="AK364">
        <v>423.29700000000003</v>
      </c>
      <c r="AL364">
        <v>2051.6210000000001</v>
      </c>
      <c r="AM364">
        <v>45566.764799999997</v>
      </c>
      <c r="AN364">
        <f>MAX(AL364:AM364)</f>
        <v>45566.764799999997</v>
      </c>
      <c r="AO364">
        <f t="shared" si="10"/>
        <v>45566.764799999997</v>
      </c>
      <c r="AP364">
        <v>0</v>
      </c>
      <c r="AU364" s="31">
        <v>0.21136999100000001</v>
      </c>
      <c r="AV364" s="32"/>
      <c r="AW364">
        <f t="shared" si="11"/>
        <v>0.21136999100000001</v>
      </c>
    </row>
    <row r="365" spans="1:49" x14ac:dyDescent="0.35">
      <c r="A365">
        <v>800.12199999999996</v>
      </c>
      <c r="B365">
        <v>119.90900000000001</v>
      </c>
      <c r="C365">
        <v>215.8</v>
      </c>
      <c r="D365">
        <v>215.6</v>
      </c>
      <c r="E365">
        <v>219.3</v>
      </c>
      <c r="F365">
        <v>225.3</v>
      </c>
      <c r="G365">
        <v>2198.453</v>
      </c>
      <c r="H365">
        <v>1782.6790000000001</v>
      </c>
      <c r="I365">
        <v>3.194</v>
      </c>
      <c r="J365">
        <v>0.14799999999999999</v>
      </c>
      <c r="K365">
        <v>24.34</v>
      </c>
      <c r="L365">
        <v>2.004</v>
      </c>
      <c r="M365">
        <v>0.45400000000000001</v>
      </c>
      <c r="N365">
        <v>0.65400000000000003</v>
      </c>
      <c r="O365">
        <v>47.2</v>
      </c>
      <c r="P365">
        <v>27.853999999999999</v>
      </c>
      <c r="Q365">
        <v>44.978999999999999</v>
      </c>
      <c r="R365">
        <v>230</v>
      </c>
      <c r="S365">
        <v>59.7</v>
      </c>
      <c r="T365">
        <v>59.7</v>
      </c>
      <c r="U365">
        <v>59.9</v>
      </c>
      <c r="V365">
        <v>137.79599999999999</v>
      </c>
      <c r="W365">
        <v>52.5</v>
      </c>
      <c r="X365">
        <v>65.433999999999997</v>
      </c>
      <c r="Y365">
        <v>81.631</v>
      </c>
      <c r="Z365">
        <v>1.3919999999999999</v>
      </c>
      <c r="AA365">
        <v>541.60299999999995</v>
      </c>
      <c r="AB365">
        <v>492.036</v>
      </c>
      <c r="AC365">
        <v>4.891</v>
      </c>
      <c r="AD365">
        <v>3.9129999999999998</v>
      </c>
      <c r="AE365">
        <v>7879.777</v>
      </c>
      <c r="AF365">
        <v>5983.1019999999999</v>
      </c>
      <c r="AG365">
        <v>1808.3009999999999</v>
      </c>
      <c r="AH365">
        <v>1147.4749999999999</v>
      </c>
      <c r="AI365">
        <v>6071.4759999999997</v>
      </c>
      <c r="AJ365">
        <v>4835.6260000000002</v>
      </c>
      <c r="AK365">
        <v>424.69600000000003</v>
      </c>
      <c r="AL365">
        <v>2054.248</v>
      </c>
      <c r="AM365">
        <v>45566.764799999997</v>
      </c>
      <c r="AN365">
        <f>MAX(AL365:AM365)</f>
        <v>45566.764799999997</v>
      </c>
      <c r="AO365">
        <f t="shared" si="10"/>
        <v>45566.764799999997</v>
      </c>
      <c r="AP365">
        <v>0</v>
      </c>
      <c r="AU365" s="32"/>
      <c r="AV365" s="31">
        <v>0.21136999100000001</v>
      </c>
      <c r="AW365">
        <f t="shared" si="11"/>
        <v>0.21136999100000001</v>
      </c>
    </row>
    <row r="366" spans="1:49" x14ac:dyDescent="0.35">
      <c r="A366">
        <v>799.75300000000004</v>
      </c>
      <c r="B366">
        <v>119.90900000000001</v>
      </c>
      <c r="C366">
        <v>215.1</v>
      </c>
      <c r="D366">
        <v>215.6</v>
      </c>
      <c r="E366">
        <v>219.5</v>
      </c>
      <c r="F366">
        <v>225.3</v>
      </c>
      <c r="G366">
        <v>2194.7620000000002</v>
      </c>
      <c r="H366">
        <v>1801.039</v>
      </c>
      <c r="I366">
        <v>3.11</v>
      </c>
      <c r="J366">
        <v>0.14599999999999999</v>
      </c>
      <c r="K366">
        <v>24.338000000000001</v>
      </c>
      <c r="L366">
        <v>2.016</v>
      </c>
      <c r="M366">
        <v>0.45200000000000001</v>
      </c>
      <c r="N366">
        <v>0.65400000000000003</v>
      </c>
      <c r="O366">
        <v>47.4</v>
      </c>
      <c r="P366">
        <v>27.486999999999998</v>
      </c>
      <c r="Q366">
        <v>44.994</v>
      </c>
      <c r="R366">
        <v>230</v>
      </c>
      <c r="S366">
        <v>59.7</v>
      </c>
      <c r="T366">
        <v>59.7</v>
      </c>
      <c r="U366">
        <v>60.1</v>
      </c>
      <c r="V366">
        <v>141.87899999999999</v>
      </c>
      <c r="W366">
        <v>52.5</v>
      </c>
      <c r="X366">
        <v>65.766000000000005</v>
      </c>
      <c r="Y366">
        <v>79.623999999999995</v>
      </c>
      <c r="Z366">
        <v>3.6869999999999998</v>
      </c>
      <c r="AA366">
        <v>534.76300000000003</v>
      </c>
      <c r="AB366">
        <v>487.24</v>
      </c>
      <c r="AC366">
        <v>4.665</v>
      </c>
      <c r="AD366">
        <v>3.7250000000000001</v>
      </c>
      <c r="AE366">
        <v>7568.7939999999999</v>
      </c>
      <c r="AF366">
        <v>5148.9480000000003</v>
      </c>
      <c r="AG366">
        <v>1630.2329999999999</v>
      </c>
      <c r="AH366">
        <v>989.22500000000002</v>
      </c>
      <c r="AI366">
        <v>5938.5609999999997</v>
      </c>
      <c r="AJ366">
        <v>4159.723</v>
      </c>
      <c r="AK366">
        <v>423.649</v>
      </c>
      <c r="AL366">
        <v>2056.018</v>
      </c>
      <c r="AM366">
        <v>45566.765090000001</v>
      </c>
      <c r="AN366">
        <f>MAX(AL366:AM366)</f>
        <v>45566.765090000001</v>
      </c>
      <c r="AO366">
        <f t="shared" si="10"/>
        <v>45566.765090000001</v>
      </c>
      <c r="AP366">
        <v>0</v>
      </c>
      <c r="AU366" s="31">
        <v>0.18085193599999999</v>
      </c>
      <c r="AV366" s="32"/>
      <c r="AW366">
        <f t="shared" si="11"/>
        <v>0.18085193599999999</v>
      </c>
    </row>
    <row r="367" spans="1:49" x14ac:dyDescent="0.35">
      <c r="A367">
        <v>799.75300000000004</v>
      </c>
      <c r="B367">
        <v>119.90900000000001</v>
      </c>
      <c r="C367">
        <v>215.1</v>
      </c>
      <c r="D367">
        <v>215.6</v>
      </c>
      <c r="E367">
        <v>219.5</v>
      </c>
      <c r="F367">
        <v>225.3</v>
      </c>
      <c r="G367">
        <v>2194.7620000000002</v>
      </c>
      <c r="H367">
        <v>1801.039</v>
      </c>
      <c r="I367">
        <v>3.11</v>
      </c>
      <c r="J367">
        <v>0.14599999999999999</v>
      </c>
      <c r="K367">
        <v>24.338000000000001</v>
      </c>
      <c r="L367">
        <v>2.016</v>
      </c>
      <c r="M367">
        <v>0.45200000000000001</v>
      </c>
      <c r="N367">
        <v>0.65400000000000003</v>
      </c>
      <c r="O367">
        <v>47.4</v>
      </c>
      <c r="P367">
        <v>27.486999999999998</v>
      </c>
      <c r="Q367">
        <v>44.994</v>
      </c>
      <c r="R367">
        <v>230</v>
      </c>
      <c r="S367">
        <v>59.7</v>
      </c>
      <c r="T367">
        <v>59.7</v>
      </c>
      <c r="U367">
        <v>60.1</v>
      </c>
      <c r="V367">
        <v>91.864000000000004</v>
      </c>
      <c r="W367">
        <v>52.5</v>
      </c>
      <c r="X367">
        <v>66.034000000000006</v>
      </c>
      <c r="Y367">
        <v>82.15</v>
      </c>
      <c r="Z367">
        <v>1.3919999999999999</v>
      </c>
      <c r="AA367">
        <v>539.84400000000005</v>
      </c>
      <c r="AB367">
        <v>490.16399999999999</v>
      </c>
      <c r="AC367">
        <v>4.891</v>
      </c>
      <c r="AD367">
        <v>3.9510000000000001</v>
      </c>
      <c r="AE367">
        <v>7819.2259999999997</v>
      </c>
      <c r="AF367">
        <v>5916.1719999999996</v>
      </c>
      <c r="AG367">
        <v>1787.713</v>
      </c>
      <c r="AH367">
        <v>1143.3510000000001</v>
      </c>
      <c r="AI367">
        <v>6031.5129999999999</v>
      </c>
      <c r="AJ367">
        <v>4772.8220000000001</v>
      </c>
      <c r="AK367">
        <v>424.59699999999998</v>
      </c>
      <c r="AL367">
        <v>2056.279</v>
      </c>
      <c r="AM367">
        <v>45566.765090000001</v>
      </c>
      <c r="AN367">
        <f>MAX(AL367:AM367)</f>
        <v>45566.765090000001</v>
      </c>
      <c r="AO367">
        <f t="shared" si="10"/>
        <v>45566.765090000001</v>
      </c>
      <c r="AP367">
        <v>1</v>
      </c>
      <c r="AU367" s="32"/>
      <c r="AV367" s="31">
        <v>0.18085193599999999</v>
      </c>
      <c r="AW367">
        <f t="shared" si="11"/>
        <v>0.18085193599999999</v>
      </c>
    </row>
    <row r="368" spans="1:49" x14ac:dyDescent="0.35">
      <c r="A368">
        <v>800.12199999999996</v>
      </c>
      <c r="B368">
        <v>119.90900000000001</v>
      </c>
      <c r="C368">
        <v>214.5</v>
      </c>
      <c r="D368">
        <v>215.3</v>
      </c>
      <c r="E368">
        <v>219.5</v>
      </c>
      <c r="F368">
        <v>225.3</v>
      </c>
      <c r="G368">
        <v>2209.7220000000002</v>
      </c>
      <c r="H368">
        <v>1795.8910000000001</v>
      </c>
      <c r="I368">
        <v>3.4060000000000001</v>
      </c>
      <c r="J368">
        <v>0.14599999999999999</v>
      </c>
      <c r="K368">
        <v>24.34</v>
      </c>
      <c r="L368">
        <v>2.0920000000000001</v>
      </c>
      <c r="M368">
        <v>0.45400000000000001</v>
      </c>
      <c r="N368">
        <v>0.65600000000000003</v>
      </c>
      <c r="O368">
        <v>47.5</v>
      </c>
      <c r="P368">
        <v>28.2</v>
      </c>
      <c r="Q368">
        <v>44.963999999999999</v>
      </c>
      <c r="R368">
        <v>230</v>
      </c>
      <c r="S368">
        <v>59.9</v>
      </c>
      <c r="T368">
        <v>59.9</v>
      </c>
      <c r="U368">
        <v>60.3</v>
      </c>
      <c r="V368">
        <v>141.87899999999999</v>
      </c>
      <c r="W368">
        <v>52.5</v>
      </c>
      <c r="X368">
        <v>66.305000000000007</v>
      </c>
      <c r="Y368">
        <v>79.945999999999998</v>
      </c>
      <c r="Z368">
        <v>3.01</v>
      </c>
      <c r="AA368">
        <v>542.05999999999995</v>
      </c>
      <c r="AB368">
        <v>497.24299999999999</v>
      </c>
      <c r="AC368">
        <v>4.5529999999999999</v>
      </c>
      <c r="AD368">
        <v>3.6869999999999998</v>
      </c>
      <c r="AE368">
        <v>7711.6170000000002</v>
      </c>
      <c r="AF368">
        <v>5409.6390000000001</v>
      </c>
      <c r="AG368">
        <v>1628.6569999999999</v>
      </c>
      <c r="AH368">
        <v>1030.5329999999999</v>
      </c>
      <c r="AI368">
        <v>6082.9589999999998</v>
      </c>
      <c r="AJ368">
        <v>4379.1059999999998</v>
      </c>
      <c r="AK368">
        <v>423.68599999999998</v>
      </c>
      <c r="AL368">
        <v>2055.6979999999999</v>
      </c>
      <c r="AM368">
        <v>45566.765370000001</v>
      </c>
      <c r="AN368">
        <f>MAX(AL368:AM368)</f>
        <v>45566.765370000001</v>
      </c>
      <c r="AO368">
        <f t="shared" si="10"/>
        <v>45566.765370000001</v>
      </c>
      <c r="AP368">
        <v>1</v>
      </c>
      <c r="AU368" s="31">
        <v>0.137826324</v>
      </c>
      <c r="AV368" s="32"/>
      <c r="AW368">
        <f t="shared" si="11"/>
        <v>0.137826324</v>
      </c>
    </row>
    <row r="369" spans="1:49" x14ac:dyDescent="0.35">
      <c r="A369">
        <v>800.12199999999996</v>
      </c>
      <c r="B369">
        <v>119.90900000000001</v>
      </c>
      <c r="C369">
        <v>214.5</v>
      </c>
      <c r="D369">
        <v>215.3</v>
      </c>
      <c r="E369">
        <v>219.5</v>
      </c>
      <c r="F369">
        <v>225.3</v>
      </c>
      <c r="G369">
        <v>2209.7220000000002</v>
      </c>
      <c r="H369">
        <v>1795.8910000000001</v>
      </c>
      <c r="I369">
        <v>3.4060000000000001</v>
      </c>
      <c r="J369">
        <v>0.14599999999999999</v>
      </c>
      <c r="K369">
        <v>24.34</v>
      </c>
      <c r="L369">
        <v>2.0920000000000001</v>
      </c>
      <c r="M369">
        <v>0.45400000000000001</v>
      </c>
      <c r="N369">
        <v>0.65600000000000003</v>
      </c>
      <c r="O369">
        <v>47.5</v>
      </c>
      <c r="P369">
        <v>28.2</v>
      </c>
      <c r="Q369">
        <v>44.963999999999999</v>
      </c>
      <c r="R369">
        <v>230</v>
      </c>
      <c r="S369">
        <v>59.9</v>
      </c>
      <c r="T369">
        <v>59.9</v>
      </c>
      <c r="U369">
        <v>60.3</v>
      </c>
      <c r="V369">
        <v>91.864000000000004</v>
      </c>
      <c r="W369">
        <v>52.5</v>
      </c>
      <c r="X369">
        <v>66.444999999999993</v>
      </c>
      <c r="Y369">
        <v>82.427999999999997</v>
      </c>
      <c r="Z369">
        <v>1.3919999999999999</v>
      </c>
      <c r="AA369">
        <v>543.21699999999998</v>
      </c>
      <c r="AB369">
        <v>494.71</v>
      </c>
      <c r="AC369">
        <v>4.8159999999999998</v>
      </c>
      <c r="AD369">
        <v>3.875</v>
      </c>
      <c r="AE369">
        <v>7892.2209999999995</v>
      </c>
      <c r="AF369">
        <v>6000.7240000000002</v>
      </c>
      <c r="AG369">
        <v>1782.7909999999999</v>
      </c>
      <c r="AH369">
        <v>1141.9079999999999</v>
      </c>
      <c r="AI369">
        <v>6109.43</v>
      </c>
      <c r="AJ369">
        <v>4858.8159999999998</v>
      </c>
      <c r="AK369">
        <v>424.84300000000002</v>
      </c>
      <c r="AL369">
        <v>2055.2820000000002</v>
      </c>
      <c r="AM369">
        <v>45566.765370000001</v>
      </c>
      <c r="AN369">
        <f>MAX(AL369:AM369)</f>
        <v>45566.765370000001</v>
      </c>
      <c r="AO369">
        <f t="shared" si="10"/>
        <v>45566.765370000001</v>
      </c>
      <c r="AP369">
        <v>1</v>
      </c>
      <c r="AU369" s="32"/>
      <c r="AV369" s="31">
        <v>0.137826324</v>
      </c>
      <c r="AW369">
        <f t="shared" si="11"/>
        <v>0.137826324</v>
      </c>
    </row>
    <row r="370" spans="1:49" x14ac:dyDescent="0.35">
      <c r="A370">
        <v>800.30700000000002</v>
      </c>
      <c r="B370">
        <v>119.90900000000001</v>
      </c>
      <c r="C370">
        <v>214.5</v>
      </c>
      <c r="D370">
        <v>215.1</v>
      </c>
      <c r="E370">
        <v>219.6</v>
      </c>
      <c r="F370">
        <v>225.1</v>
      </c>
      <c r="G370">
        <v>2185.8240000000001</v>
      </c>
      <c r="H370">
        <v>1758.0050000000001</v>
      </c>
      <c r="I370">
        <v>3.0859999999999999</v>
      </c>
      <c r="J370">
        <v>0.14599999999999999</v>
      </c>
      <c r="K370">
        <v>24.338000000000001</v>
      </c>
      <c r="L370">
        <v>2.0579999999999998</v>
      </c>
      <c r="M370">
        <v>0.45200000000000001</v>
      </c>
      <c r="N370">
        <v>0.65600000000000003</v>
      </c>
      <c r="O370">
        <v>47.5</v>
      </c>
      <c r="P370">
        <v>28.445</v>
      </c>
      <c r="Q370">
        <v>44.984000000000002</v>
      </c>
      <c r="R370">
        <v>230</v>
      </c>
      <c r="S370">
        <v>60</v>
      </c>
      <c r="T370">
        <v>60</v>
      </c>
      <c r="U370">
        <v>60.4</v>
      </c>
      <c r="V370">
        <v>141.87899999999999</v>
      </c>
      <c r="W370">
        <v>52.5</v>
      </c>
      <c r="X370">
        <v>66.346999999999994</v>
      </c>
      <c r="Y370">
        <v>80.108000000000004</v>
      </c>
      <c r="Z370">
        <v>2.6339999999999999</v>
      </c>
      <c r="AA370">
        <v>542.70000000000005</v>
      </c>
      <c r="AB370">
        <v>497.96100000000001</v>
      </c>
      <c r="AC370">
        <v>4.5529999999999999</v>
      </c>
      <c r="AD370">
        <v>3.6120000000000001</v>
      </c>
      <c r="AE370">
        <v>7730.9040000000005</v>
      </c>
      <c r="AF370">
        <v>5435.7330000000002</v>
      </c>
      <c r="AG370">
        <v>1639.5609999999999</v>
      </c>
      <c r="AH370">
        <v>1004.89</v>
      </c>
      <c r="AI370">
        <v>6091.3440000000001</v>
      </c>
      <c r="AJ370">
        <v>4430.8429999999998</v>
      </c>
      <c r="AK370">
        <v>423.95800000000003</v>
      </c>
      <c r="AL370">
        <v>2055.7310000000002</v>
      </c>
      <c r="AM370">
        <v>45566.765650000001</v>
      </c>
      <c r="AN370">
        <f>MAX(AL370:AM370)</f>
        <v>45566.765650000001</v>
      </c>
      <c r="AO370">
        <f t="shared" si="10"/>
        <v>45566.765650000001</v>
      </c>
      <c r="AP370">
        <v>1</v>
      </c>
      <c r="AU370" s="31">
        <v>0.12492144099999999</v>
      </c>
      <c r="AV370" s="32"/>
      <c r="AW370">
        <f t="shared" si="11"/>
        <v>0.12492144099999999</v>
      </c>
    </row>
    <row r="371" spans="1:49" x14ac:dyDescent="0.35">
      <c r="A371">
        <v>800.30700000000002</v>
      </c>
      <c r="B371">
        <v>119.90900000000001</v>
      </c>
      <c r="C371">
        <v>214.5</v>
      </c>
      <c r="D371">
        <v>215.1</v>
      </c>
      <c r="E371">
        <v>219.6</v>
      </c>
      <c r="F371">
        <v>225.1</v>
      </c>
      <c r="G371">
        <v>2185.8240000000001</v>
      </c>
      <c r="H371">
        <v>1758.0050000000001</v>
      </c>
      <c r="I371">
        <v>3.0859999999999999</v>
      </c>
      <c r="J371">
        <v>0.14599999999999999</v>
      </c>
      <c r="K371">
        <v>24.338000000000001</v>
      </c>
      <c r="L371">
        <v>2.0579999999999998</v>
      </c>
      <c r="M371">
        <v>0.45200000000000001</v>
      </c>
      <c r="N371">
        <v>0.65600000000000003</v>
      </c>
      <c r="O371">
        <v>47.5</v>
      </c>
      <c r="P371">
        <v>28.445</v>
      </c>
      <c r="Q371">
        <v>44.984000000000002</v>
      </c>
      <c r="R371">
        <v>230</v>
      </c>
      <c r="S371">
        <v>60</v>
      </c>
      <c r="T371">
        <v>60</v>
      </c>
      <c r="U371">
        <v>60.4</v>
      </c>
      <c r="V371">
        <v>91.864000000000004</v>
      </c>
      <c r="W371">
        <v>52.5</v>
      </c>
      <c r="X371">
        <v>66.662000000000006</v>
      </c>
      <c r="Y371">
        <v>82.79</v>
      </c>
      <c r="Z371">
        <v>1.3540000000000001</v>
      </c>
      <c r="AA371">
        <v>544.92999999999995</v>
      </c>
      <c r="AB371">
        <v>496.74599999999998</v>
      </c>
      <c r="AC371">
        <v>4.8540000000000001</v>
      </c>
      <c r="AD371">
        <v>3.8380000000000001</v>
      </c>
      <c r="AE371">
        <v>7936.5590000000002</v>
      </c>
      <c r="AF371">
        <v>6069.28</v>
      </c>
      <c r="AG371">
        <v>1817.3230000000001</v>
      </c>
      <c r="AH371">
        <v>1136.615</v>
      </c>
      <c r="AI371">
        <v>6119.2359999999999</v>
      </c>
      <c r="AJ371">
        <v>4932.665</v>
      </c>
      <c r="AK371">
        <v>424.67899999999997</v>
      </c>
      <c r="AL371">
        <v>2056.5120000000002</v>
      </c>
      <c r="AM371">
        <v>45566.765650000001</v>
      </c>
      <c r="AN371">
        <f>MAX(AL371:AM371)</f>
        <v>45566.765650000001</v>
      </c>
      <c r="AO371">
        <f t="shared" si="10"/>
        <v>45566.765650000001</v>
      </c>
      <c r="AP371">
        <v>1</v>
      </c>
      <c r="AU371" s="32"/>
      <c r="AV371" s="31">
        <v>0.12492144099999999</v>
      </c>
      <c r="AW371">
        <f t="shared" si="11"/>
        <v>0.12492144099999999</v>
      </c>
    </row>
    <row r="372" spans="1:49" x14ac:dyDescent="0.35">
      <c r="A372">
        <v>800.12199999999996</v>
      </c>
      <c r="B372">
        <v>119.90900000000001</v>
      </c>
      <c r="C372">
        <v>214.5</v>
      </c>
      <c r="D372">
        <v>215</v>
      </c>
      <c r="E372">
        <v>219.6</v>
      </c>
      <c r="F372">
        <v>225</v>
      </c>
      <c r="G372">
        <v>2198.6469999999999</v>
      </c>
      <c r="H372">
        <v>1750.136</v>
      </c>
      <c r="I372">
        <v>2.718</v>
      </c>
      <c r="J372">
        <v>0.154</v>
      </c>
      <c r="K372">
        <v>24.338000000000001</v>
      </c>
      <c r="L372">
        <v>2.044</v>
      </c>
      <c r="M372">
        <v>0.45200000000000001</v>
      </c>
      <c r="N372">
        <v>0.65400000000000003</v>
      </c>
      <c r="O372">
        <v>47.7</v>
      </c>
      <c r="P372">
        <v>28.638999999999999</v>
      </c>
      <c r="Q372">
        <v>44.963999999999999</v>
      </c>
      <c r="R372">
        <v>230</v>
      </c>
      <c r="S372">
        <v>60</v>
      </c>
      <c r="T372">
        <v>60</v>
      </c>
      <c r="U372">
        <v>60.5</v>
      </c>
      <c r="V372">
        <v>141.87899999999999</v>
      </c>
      <c r="W372">
        <v>52.5</v>
      </c>
      <c r="X372">
        <v>66.540999999999997</v>
      </c>
      <c r="Y372">
        <v>80.509</v>
      </c>
      <c r="Z372">
        <v>2.9769999999999999</v>
      </c>
      <c r="AA372">
        <v>541.37300000000005</v>
      </c>
      <c r="AB372">
        <v>496.14600000000002</v>
      </c>
      <c r="AC372">
        <v>4.5149999999999997</v>
      </c>
      <c r="AD372">
        <v>3.65</v>
      </c>
      <c r="AE372">
        <v>7712.6180000000004</v>
      </c>
      <c r="AF372">
        <v>5402.1559999999999</v>
      </c>
      <c r="AG372">
        <v>1617.0550000000001</v>
      </c>
      <c r="AH372">
        <v>1021.4450000000001</v>
      </c>
      <c r="AI372">
        <v>6095.5630000000001</v>
      </c>
      <c r="AJ372">
        <v>4380.7110000000002</v>
      </c>
      <c r="AK372">
        <v>423.43700000000001</v>
      </c>
      <c r="AL372">
        <v>2055.3989999999999</v>
      </c>
      <c r="AM372">
        <v>45566.765939999997</v>
      </c>
      <c r="AN372">
        <f>MAX(AL372:AM372)</f>
        <v>45566.765939999997</v>
      </c>
      <c r="AO372">
        <f t="shared" si="10"/>
        <v>45566.765939999997</v>
      </c>
      <c r="AP372">
        <v>1</v>
      </c>
      <c r="AU372" s="31">
        <v>0.1499511</v>
      </c>
      <c r="AV372" s="32"/>
      <c r="AW372">
        <f t="shared" si="11"/>
        <v>0.1499511</v>
      </c>
    </row>
    <row r="373" spans="1:49" x14ac:dyDescent="0.35">
      <c r="A373">
        <v>800.12199999999996</v>
      </c>
      <c r="B373">
        <v>119.90900000000001</v>
      </c>
      <c r="C373">
        <v>214.5</v>
      </c>
      <c r="D373">
        <v>215</v>
      </c>
      <c r="E373">
        <v>219.6</v>
      </c>
      <c r="F373">
        <v>225</v>
      </c>
      <c r="G373">
        <v>2198.6469999999999</v>
      </c>
      <c r="H373">
        <v>1750.136</v>
      </c>
      <c r="I373">
        <v>2.718</v>
      </c>
      <c r="J373">
        <v>0.154</v>
      </c>
      <c r="K373">
        <v>24.338000000000001</v>
      </c>
      <c r="L373">
        <v>2.044</v>
      </c>
      <c r="M373">
        <v>0.45200000000000001</v>
      </c>
      <c r="N373">
        <v>0.65400000000000003</v>
      </c>
      <c r="O373">
        <v>47.7</v>
      </c>
      <c r="P373">
        <v>28.638999999999999</v>
      </c>
      <c r="Q373">
        <v>44.963999999999999</v>
      </c>
      <c r="R373">
        <v>230</v>
      </c>
      <c r="S373">
        <v>60</v>
      </c>
      <c r="T373">
        <v>60</v>
      </c>
      <c r="U373">
        <v>60.5</v>
      </c>
      <c r="V373">
        <v>91.864000000000004</v>
      </c>
      <c r="W373">
        <v>52.5</v>
      </c>
      <c r="X373">
        <v>66.903999999999996</v>
      </c>
      <c r="Y373">
        <v>82.995999999999995</v>
      </c>
      <c r="Z373">
        <v>1.2789999999999999</v>
      </c>
      <c r="AA373">
        <v>545.51300000000003</v>
      </c>
      <c r="AB373">
        <v>497.55099999999999</v>
      </c>
      <c r="AC373">
        <v>4.7779999999999996</v>
      </c>
      <c r="AD373">
        <v>3.8</v>
      </c>
      <c r="AE373">
        <v>7938.2629999999999</v>
      </c>
      <c r="AF373">
        <v>6093.5119999999997</v>
      </c>
      <c r="AG373">
        <v>1785.8130000000001</v>
      </c>
      <c r="AH373">
        <v>1127.896</v>
      </c>
      <c r="AI373">
        <v>6152.45</v>
      </c>
      <c r="AJ373">
        <v>4965.6170000000002</v>
      </c>
      <c r="AK373">
        <v>424.79</v>
      </c>
      <c r="AL373">
        <v>2056.5740000000001</v>
      </c>
      <c r="AM373">
        <v>45566.765939999997</v>
      </c>
      <c r="AN373">
        <f>MAX(AL373:AM373)</f>
        <v>45566.765939999997</v>
      </c>
      <c r="AO373">
        <f t="shared" si="10"/>
        <v>45566.765939999997</v>
      </c>
      <c r="AP373">
        <v>1</v>
      </c>
      <c r="AU373" s="32"/>
      <c r="AV373" s="31">
        <v>0.1499511</v>
      </c>
      <c r="AW373">
        <f t="shared" si="11"/>
        <v>0.1499511</v>
      </c>
    </row>
    <row r="374" spans="1:49" x14ac:dyDescent="0.35">
      <c r="A374">
        <v>800.12199999999996</v>
      </c>
      <c r="B374">
        <v>119.90900000000001</v>
      </c>
      <c r="C374">
        <v>214.3</v>
      </c>
      <c r="D374">
        <v>215</v>
      </c>
      <c r="E374">
        <v>219.6</v>
      </c>
      <c r="F374">
        <v>225</v>
      </c>
      <c r="G374">
        <v>2181.259</v>
      </c>
      <c r="H374">
        <v>1758.6849999999999</v>
      </c>
      <c r="I374">
        <v>3.206</v>
      </c>
      <c r="J374">
        <v>0.14599999999999999</v>
      </c>
      <c r="K374">
        <v>24.338000000000001</v>
      </c>
      <c r="L374">
        <v>2.04</v>
      </c>
      <c r="M374">
        <v>0.45200000000000001</v>
      </c>
      <c r="N374">
        <v>0.65400000000000003</v>
      </c>
      <c r="O374">
        <v>47.7</v>
      </c>
      <c r="P374">
        <v>28.510999999999999</v>
      </c>
      <c r="Q374">
        <v>44.984000000000002</v>
      </c>
      <c r="R374">
        <v>229.8</v>
      </c>
      <c r="S374">
        <v>60.1</v>
      </c>
      <c r="T374">
        <v>60.1</v>
      </c>
      <c r="U374">
        <v>60.6</v>
      </c>
      <c r="V374">
        <v>141.87899999999999</v>
      </c>
      <c r="W374">
        <v>52.5</v>
      </c>
      <c r="X374">
        <v>66.399000000000001</v>
      </c>
      <c r="Y374">
        <v>80.373000000000005</v>
      </c>
      <c r="Z374">
        <v>3.048</v>
      </c>
      <c r="AA374">
        <v>542.43600000000004</v>
      </c>
      <c r="AB374">
        <v>497.154</v>
      </c>
      <c r="AC374">
        <v>4.59</v>
      </c>
      <c r="AD374">
        <v>3.65</v>
      </c>
      <c r="AE374">
        <v>7736.6949999999997</v>
      </c>
      <c r="AF374">
        <v>5424.3040000000001</v>
      </c>
      <c r="AG374">
        <v>1657.2670000000001</v>
      </c>
      <c r="AH374">
        <v>1019.982</v>
      </c>
      <c r="AI374">
        <v>6079.4279999999999</v>
      </c>
      <c r="AJ374">
        <v>4404.3220000000001</v>
      </c>
      <c r="AK374">
        <v>423.33300000000003</v>
      </c>
      <c r="AL374">
        <v>2055.2550000000001</v>
      </c>
      <c r="AM374">
        <v>45566.766219999998</v>
      </c>
      <c r="AN374">
        <f>MAX(AL374:AM374)</f>
        <v>45566.766219999998</v>
      </c>
      <c r="AO374">
        <f t="shared" si="10"/>
        <v>45566.766219999998</v>
      </c>
      <c r="AP374">
        <v>1</v>
      </c>
      <c r="AU374" s="31">
        <v>0.13558804999999999</v>
      </c>
      <c r="AV374" s="32"/>
      <c r="AW374">
        <f t="shared" si="11"/>
        <v>0.13558804999999999</v>
      </c>
    </row>
    <row r="375" spans="1:49" x14ac:dyDescent="0.35">
      <c r="A375">
        <v>800.12199999999996</v>
      </c>
      <c r="B375">
        <v>119.90900000000001</v>
      </c>
      <c r="C375">
        <v>214.3</v>
      </c>
      <c r="D375">
        <v>215</v>
      </c>
      <c r="E375">
        <v>219.6</v>
      </c>
      <c r="F375">
        <v>225</v>
      </c>
      <c r="G375">
        <v>2181.259</v>
      </c>
      <c r="H375">
        <v>1758.6849999999999</v>
      </c>
      <c r="I375">
        <v>3.206</v>
      </c>
      <c r="J375">
        <v>0.14599999999999999</v>
      </c>
      <c r="K375">
        <v>24.338000000000001</v>
      </c>
      <c r="L375">
        <v>2.04</v>
      </c>
      <c r="M375">
        <v>0.45200000000000001</v>
      </c>
      <c r="N375">
        <v>0.65400000000000003</v>
      </c>
      <c r="O375">
        <v>47.7</v>
      </c>
      <c r="P375">
        <v>28.510999999999999</v>
      </c>
      <c r="Q375">
        <v>44.984000000000002</v>
      </c>
      <c r="R375">
        <v>229.8</v>
      </c>
      <c r="S375">
        <v>60.1</v>
      </c>
      <c r="T375">
        <v>60.1</v>
      </c>
      <c r="U375">
        <v>60.6</v>
      </c>
      <c r="V375">
        <v>91.864000000000004</v>
      </c>
      <c r="W375">
        <v>52.5</v>
      </c>
      <c r="X375">
        <v>66.981999999999999</v>
      </c>
      <c r="Y375">
        <v>82.787000000000006</v>
      </c>
      <c r="Z375">
        <v>1.3540000000000001</v>
      </c>
      <c r="AA375">
        <v>544.03800000000001</v>
      </c>
      <c r="AB375">
        <v>495.63200000000001</v>
      </c>
      <c r="AC375">
        <v>4.8540000000000001</v>
      </c>
      <c r="AD375">
        <v>3.875</v>
      </c>
      <c r="AE375">
        <v>7917.2629999999999</v>
      </c>
      <c r="AF375">
        <v>6059.7839999999997</v>
      </c>
      <c r="AG375">
        <v>1814.2090000000001</v>
      </c>
      <c r="AH375">
        <v>1153.0540000000001</v>
      </c>
      <c r="AI375">
        <v>6103.0540000000001</v>
      </c>
      <c r="AJ375">
        <v>4906.7299999999996</v>
      </c>
      <c r="AK375">
        <v>424.84100000000001</v>
      </c>
      <c r="AL375">
        <v>2054.9299999999998</v>
      </c>
      <c r="AM375">
        <v>45566.766219999998</v>
      </c>
      <c r="AN375">
        <f>MAX(AL375:AM375)</f>
        <v>45566.766219999998</v>
      </c>
      <c r="AO375">
        <f t="shared" si="10"/>
        <v>45566.766219999998</v>
      </c>
      <c r="AP375">
        <v>1</v>
      </c>
      <c r="AU375" s="32"/>
      <c r="AV375" s="31">
        <v>0.13558804999999999</v>
      </c>
      <c r="AW375">
        <f t="shared" si="11"/>
        <v>0.13558804999999999</v>
      </c>
    </row>
    <row r="376" spans="1:49" hidden="1" x14ac:dyDescent="0.35">
      <c r="A376">
        <v>800.12199999999996</v>
      </c>
      <c r="B376">
        <v>119.90900000000001</v>
      </c>
      <c r="C376">
        <v>214.3</v>
      </c>
      <c r="D376">
        <v>215</v>
      </c>
      <c r="E376">
        <v>219.8</v>
      </c>
      <c r="F376">
        <v>225</v>
      </c>
      <c r="G376">
        <v>2195.7330000000002</v>
      </c>
      <c r="H376">
        <v>1752.079</v>
      </c>
      <c r="I376">
        <v>2.798</v>
      </c>
      <c r="J376">
        <v>0.14599999999999999</v>
      </c>
      <c r="K376">
        <v>24.338000000000001</v>
      </c>
      <c r="L376">
        <v>2.056</v>
      </c>
      <c r="M376">
        <v>0.45200000000000001</v>
      </c>
      <c r="N376">
        <v>0.65400000000000003</v>
      </c>
      <c r="O376">
        <v>47.9</v>
      </c>
      <c r="P376">
        <v>28.643999999999998</v>
      </c>
      <c r="Q376">
        <v>44.999000000000002</v>
      </c>
      <c r="R376">
        <v>229.8</v>
      </c>
      <c r="S376">
        <v>60.2</v>
      </c>
      <c r="T376">
        <v>60.2</v>
      </c>
      <c r="U376">
        <v>60.7</v>
      </c>
      <c r="V376">
        <v>141.87899999999999</v>
      </c>
      <c r="W376">
        <v>52.5</v>
      </c>
      <c r="X376">
        <v>66.655000000000001</v>
      </c>
      <c r="Y376">
        <v>80.373999999999995</v>
      </c>
      <c r="Z376">
        <v>3.6120000000000001</v>
      </c>
      <c r="AA376">
        <v>542.00900000000001</v>
      </c>
      <c r="AB376">
        <v>497.935</v>
      </c>
      <c r="AC376">
        <v>4.6280000000000001</v>
      </c>
      <c r="AD376">
        <v>3.6120000000000001</v>
      </c>
      <c r="AE376">
        <v>7709.9120000000003</v>
      </c>
      <c r="AF376">
        <v>5455.058</v>
      </c>
      <c r="AG376">
        <v>1680.172</v>
      </c>
      <c r="AH376">
        <v>1006.899</v>
      </c>
      <c r="AI376">
        <v>6029.74</v>
      </c>
      <c r="AJ376">
        <v>4448.1589999999997</v>
      </c>
      <c r="AM376">
        <v>45566.766499999998</v>
      </c>
      <c r="AN376">
        <f>MAX(AL376:AM376)</f>
        <v>45566.766499999998</v>
      </c>
      <c r="AO376">
        <f t="shared" si="10"/>
        <v>45566.766499999998</v>
      </c>
      <c r="AU376" s="31">
        <v>0.14350450000000001</v>
      </c>
      <c r="AV376" s="32"/>
      <c r="AW376">
        <f t="shared" si="11"/>
        <v>0.14350450000000001</v>
      </c>
    </row>
    <row r="377" spans="1:49" x14ac:dyDescent="0.35">
      <c r="A377">
        <v>800.12199999999996</v>
      </c>
      <c r="B377">
        <v>119.90900000000001</v>
      </c>
      <c r="C377">
        <v>214.3</v>
      </c>
      <c r="D377">
        <v>215</v>
      </c>
      <c r="E377">
        <v>219.8</v>
      </c>
      <c r="F377">
        <v>225</v>
      </c>
      <c r="G377">
        <v>2195.7330000000002</v>
      </c>
      <c r="H377">
        <v>1752.079</v>
      </c>
      <c r="I377">
        <v>2.798</v>
      </c>
      <c r="J377">
        <v>0.14599999999999999</v>
      </c>
      <c r="K377">
        <v>24.338000000000001</v>
      </c>
      <c r="L377">
        <v>2.056</v>
      </c>
      <c r="M377">
        <v>0.45200000000000001</v>
      </c>
      <c r="N377">
        <v>0.65400000000000003</v>
      </c>
      <c r="O377">
        <v>47.9</v>
      </c>
      <c r="P377">
        <v>28.643999999999998</v>
      </c>
      <c r="Q377">
        <v>44.999000000000002</v>
      </c>
      <c r="R377">
        <v>229.8</v>
      </c>
      <c r="S377">
        <v>60.2</v>
      </c>
      <c r="T377">
        <v>60.2</v>
      </c>
      <c r="U377">
        <v>60.7</v>
      </c>
      <c r="V377">
        <v>91.864000000000004</v>
      </c>
      <c r="W377">
        <v>52.5</v>
      </c>
      <c r="X377">
        <v>67.075000000000003</v>
      </c>
      <c r="Y377">
        <v>82.962999999999994</v>
      </c>
      <c r="Z377">
        <v>1.3169999999999999</v>
      </c>
      <c r="AA377">
        <v>545.79600000000005</v>
      </c>
      <c r="AB377">
        <v>498.464</v>
      </c>
      <c r="AC377">
        <v>4.8540000000000001</v>
      </c>
      <c r="AD377">
        <v>3.875</v>
      </c>
      <c r="AE377">
        <v>7931.9970000000003</v>
      </c>
      <c r="AF377">
        <v>6123.3819999999996</v>
      </c>
      <c r="AG377">
        <v>1825.9010000000001</v>
      </c>
      <c r="AH377">
        <v>1165.3340000000001</v>
      </c>
      <c r="AI377">
        <v>6106.0950000000003</v>
      </c>
      <c r="AJ377">
        <v>4958.0479999999998</v>
      </c>
      <c r="AK377">
        <v>424.72899999999998</v>
      </c>
      <c r="AL377">
        <v>2053.6640000000002</v>
      </c>
      <c r="AM377">
        <v>45566.766499999998</v>
      </c>
      <c r="AN377">
        <f>MAX(AL377:AM377)</f>
        <v>45566.766499999998</v>
      </c>
      <c r="AO377">
        <f t="shared" si="10"/>
        <v>45566.766499999998</v>
      </c>
      <c r="AP377">
        <v>1</v>
      </c>
      <c r="AU377" s="32"/>
      <c r="AV377" s="31">
        <v>0.14350450000000001</v>
      </c>
      <c r="AW377">
        <f t="shared" si="11"/>
        <v>0.14350450000000001</v>
      </c>
    </row>
    <row r="378" spans="1:49" x14ac:dyDescent="0.35">
      <c r="A378">
        <v>800.49099999999999</v>
      </c>
      <c r="B378">
        <v>119.90900000000001</v>
      </c>
      <c r="C378">
        <v>214.5</v>
      </c>
      <c r="D378">
        <v>214.8</v>
      </c>
      <c r="E378">
        <v>219.8</v>
      </c>
      <c r="F378">
        <v>225</v>
      </c>
      <c r="G378">
        <v>2169.7959999999998</v>
      </c>
      <c r="H378">
        <v>1727.7929999999999</v>
      </c>
      <c r="I378">
        <v>3.2559999999999998</v>
      </c>
      <c r="J378">
        <v>0.14599999999999999</v>
      </c>
      <c r="K378">
        <v>24.335999999999999</v>
      </c>
      <c r="L378">
        <v>2.0459999999999998</v>
      </c>
      <c r="M378">
        <v>0.45</v>
      </c>
      <c r="N378">
        <v>0.65600000000000003</v>
      </c>
      <c r="O378">
        <v>47.9</v>
      </c>
      <c r="P378">
        <v>28.649000000000001</v>
      </c>
      <c r="Q378">
        <v>44.953000000000003</v>
      </c>
      <c r="R378">
        <v>229.8</v>
      </c>
      <c r="S378">
        <v>60.2</v>
      </c>
      <c r="T378">
        <v>60.2</v>
      </c>
      <c r="U378">
        <v>60.7</v>
      </c>
      <c r="V378">
        <v>141.87899999999999</v>
      </c>
      <c r="W378">
        <v>52.5</v>
      </c>
      <c r="X378">
        <v>66.614000000000004</v>
      </c>
      <c r="Y378">
        <v>80.501000000000005</v>
      </c>
      <c r="Z378">
        <v>3.3109999999999999</v>
      </c>
      <c r="AA378">
        <v>540.34400000000005</v>
      </c>
      <c r="AB378">
        <v>495.32900000000001</v>
      </c>
      <c r="AC378">
        <v>4.59</v>
      </c>
      <c r="AD378">
        <v>3.6869999999999998</v>
      </c>
      <c r="AE378">
        <v>7695.7929999999997</v>
      </c>
      <c r="AF378">
        <v>5387.5640000000003</v>
      </c>
      <c r="AG378">
        <v>1650.9090000000001</v>
      </c>
      <c r="AH378">
        <v>1035.654</v>
      </c>
      <c r="AI378">
        <v>6044.884</v>
      </c>
      <c r="AJ378">
        <v>4351.9110000000001</v>
      </c>
      <c r="AK378">
        <v>423.74700000000001</v>
      </c>
      <c r="AL378">
        <v>2055.6709999999998</v>
      </c>
      <c r="AM378">
        <v>45566.766779999998</v>
      </c>
      <c r="AN378">
        <f>MAX(AL378:AM378)</f>
        <v>45566.766779999998</v>
      </c>
      <c r="AO378">
        <f t="shared" si="10"/>
        <v>45566.766779999998</v>
      </c>
      <c r="AP378">
        <v>1</v>
      </c>
      <c r="AU378" s="31">
        <v>0.157968998</v>
      </c>
      <c r="AV378" s="32"/>
      <c r="AW378">
        <f t="shared" si="11"/>
        <v>0.157968998</v>
      </c>
    </row>
    <row r="379" spans="1:49" x14ac:dyDescent="0.35">
      <c r="A379">
        <v>800.49099999999999</v>
      </c>
      <c r="B379">
        <v>119.90900000000001</v>
      </c>
      <c r="C379">
        <v>214.5</v>
      </c>
      <c r="D379">
        <v>214.8</v>
      </c>
      <c r="E379">
        <v>219.8</v>
      </c>
      <c r="F379">
        <v>225</v>
      </c>
      <c r="G379">
        <v>2169.7959999999998</v>
      </c>
      <c r="H379">
        <v>1727.7929999999999</v>
      </c>
      <c r="I379">
        <v>3.2559999999999998</v>
      </c>
      <c r="J379">
        <v>0.14599999999999999</v>
      </c>
      <c r="K379">
        <v>24.335999999999999</v>
      </c>
      <c r="L379">
        <v>2.0459999999999998</v>
      </c>
      <c r="M379">
        <v>0.45</v>
      </c>
      <c r="N379">
        <v>0.65600000000000003</v>
      </c>
      <c r="O379">
        <v>47.9</v>
      </c>
      <c r="P379">
        <v>28.649000000000001</v>
      </c>
      <c r="Q379">
        <v>44.953000000000003</v>
      </c>
      <c r="R379">
        <v>229.8</v>
      </c>
      <c r="S379">
        <v>60.2</v>
      </c>
      <c r="T379">
        <v>60.2</v>
      </c>
      <c r="U379">
        <v>60.7</v>
      </c>
      <c r="V379">
        <v>91.864000000000004</v>
      </c>
      <c r="W379">
        <v>52.5</v>
      </c>
      <c r="X379">
        <v>67.183999999999997</v>
      </c>
      <c r="Y379">
        <v>83.1</v>
      </c>
      <c r="Z379">
        <v>1.3169999999999999</v>
      </c>
      <c r="AA379">
        <v>545.51800000000003</v>
      </c>
      <c r="AB379">
        <v>498.23399999999998</v>
      </c>
      <c r="AC379">
        <v>4.891</v>
      </c>
      <c r="AD379">
        <v>3.8380000000000001</v>
      </c>
      <c r="AE379">
        <v>7937.6719999999996</v>
      </c>
      <c r="AF379">
        <v>6141.7430000000004</v>
      </c>
      <c r="AG379">
        <v>1846.4770000000001</v>
      </c>
      <c r="AH379">
        <v>1147.6189999999999</v>
      </c>
      <c r="AI379">
        <v>6091.1959999999999</v>
      </c>
      <c r="AJ379">
        <v>4994.1239999999998</v>
      </c>
      <c r="AK379">
        <v>424.87799999999999</v>
      </c>
      <c r="AL379">
        <v>2054.8530000000001</v>
      </c>
      <c r="AM379">
        <v>45566.766779999998</v>
      </c>
      <c r="AN379">
        <f>MAX(AL379:AM379)</f>
        <v>45566.766779999998</v>
      </c>
      <c r="AO379">
        <f t="shared" si="10"/>
        <v>45566.766779999998</v>
      </c>
      <c r="AP379">
        <v>1</v>
      </c>
      <c r="AU379" s="32"/>
      <c r="AV379" s="31">
        <v>0.157968998</v>
      </c>
      <c r="AW379">
        <f t="shared" si="11"/>
        <v>0.157968998</v>
      </c>
    </row>
    <row r="380" spans="1:49" x14ac:dyDescent="0.35">
      <c r="A380">
        <v>800.30700000000002</v>
      </c>
      <c r="B380">
        <v>119.90900000000001</v>
      </c>
      <c r="C380">
        <v>214.6</v>
      </c>
      <c r="D380">
        <v>214.8</v>
      </c>
      <c r="E380">
        <v>219.8</v>
      </c>
      <c r="F380">
        <v>225.1</v>
      </c>
      <c r="G380">
        <v>2191.556</v>
      </c>
      <c r="H380">
        <v>1751.5930000000001</v>
      </c>
      <c r="I380">
        <v>3.1739999999999999</v>
      </c>
      <c r="J380">
        <v>0.14599999999999999</v>
      </c>
      <c r="K380">
        <v>24.364000000000001</v>
      </c>
      <c r="L380">
        <v>2.0339999999999998</v>
      </c>
      <c r="M380">
        <v>0.45400000000000001</v>
      </c>
      <c r="N380">
        <v>0.65600000000000003</v>
      </c>
      <c r="O380">
        <v>47.9</v>
      </c>
      <c r="P380">
        <v>28.501000000000001</v>
      </c>
      <c r="Q380">
        <v>44.948</v>
      </c>
      <c r="R380">
        <v>229.8</v>
      </c>
      <c r="S380">
        <v>60.2</v>
      </c>
      <c r="T380">
        <v>60.2</v>
      </c>
      <c r="U380">
        <v>60.8</v>
      </c>
      <c r="V380">
        <v>141.87899999999999</v>
      </c>
      <c r="W380">
        <v>52.5</v>
      </c>
      <c r="X380">
        <v>66.731999999999999</v>
      </c>
      <c r="Y380">
        <v>80.563999999999993</v>
      </c>
      <c r="Z380">
        <v>3.2730000000000001</v>
      </c>
      <c r="AA380">
        <v>542.20799999999997</v>
      </c>
      <c r="AB380">
        <v>497.25700000000001</v>
      </c>
      <c r="AC380">
        <v>4.665</v>
      </c>
      <c r="AD380">
        <v>3.6120000000000001</v>
      </c>
      <c r="AE380">
        <v>7709.8869999999997</v>
      </c>
      <c r="AF380">
        <v>5426</v>
      </c>
      <c r="AG380">
        <v>1695.731</v>
      </c>
      <c r="AH380">
        <v>1000.264</v>
      </c>
      <c r="AI380">
        <v>6014.1559999999999</v>
      </c>
      <c r="AJ380">
        <v>4425.7359999999999</v>
      </c>
      <c r="AK380">
        <v>423.61900000000003</v>
      </c>
      <c r="AL380">
        <v>2056.201</v>
      </c>
      <c r="AM380">
        <v>45566.767059999998</v>
      </c>
      <c r="AN380">
        <f>MAX(AL380:AM380)</f>
        <v>45566.767059999998</v>
      </c>
      <c r="AO380">
        <f t="shared" si="10"/>
        <v>45566.767059999998</v>
      </c>
      <c r="AP380">
        <v>1</v>
      </c>
      <c r="AU380" s="31">
        <v>0.15344107200000001</v>
      </c>
      <c r="AV380" s="32"/>
      <c r="AW380">
        <f t="shared" si="11"/>
        <v>0.15344107200000001</v>
      </c>
    </row>
    <row r="381" spans="1:49" x14ac:dyDescent="0.35">
      <c r="A381">
        <v>800.30700000000002</v>
      </c>
      <c r="B381">
        <v>119.90900000000001</v>
      </c>
      <c r="C381">
        <v>214.6</v>
      </c>
      <c r="D381">
        <v>214.8</v>
      </c>
      <c r="E381">
        <v>219.8</v>
      </c>
      <c r="F381">
        <v>225.1</v>
      </c>
      <c r="G381">
        <v>2191.556</v>
      </c>
      <c r="H381">
        <v>1751.5930000000001</v>
      </c>
      <c r="I381">
        <v>3.1739999999999999</v>
      </c>
      <c r="J381">
        <v>0.14599999999999999</v>
      </c>
      <c r="K381">
        <v>24.364000000000001</v>
      </c>
      <c r="L381">
        <v>2.0339999999999998</v>
      </c>
      <c r="M381">
        <v>0.45400000000000001</v>
      </c>
      <c r="N381">
        <v>0.65600000000000003</v>
      </c>
      <c r="O381">
        <v>47.9</v>
      </c>
      <c r="P381">
        <v>28.501000000000001</v>
      </c>
      <c r="Q381">
        <v>44.948</v>
      </c>
      <c r="R381">
        <v>229.8</v>
      </c>
      <c r="S381">
        <v>60.2</v>
      </c>
      <c r="T381">
        <v>60.2</v>
      </c>
      <c r="U381">
        <v>60.8</v>
      </c>
      <c r="V381">
        <v>91.864000000000004</v>
      </c>
      <c r="W381">
        <v>52.5</v>
      </c>
      <c r="X381">
        <v>67.302000000000007</v>
      </c>
      <c r="Y381">
        <v>83.141000000000005</v>
      </c>
      <c r="Z381">
        <v>1.3169999999999999</v>
      </c>
      <c r="AA381">
        <v>545.154</v>
      </c>
      <c r="AB381">
        <v>496.93900000000002</v>
      </c>
      <c r="AC381">
        <v>4.891</v>
      </c>
      <c r="AD381">
        <v>3.875</v>
      </c>
      <c r="AE381">
        <v>7931.5079999999998</v>
      </c>
      <c r="AF381">
        <v>6105.3010000000004</v>
      </c>
      <c r="AG381">
        <v>1839.261</v>
      </c>
      <c r="AH381">
        <v>1158.058</v>
      </c>
      <c r="AI381">
        <v>6092.2479999999996</v>
      </c>
      <c r="AJ381">
        <v>4947.2439999999997</v>
      </c>
      <c r="AK381">
        <v>424.69200000000001</v>
      </c>
      <c r="AL381">
        <v>2054.6410000000001</v>
      </c>
      <c r="AM381">
        <v>45566.767059999998</v>
      </c>
      <c r="AN381">
        <f>MAX(AL381:AM381)</f>
        <v>45566.767059999998</v>
      </c>
      <c r="AO381">
        <f t="shared" si="10"/>
        <v>45566.767059999998</v>
      </c>
      <c r="AP381">
        <v>0</v>
      </c>
      <c r="AU381" s="32"/>
      <c r="AV381" s="31">
        <v>0.15344107200000001</v>
      </c>
      <c r="AW381">
        <f t="shared" si="11"/>
        <v>0.15344107200000001</v>
      </c>
    </row>
    <row r="382" spans="1:49" hidden="1" x14ac:dyDescent="0.35">
      <c r="A382">
        <v>800.67499999999995</v>
      </c>
      <c r="B382">
        <v>119.90900000000001</v>
      </c>
      <c r="C382">
        <v>214.5</v>
      </c>
      <c r="D382">
        <v>215</v>
      </c>
      <c r="E382">
        <v>220</v>
      </c>
      <c r="F382">
        <v>225.1</v>
      </c>
      <c r="G382">
        <v>2196.0250000000001</v>
      </c>
      <c r="H382">
        <v>1749.165</v>
      </c>
      <c r="I382">
        <v>3.31</v>
      </c>
      <c r="J382">
        <v>0.15</v>
      </c>
      <c r="K382">
        <v>24.34</v>
      </c>
      <c r="L382">
        <v>2.032</v>
      </c>
      <c r="M382">
        <v>0.45400000000000001</v>
      </c>
      <c r="N382">
        <v>0.65200000000000002</v>
      </c>
      <c r="O382">
        <v>47.7</v>
      </c>
      <c r="P382">
        <v>28.292000000000002</v>
      </c>
      <c r="Q382">
        <v>44.999000000000002</v>
      </c>
      <c r="R382">
        <v>230</v>
      </c>
      <c r="S382">
        <v>60</v>
      </c>
      <c r="T382">
        <v>60</v>
      </c>
      <c r="U382">
        <v>60.9</v>
      </c>
      <c r="V382">
        <v>141.87899999999999</v>
      </c>
      <c r="W382">
        <v>52.5</v>
      </c>
      <c r="X382">
        <v>66.682000000000002</v>
      </c>
      <c r="Y382">
        <v>80.519000000000005</v>
      </c>
      <c r="Z382">
        <v>2.859</v>
      </c>
      <c r="AA382">
        <v>542.04700000000003</v>
      </c>
      <c r="AB382">
        <v>496.678</v>
      </c>
      <c r="AC382">
        <v>4.59</v>
      </c>
      <c r="AD382">
        <v>3.65</v>
      </c>
      <c r="AE382">
        <v>7704.9160000000002</v>
      </c>
      <c r="AF382">
        <v>5427.7920000000004</v>
      </c>
      <c r="AG382">
        <v>1648.095</v>
      </c>
      <c r="AH382">
        <v>1010.976</v>
      </c>
      <c r="AI382">
        <v>6056.8209999999999</v>
      </c>
      <c r="AJ382">
        <v>4416.8159999999998</v>
      </c>
      <c r="AM382">
        <v>45566.767350000002</v>
      </c>
      <c r="AN382">
        <f>MAX(AL382:AM382)</f>
        <v>45566.767350000002</v>
      </c>
      <c r="AO382">
        <f t="shared" si="10"/>
        <v>45566.767350000002</v>
      </c>
      <c r="AU382" s="31">
        <v>0.13678014299999999</v>
      </c>
      <c r="AV382" s="32"/>
      <c r="AW382">
        <f t="shared" si="11"/>
        <v>0.13678014299999999</v>
      </c>
    </row>
    <row r="383" spans="1:49" x14ac:dyDescent="0.35">
      <c r="A383">
        <v>800.67499999999995</v>
      </c>
      <c r="B383">
        <v>119.90900000000001</v>
      </c>
      <c r="C383">
        <v>214.5</v>
      </c>
      <c r="D383">
        <v>215</v>
      </c>
      <c r="E383">
        <v>220</v>
      </c>
      <c r="F383">
        <v>225.1</v>
      </c>
      <c r="G383">
        <v>2196.0250000000001</v>
      </c>
      <c r="H383">
        <v>1749.165</v>
      </c>
      <c r="I383">
        <v>3.31</v>
      </c>
      <c r="J383">
        <v>0.15</v>
      </c>
      <c r="K383">
        <v>24.34</v>
      </c>
      <c r="L383">
        <v>2.032</v>
      </c>
      <c r="M383">
        <v>0.45400000000000001</v>
      </c>
      <c r="N383">
        <v>0.65200000000000002</v>
      </c>
      <c r="O383">
        <v>47.7</v>
      </c>
      <c r="P383">
        <v>28.292000000000002</v>
      </c>
      <c r="Q383">
        <v>44.999000000000002</v>
      </c>
      <c r="R383">
        <v>230</v>
      </c>
      <c r="S383">
        <v>60</v>
      </c>
      <c r="T383">
        <v>60</v>
      </c>
      <c r="U383">
        <v>60.9</v>
      </c>
      <c r="V383">
        <v>91.864000000000004</v>
      </c>
      <c r="W383">
        <v>52.5</v>
      </c>
      <c r="X383">
        <v>67.150999999999996</v>
      </c>
      <c r="Y383">
        <v>82.793000000000006</v>
      </c>
      <c r="Z383">
        <v>2.032</v>
      </c>
      <c r="AA383">
        <v>543.20699999999999</v>
      </c>
      <c r="AB383">
        <v>496.09100000000001</v>
      </c>
      <c r="AC383">
        <v>4.8540000000000001</v>
      </c>
      <c r="AD383">
        <v>3.875</v>
      </c>
      <c r="AE383">
        <v>7881.7790000000005</v>
      </c>
      <c r="AF383">
        <v>6052.7650000000003</v>
      </c>
      <c r="AG383">
        <v>1804.807</v>
      </c>
      <c r="AH383">
        <v>1146.873</v>
      </c>
      <c r="AI383">
        <v>6076.9719999999998</v>
      </c>
      <c r="AJ383">
        <v>4905.8919999999998</v>
      </c>
      <c r="AK383">
        <v>424.80799999999999</v>
      </c>
      <c r="AL383">
        <v>2055.768</v>
      </c>
      <c r="AM383">
        <v>45566.767350000002</v>
      </c>
      <c r="AN383">
        <f>MAX(AL383:AM383)</f>
        <v>45566.767350000002</v>
      </c>
      <c r="AO383">
        <f t="shared" si="10"/>
        <v>45566.767350000002</v>
      </c>
      <c r="AP383">
        <v>0</v>
      </c>
      <c r="AU383" s="32"/>
      <c r="AV383" s="31">
        <v>0.13678014299999999</v>
      </c>
      <c r="AW383">
        <f t="shared" si="11"/>
        <v>0.13678014299999999</v>
      </c>
    </row>
    <row r="384" spans="1:49" x14ac:dyDescent="0.35">
      <c r="A384">
        <v>800.30700000000002</v>
      </c>
      <c r="B384">
        <v>119.90900000000001</v>
      </c>
      <c r="C384">
        <v>214.6</v>
      </c>
      <c r="D384">
        <v>214.8</v>
      </c>
      <c r="E384">
        <v>220</v>
      </c>
      <c r="F384">
        <v>225.1</v>
      </c>
      <c r="G384">
        <v>2167.6590000000001</v>
      </c>
      <c r="H384">
        <v>1738.1880000000001</v>
      </c>
      <c r="I384">
        <v>3.6760000000000002</v>
      </c>
      <c r="J384">
        <v>0.14799999999999999</v>
      </c>
      <c r="K384">
        <v>24.335999999999999</v>
      </c>
      <c r="L384">
        <v>2.044</v>
      </c>
      <c r="M384">
        <v>0.45</v>
      </c>
      <c r="N384">
        <v>0.65400000000000003</v>
      </c>
      <c r="O384">
        <v>47.7</v>
      </c>
      <c r="P384">
        <v>28.373999999999999</v>
      </c>
      <c r="Q384">
        <v>44.969000000000001</v>
      </c>
      <c r="R384">
        <v>229.8</v>
      </c>
      <c r="S384">
        <v>60.1</v>
      </c>
      <c r="T384">
        <v>60.1</v>
      </c>
      <c r="U384">
        <v>60.9</v>
      </c>
      <c r="V384">
        <v>141.87899999999999</v>
      </c>
      <c r="W384">
        <v>52.5</v>
      </c>
      <c r="X384">
        <v>66.721000000000004</v>
      </c>
      <c r="Y384">
        <v>80.575000000000003</v>
      </c>
      <c r="Z384">
        <v>2.8969999999999998</v>
      </c>
      <c r="AA384">
        <v>541.26800000000003</v>
      </c>
      <c r="AB384">
        <v>495.88799999999998</v>
      </c>
      <c r="AC384">
        <v>4.59</v>
      </c>
      <c r="AD384">
        <v>3.65</v>
      </c>
      <c r="AE384">
        <v>7698.8850000000002</v>
      </c>
      <c r="AF384">
        <v>5399.8559999999998</v>
      </c>
      <c r="AG384">
        <v>1649.3789999999999</v>
      </c>
      <c r="AH384">
        <v>1013.165</v>
      </c>
      <c r="AI384">
        <v>6049.5060000000003</v>
      </c>
      <c r="AJ384">
        <v>4386.6909999999998</v>
      </c>
      <c r="AK384">
        <v>423.81</v>
      </c>
      <c r="AL384">
        <v>2054.0859999999998</v>
      </c>
      <c r="AM384">
        <v>45566.767630000002</v>
      </c>
      <c r="AN384">
        <f>MAX(AL384:AM384)</f>
        <v>45566.767630000002</v>
      </c>
      <c r="AO384">
        <f t="shared" si="10"/>
        <v>45566.767630000002</v>
      </c>
      <c r="AP384">
        <v>1</v>
      </c>
      <c r="AU384" s="31">
        <v>0.14845681199999999</v>
      </c>
      <c r="AV384" s="32"/>
      <c r="AW384">
        <f t="shared" si="11"/>
        <v>0.14845681199999999</v>
      </c>
    </row>
    <row r="385" spans="1:49" x14ac:dyDescent="0.35">
      <c r="A385">
        <v>800.30700000000002</v>
      </c>
      <c r="B385">
        <v>119.90900000000001</v>
      </c>
      <c r="C385">
        <v>214.6</v>
      </c>
      <c r="D385">
        <v>214.8</v>
      </c>
      <c r="E385">
        <v>220</v>
      </c>
      <c r="F385">
        <v>225.1</v>
      </c>
      <c r="G385">
        <v>2167.6590000000001</v>
      </c>
      <c r="H385">
        <v>1738.1880000000001</v>
      </c>
      <c r="I385">
        <v>3.6760000000000002</v>
      </c>
      <c r="J385">
        <v>0.14799999999999999</v>
      </c>
      <c r="K385">
        <v>24.335999999999999</v>
      </c>
      <c r="L385">
        <v>2.044</v>
      </c>
      <c r="M385">
        <v>0.45</v>
      </c>
      <c r="N385">
        <v>0.65400000000000003</v>
      </c>
      <c r="O385">
        <v>47.7</v>
      </c>
      <c r="P385">
        <v>28.373999999999999</v>
      </c>
      <c r="Q385">
        <v>44.969000000000001</v>
      </c>
      <c r="R385">
        <v>229.8</v>
      </c>
      <c r="S385">
        <v>60.1</v>
      </c>
      <c r="T385">
        <v>60.1</v>
      </c>
      <c r="U385">
        <v>60.9</v>
      </c>
      <c r="V385">
        <v>91.864000000000004</v>
      </c>
      <c r="W385">
        <v>52.5</v>
      </c>
      <c r="X385">
        <v>67.097999999999999</v>
      </c>
      <c r="Y385">
        <v>82.585999999999999</v>
      </c>
      <c r="Z385">
        <v>2.1070000000000002</v>
      </c>
      <c r="AA385">
        <v>544.745</v>
      </c>
      <c r="AB385">
        <v>495.738</v>
      </c>
      <c r="AC385">
        <v>4.891</v>
      </c>
      <c r="AD385">
        <v>3.8380000000000001</v>
      </c>
      <c r="AE385">
        <v>7909.9930000000004</v>
      </c>
      <c r="AF385">
        <v>6068.8530000000001</v>
      </c>
      <c r="AG385">
        <v>1835.9369999999999</v>
      </c>
      <c r="AH385">
        <v>1133.4069999999999</v>
      </c>
      <c r="AI385">
        <v>6074.0559999999996</v>
      </c>
      <c r="AJ385">
        <v>4935.4459999999999</v>
      </c>
      <c r="AK385">
        <v>424.73599999999999</v>
      </c>
      <c r="AL385">
        <v>2055.1930000000002</v>
      </c>
      <c r="AM385">
        <v>45566.767630000002</v>
      </c>
      <c r="AN385">
        <f>MAX(AL385:AM385)</f>
        <v>45566.767630000002</v>
      </c>
      <c r="AO385">
        <f t="shared" si="10"/>
        <v>45566.767630000002</v>
      </c>
      <c r="AP385">
        <v>1</v>
      </c>
      <c r="AU385" s="32"/>
      <c r="AV385" s="31">
        <v>0.14845681199999999</v>
      </c>
      <c r="AW385">
        <f t="shared" si="11"/>
        <v>0.14845681199999999</v>
      </c>
    </row>
    <row r="386" spans="1:49" x14ac:dyDescent="0.35">
      <c r="A386">
        <v>800.30700000000002</v>
      </c>
      <c r="B386">
        <v>119.90900000000001</v>
      </c>
      <c r="C386">
        <v>214.8</v>
      </c>
      <c r="D386">
        <v>214.8</v>
      </c>
      <c r="E386">
        <v>220</v>
      </c>
      <c r="F386">
        <v>225</v>
      </c>
      <c r="G386">
        <v>2169.116</v>
      </c>
      <c r="H386">
        <v>1754.1189999999999</v>
      </c>
      <c r="I386">
        <v>3.1280000000000001</v>
      </c>
      <c r="J386">
        <v>0.15</v>
      </c>
      <c r="K386">
        <v>24.341999999999999</v>
      </c>
      <c r="L386">
        <v>2.032</v>
      </c>
      <c r="M386">
        <v>0.45200000000000001</v>
      </c>
      <c r="N386">
        <v>0.65600000000000003</v>
      </c>
      <c r="O386">
        <v>47.5</v>
      </c>
      <c r="P386">
        <v>28.175000000000001</v>
      </c>
      <c r="Q386">
        <v>44.963999999999999</v>
      </c>
      <c r="R386">
        <v>229.8</v>
      </c>
      <c r="S386">
        <v>60</v>
      </c>
      <c r="T386">
        <v>60</v>
      </c>
      <c r="U386">
        <v>60.9</v>
      </c>
      <c r="V386">
        <v>141.87899999999999</v>
      </c>
      <c r="W386">
        <v>52.5</v>
      </c>
      <c r="X386">
        <v>66.894000000000005</v>
      </c>
      <c r="Y386">
        <v>80.537999999999997</v>
      </c>
      <c r="Z386">
        <v>3.16</v>
      </c>
      <c r="AA386">
        <v>540.30200000000002</v>
      </c>
      <c r="AB386">
        <v>494.87299999999999</v>
      </c>
      <c r="AC386">
        <v>4.59</v>
      </c>
      <c r="AD386">
        <v>3.65</v>
      </c>
      <c r="AE386">
        <v>7671.5770000000002</v>
      </c>
      <c r="AF386">
        <v>5367.3419999999996</v>
      </c>
      <c r="AG386">
        <v>1640.1479999999999</v>
      </c>
      <c r="AH386">
        <v>1003.956</v>
      </c>
      <c r="AI386">
        <v>6031.4290000000001</v>
      </c>
      <c r="AJ386">
        <v>4363.3860000000004</v>
      </c>
      <c r="AK386">
        <v>423.72399999999999</v>
      </c>
      <c r="AL386">
        <v>2055.3139999999999</v>
      </c>
      <c r="AM386">
        <v>45566.767910000002</v>
      </c>
      <c r="AN386">
        <f>MAX(AL386:AM386)</f>
        <v>45566.767910000002</v>
      </c>
      <c r="AO386">
        <f t="shared" si="10"/>
        <v>45566.767910000002</v>
      </c>
      <c r="AP386">
        <v>1</v>
      </c>
      <c r="AU386" s="31">
        <v>0.16313362100000001</v>
      </c>
      <c r="AV386" s="32"/>
      <c r="AW386">
        <f t="shared" si="11"/>
        <v>0.16313362100000001</v>
      </c>
    </row>
    <row r="387" spans="1:49" x14ac:dyDescent="0.35">
      <c r="A387">
        <v>800.30700000000002</v>
      </c>
      <c r="B387">
        <v>119.90900000000001</v>
      </c>
      <c r="C387">
        <v>214.8</v>
      </c>
      <c r="D387">
        <v>214.8</v>
      </c>
      <c r="E387">
        <v>220</v>
      </c>
      <c r="F387">
        <v>225</v>
      </c>
      <c r="G387">
        <v>2169.116</v>
      </c>
      <c r="H387">
        <v>1754.1189999999999</v>
      </c>
      <c r="I387">
        <v>3.1280000000000001</v>
      </c>
      <c r="J387">
        <v>0.15</v>
      </c>
      <c r="K387">
        <v>24.341999999999999</v>
      </c>
      <c r="L387">
        <v>2.032</v>
      </c>
      <c r="M387">
        <v>0.45200000000000001</v>
      </c>
      <c r="N387">
        <v>0.65600000000000003</v>
      </c>
      <c r="O387">
        <v>47.5</v>
      </c>
      <c r="P387">
        <v>28.175000000000001</v>
      </c>
      <c r="Q387">
        <v>44.963999999999999</v>
      </c>
      <c r="R387">
        <v>229.8</v>
      </c>
      <c r="S387">
        <v>60</v>
      </c>
      <c r="T387">
        <v>60</v>
      </c>
      <c r="U387">
        <v>60.9</v>
      </c>
      <c r="V387">
        <v>91.864000000000004</v>
      </c>
      <c r="W387">
        <v>52.5</v>
      </c>
      <c r="X387">
        <v>67.260000000000005</v>
      </c>
      <c r="Y387">
        <v>82.819000000000003</v>
      </c>
      <c r="Z387">
        <v>2.4830000000000001</v>
      </c>
      <c r="AA387">
        <v>545.43799999999999</v>
      </c>
      <c r="AB387">
        <v>497.96499999999997</v>
      </c>
      <c r="AC387">
        <v>4.8540000000000001</v>
      </c>
      <c r="AD387">
        <v>3.9129999999999998</v>
      </c>
      <c r="AE387">
        <v>7907.8069999999998</v>
      </c>
      <c r="AF387">
        <v>6132.192</v>
      </c>
      <c r="AG387">
        <v>1815.3409999999999</v>
      </c>
      <c r="AH387">
        <v>1173.374</v>
      </c>
      <c r="AI387">
        <v>6092.4660000000003</v>
      </c>
      <c r="AJ387">
        <v>4958.8190000000004</v>
      </c>
      <c r="AK387">
        <v>424.80500000000001</v>
      </c>
      <c r="AL387">
        <v>2055.3960000000002</v>
      </c>
      <c r="AM387">
        <v>45566.767910000002</v>
      </c>
      <c r="AN387">
        <f>MAX(AL387:AM387)</f>
        <v>45566.767910000002</v>
      </c>
      <c r="AO387">
        <f t="shared" ref="AO387:AO450" si="12">MAX(AM387:AN387)</f>
        <v>45566.767910000002</v>
      </c>
      <c r="AP387">
        <v>1</v>
      </c>
      <c r="AU387" s="32"/>
      <c r="AV387" s="31">
        <v>0.16313362100000001</v>
      </c>
      <c r="AW387">
        <f t="shared" ref="AW387:AW450" si="13">MAX(AU387:AV387)</f>
        <v>0.16313362100000001</v>
      </c>
    </row>
    <row r="388" spans="1:49" hidden="1" x14ac:dyDescent="0.35">
      <c r="A388">
        <v>800.67499999999995</v>
      </c>
      <c r="B388">
        <v>119.90900000000001</v>
      </c>
      <c r="C388">
        <v>214.6</v>
      </c>
      <c r="D388">
        <v>214.8</v>
      </c>
      <c r="E388">
        <v>220.1</v>
      </c>
      <c r="F388">
        <v>225</v>
      </c>
      <c r="G388">
        <v>2201.5619999999999</v>
      </c>
      <c r="H388">
        <v>1759.462</v>
      </c>
      <c r="I388">
        <v>2.9020000000000001</v>
      </c>
      <c r="J388">
        <v>0.14599999999999999</v>
      </c>
      <c r="K388">
        <v>24.34</v>
      </c>
      <c r="L388">
        <v>2.06</v>
      </c>
      <c r="M388">
        <v>0.45400000000000001</v>
      </c>
      <c r="N388">
        <v>0.65600000000000003</v>
      </c>
      <c r="O388">
        <v>47.2</v>
      </c>
      <c r="P388">
        <v>28.347999999999999</v>
      </c>
      <c r="Q388">
        <v>44.978999999999999</v>
      </c>
      <c r="R388">
        <v>229.8</v>
      </c>
      <c r="S388">
        <v>60</v>
      </c>
      <c r="T388">
        <v>60</v>
      </c>
      <c r="U388">
        <v>60.9</v>
      </c>
      <c r="V388">
        <v>141.87899999999999</v>
      </c>
      <c r="W388">
        <v>52.5</v>
      </c>
      <c r="X388">
        <v>66.578000000000003</v>
      </c>
      <c r="Y388">
        <v>80.453999999999994</v>
      </c>
      <c r="Z388">
        <v>3.16</v>
      </c>
      <c r="AA388">
        <v>542.51599999999996</v>
      </c>
      <c r="AB388">
        <v>498.61099999999999</v>
      </c>
      <c r="AC388">
        <v>4.5529999999999999</v>
      </c>
      <c r="AD388">
        <v>3.65</v>
      </c>
      <c r="AE388">
        <v>7710.7610000000004</v>
      </c>
      <c r="AF388">
        <v>5462.4830000000002</v>
      </c>
      <c r="AG388">
        <v>1639.825</v>
      </c>
      <c r="AH388">
        <v>1025.1849999999999</v>
      </c>
      <c r="AI388">
        <v>6070.9369999999999</v>
      </c>
      <c r="AJ388">
        <v>4437.2979999999998</v>
      </c>
      <c r="AM388">
        <v>45566.768190000003</v>
      </c>
      <c r="AN388">
        <f>MAX(AL388:AM388)</f>
        <v>45566.768190000003</v>
      </c>
      <c r="AO388">
        <f t="shared" si="12"/>
        <v>45566.768190000003</v>
      </c>
      <c r="AU388" s="31">
        <v>0.118306994</v>
      </c>
      <c r="AV388" s="32"/>
      <c r="AW388">
        <f t="shared" si="13"/>
        <v>0.118306994</v>
      </c>
    </row>
    <row r="389" spans="1:49" x14ac:dyDescent="0.35">
      <c r="A389">
        <v>800.67499999999995</v>
      </c>
      <c r="B389">
        <v>119.90900000000001</v>
      </c>
      <c r="C389">
        <v>214.6</v>
      </c>
      <c r="D389">
        <v>214.8</v>
      </c>
      <c r="E389">
        <v>220.1</v>
      </c>
      <c r="F389">
        <v>225</v>
      </c>
      <c r="G389">
        <v>2201.5619999999999</v>
      </c>
      <c r="H389">
        <v>1759.462</v>
      </c>
      <c r="I389">
        <v>2.9020000000000001</v>
      </c>
      <c r="J389">
        <v>0.14599999999999999</v>
      </c>
      <c r="K389">
        <v>24.34</v>
      </c>
      <c r="L389">
        <v>2.06</v>
      </c>
      <c r="M389">
        <v>0.45400000000000001</v>
      </c>
      <c r="N389">
        <v>0.65600000000000003</v>
      </c>
      <c r="O389">
        <v>47.2</v>
      </c>
      <c r="P389">
        <v>28.347999999999999</v>
      </c>
      <c r="Q389">
        <v>44.978999999999999</v>
      </c>
      <c r="R389">
        <v>229.8</v>
      </c>
      <c r="S389">
        <v>60</v>
      </c>
      <c r="T389">
        <v>60</v>
      </c>
      <c r="U389">
        <v>60.9</v>
      </c>
      <c r="V389">
        <v>91.864000000000004</v>
      </c>
      <c r="W389">
        <v>52.5</v>
      </c>
      <c r="X389">
        <v>67.251999999999995</v>
      </c>
      <c r="Y389">
        <v>83.408000000000001</v>
      </c>
      <c r="Z389">
        <v>1.3540000000000001</v>
      </c>
      <c r="AA389">
        <v>544.18299999999999</v>
      </c>
      <c r="AB389">
        <v>497.02300000000002</v>
      </c>
      <c r="AC389">
        <v>4.891</v>
      </c>
      <c r="AD389">
        <v>3.8380000000000001</v>
      </c>
      <c r="AE389">
        <v>7887.5209999999997</v>
      </c>
      <c r="AF389">
        <v>6061.0659999999998</v>
      </c>
      <c r="AG389">
        <v>1834.0509999999999</v>
      </c>
      <c r="AH389">
        <v>1135.1559999999999</v>
      </c>
      <c r="AI389">
        <v>6053.4709999999995</v>
      </c>
      <c r="AJ389">
        <v>4925.91</v>
      </c>
      <c r="AK389">
        <v>424.79300000000001</v>
      </c>
      <c r="AL389">
        <v>2056.5259999999998</v>
      </c>
      <c r="AM389">
        <v>45566.768190000003</v>
      </c>
      <c r="AN389">
        <f>MAX(AL389:AM389)</f>
        <v>45566.768190000003</v>
      </c>
      <c r="AO389">
        <f t="shared" si="12"/>
        <v>45566.768190000003</v>
      </c>
      <c r="AP389">
        <v>1</v>
      </c>
      <c r="AU389" s="32"/>
      <c r="AV389" s="31">
        <v>0.118306994</v>
      </c>
      <c r="AW389">
        <f t="shared" si="13"/>
        <v>0.118306994</v>
      </c>
    </row>
    <row r="390" spans="1:49" x14ac:dyDescent="0.35">
      <c r="A390">
        <v>800.49099999999999</v>
      </c>
      <c r="B390">
        <v>119.90900000000001</v>
      </c>
      <c r="C390">
        <v>214.5</v>
      </c>
      <c r="D390">
        <v>214.8</v>
      </c>
      <c r="E390">
        <v>220.1</v>
      </c>
      <c r="F390">
        <v>224.8</v>
      </c>
      <c r="G390">
        <v>2196.1219999999998</v>
      </c>
      <c r="H390">
        <v>1765.4849999999999</v>
      </c>
      <c r="I390">
        <v>3.13</v>
      </c>
      <c r="J390">
        <v>0.14599999999999999</v>
      </c>
      <c r="K390">
        <v>24.338000000000001</v>
      </c>
      <c r="L390">
        <v>2.036</v>
      </c>
      <c r="M390">
        <v>0.45200000000000001</v>
      </c>
      <c r="N390">
        <v>0.65600000000000003</v>
      </c>
      <c r="O390">
        <v>46.5</v>
      </c>
      <c r="P390">
        <v>28.216000000000001</v>
      </c>
      <c r="Q390">
        <v>44.973999999999997</v>
      </c>
      <c r="R390">
        <v>229.8</v>
      </c>
      <c r="S390">
        <v>60.1</v>
      </c>
      <c r="T390">
        <v>60.1</v>
      </c>
      <c r="U390">
        <v>60.9</v>
      </c>
      <c r="V390">
        <v>141.87899999999999</v>
      </c>
      <c r="W390">
        <v>52.5</v>
      </c>
      <c r="X390">
        <v>66.873999999999995</v>
      </c>
      <c r="Y390">
        <v>80.524000000000001</v>
      </c>
      <c r="Z390">
        <v>3.1230000000000002</v>
      </c>
      <c r="AA390">
        <v>542.45799999999997</v>
      </c>
      <c r="AB390">
        <v>497.94099999999997</v>
      </c>
      <c r="AC390">
        <v>4.6280000000000001</v>
      </c>
      <c r="AD390">
        <v>3.65</v>
      </c>
      <c r="AE390">
        <v>7710.7439999999997</v>
      </c>
      <c r="AF390">
        <v>5459.0429999999997</v>
      </c>
      <c r="AG390">
        <v>1674.193</v>
      </c>
      <c r="AH390">
        <v>1017.23</v>
      </c>
      <c r="AI390">
        <v>6036.5510000000004</v>
      </c>
      <c r="AJ390">
        <v>4441.8130000000001</v>
      </c>
      <c r="AK390">
        <v>423.49200000000002</v>
      </c>
      <c r="AL390">
        <v>2055.4949999999999</v>
      </c>
      <c r="AM390">
        <v>45566.768479999999</v>
      </c>
      <c r="AN390">
        <f>MAX(AL390:AM390)</f>
        <v>45566.768479999999</v>
      </c>
      <c r="AO390">
        <f t="shared" si="12"/>
        <v>45566.768479999999</v>
      </c>
      <c r="AP390">
        <v>1</v>
      </c>
      <c r="AU390" s="31">
        <v>0.12615549600000001</v>
      </c>
      <c r="AV390" s="32"/>
      <c r="AW390">
        <f t="shared" si="13"/>
        <v>0.12615549600000001</v>
      </c>
    </row>
    <row r="391" spans="1:49" x14ac:dyDescent="0.35">
      <c r="A391">
        <v>800.49099999999999</v>
      </c>
      <c r="B391">
        <v>119.90900000000001</v>
      </c>
      <c r="C391">
        <v>214.5</v>
      </c>
      <c r="D391">
        <v>214.8</v>
      </c>
      <c r="E391">
        <v>220.1</v>
      </c>
      <c r="F391">
        <v>224.8</v>
      </c>
      <c r="G391">
        <v>2196.1219999999998</v>
      </c>
      <c r="H391">
        <v>1765.4849999999999</v>
      </c>
      <c r="I391">
        <v>3.13</v>
      </c>
      <c r="J391">
        <v>0.14599999999999999</v>
      </c>
      <c r="K391">
        <v>24.338000000000001</v>
      </c>
      <c r="L391">
        <v>2.036</v>
      </c>
      <c r="M391">
        <v>0.45200000000000001</v>
      </c>
      <c r="N391">
        <v>0.65600000000000003</v>
      </c>
      <c r="O391">
        <v>46.5</v>
      </c>
      <c r="P391">
        <v>28.216000000000001</v>
      </c>
      <c r="Q391">
        <v>44.973999999999997</v>
      </c>
      <c r="R391">
        <v>229.8</v>
      </c>
      <c r="S391">
        <v>60.1</v>
      </c>
      <c r="T391">
        <v>60.1</v>
      </c>
      <c r="U391">
        <v>60.9</v>
      </c>
      <c r="V391">
        <v>91.864000000000004</v>
      </c>
      <c r="W391">
        <v>52.5</v>
      </c>
      <c r="X391">
        <v>67.239999999999995</v>
      </c>
      <c r="Y391">
        <v>82.983999999999995</v>
      </c>
      <c r="Z391">
        <v>2.4079999999999999</v>
      </c>
      <c r="AA391">
        <v>544.46299999999997</v>
      </c>
      <c r="AB391">
        <v>497.005</v>
      </c>
      <c r="AC391">
        <v>4.8540000000000001</v>
      </c>
      <c r="AD391">
        <v>3.8</v>
      </c>
      <c r="AE391">
        <v>7882.3379999999997</v>
      </c>
      <c r="AF391">
        <v>6068.2179999999998</v>
      </c>
      <c r="AG391">
        <v>1810.662</v>
      </c>
      <c r="AH391">
        <v>1112.347</v>
      </c>
      <c r="AI391">
        <v>6071.6760000000004</v>
      </c>
      <c r="AJ391">
        <v>4955.8710000000001</v>
      </c>
      <c r="AK391">
        <v>424.77499999999998</v>
      </c>
      <c r="AL391">
        <v>2055.163</v>
      </c>
      <c r="AM391">
        <v>45566.768479999999</v>
      </c>
      <c r="AN391">
        <f>MAX(AL391:AM391)</f>
        <v>45566.768479999999</v>
      </c>
      <c r="AO391">
        <f t="shared" si="12"/>
        <v>45566.768479999999</v>
      </c>
      <c r="AP391">
        <v>1</v>
      </c>
      <c r="AU391" s="32"/>
      <c r="AV391" s="31">
        <v>0.12615549600000001</v>
      </c>
      <c r="AW391">
        <f t="shared" si="13"/>
        <v>0.12615549600000001</v>
      </c>
    </row>
    <row r="392" spans="1:49" x14ac:dyDescent="0.35">
      <c r="A392">
        <v>800.49099999999999</v>
      </c>
      <c r="B392">
        <v>119.90900000000001</v>
      </c>
      <c r="C392">
        <v>214.6</v>
      </c>
      <c r="D392">
        <v>214.6</v>
      </c>
      <c r="E392">
        <v>220.1</v>
      </c>
      <c r="F392">
        <v>224.8</v>
      </c>
      <c r="G392">
        <v>2167.27</v>
      </c>
      <c r="H392">
        <v>1767.816</v>
      </c>
      <c r="I392">
        <v>3.3140000000000001</v>
      </c>
      <c r="J392">
        <v>0.14399999999999999</v>
      </c>
      <c r="K392">
        <v>24.335999999999999</v>
      </c>
      <c r="L392">
        <v>2.044</v>
      </c>
      <c r="M392">
        <v>0.45</v>
      </c>
      <c r="N392">
        <v>0.65400000000000003</v>
      </c>
      <c r="O392">
        <v>46</v>
      </c>
      <c r="P392">
        <v>28.262</v>
      </c>
      <c r="Q392">
        <v>44.969000000000001</v>
      </c>
      <c r="R392">
        <v>229.8</v>
      </c>
      <c r="S392">
        <v>59.9</v>
      </c>
      <c r="T392">
        <v>59.9</v>
      </c>
      <c r="U392">
        <v>60.9</v>
      </c>
      <c r="V392">
        <v>141.87899999999999</v>
      </c>
      <c r="W392">
        <v>52.5</v>
      </c>
      <c r="X392">
        <v>66.858000000000004</v>
      </c>
      <c r="Y392">
        <v>80.703000000000003</v>
      </c>
      <c r="Z392">
        <v>3.4239999999999999</v>
      </c>
      <c r="AA392">
        <v>541.07799999999997</v>
      </c>
      <c r="AB392">
        <v>496.79700000000003</v>
      </c>
      <c r="AC392">
        <v>4.59</v>
      </c>
      <c r="AD392">
        <v>3.65</v>
      </c>
      <c r="AE392">
        <v>7674.4579999999996</v>
      </c>
      <c r="AF392">
        <v>5423.8180000000002</v>
      </c>
      <c r="AG392">
        <v>1648.06</v>
      </c>
      <c r="AH392">
        <v>1014.027</v>
      </c>
      <c r="AI392">
        <v>6026.3969999999999</v>
      </c>
      <c r="AJ392">
        <v>4409.7910000000002</v>
      </c>
      <c r="AK392">
        <v>423.34699999999998</v>
      </c>
      <c r="AL392">
        <v>2054.8989999999999</v>
      </c>
      <c r="AM392">
        <v>45566.768750000003</v>
      </c>
      <c r="AN392">
        <f>MAX(AL392:AM392)</f>
        <v>45566.768750000003</v>
      </c>
      <c r="AO392">
        <f t="shared" si="12"/>
        <v>45566.768750000003</v>
      </c>
      <c r="AP392">
        <v>1</v>
      </c>
      <c r="AU392" s="31">
        <v>0.14638865000000001</v>
      </c>
      <c r="AV392" s="32"/>
      <c r="AW392">
        <f t="shared" si="13"/>
        <v>0.14638865000000001</v>
      </c>
    </row>
    <row r="393" spans="1:49" x14ac:dyDescent="0.35">
      <c r="A393">
        <v>800.49099999999999</v>
      </c>
      <c r="B393">
        <v>119.90900000000001</v>
      </c>
      <c r="C393">
        <v>214.6</v>
      </c>
      <c r="D393">
        <v>214.6</v>
      </c>
      <c r="E393">
        <v>220.1</v>
      </c>
      <c r="F393">
        <v>224.8</v>
      </c>
      <c r="G393">
        <v>2167.27</v>
      </c>
      <c r="H393">
        <v>1767.816</v>
      </c>
      <c r="I393">
        <v>3.3140000000000001</v>
      </c>
      <c r="J393">
        <v>0.14399999999999999</v>
      </c>
      <c r="K393">
        <v>24.335999999999999</v>
      </c>
      <c r="L393">
        <v>2.044</v>
      </c>
      <c r="M393">
        <v>0.45</v>
      </c>
      <c r="N393">
        <v>0.65400000000000003</v>
      </c>
      <c r="O393">
        <v>46</v>
      </c>
      <c r="P393">
        <v>28.262</v>
      </c>
      <c r="Q393">
        <v>44.969000000000001</v>
      </c>
      <c r="R393">
        <v>229.8</v>
      </c>
      <c r="S393">
        <v>59.9</v>
      </c>
      <c r="T393">
        <v>59.9</v>
      </c>
      <c r="U393">
        <v>60.9</v>
      </c>
      <c r="V393">
        <v>91.864000000000004</v>
      </c>
      <c r="W393">
        <v>52.5</v>
      </c>
      <c r="X393">
        <v>67.350999999999999</v>
      </c>
      <c r="Y393">
        <v>83.212000000000003</v>
      </c>
      <c r="Z393">
        <v>1.3540000000000001</v>
      </c>
      <c r="AA393">
        <v>545.00099999999998</v>
      </c>
      <c r="AB393">
        <v>497.49200000000002</v>
      </c>
      <c r="AC393">
        <v>4.8159999999999998</v>
      </c>
      <c r="AD393">
        <v>3.8380000000000001</v>
      </c>
      <c r="AE393">
        <v>7897.63</v>
      </c>
      <c r="AF393">
        <v>6100.308</v>
      </c>
      <c r="AG393">
        <v>1795.2360000000001</v>
      </c>
      <c r="AH393">
        <v>1136.3499999999999</v>
      </c>
      <c r="AI393">
        <v>6102.3940000000002</v>
      </c>
      <c r="AJ393">
        <v>4963.9579999999996</v>
      </c>
      <c r="AK393">
        <v>424.75299999999999</v>
      </c>
      <c r="AL393">
        <v>2056.3679999999999</v>
      </c>
      <c r="AM393">
        <v>45566.768750000003</v>
      </c>
      <c r="AN393">
        <f>MAX(AL393:AM393)</f>
        <v>45566.768750000003</v>
      </c>
      <c r="AO393">
        <f t="shared" si="12"/>
        <v>45566.768750000003</v>
      </c>
      <c r="AP393">
        <v>1</v>
      </c>
      <c r="AU393" s="32"/>
      <c r="AV393" s="31">
        <v>0.14638865000000001</v>
      </c>
      <c r="AW393">
        <f t="shared" si="13"/>
        <v>0.14638865000000001</v>
      </c>
    </row>
    <row r="394" spans="1:49" hidden="1" x14ac:dyDescent="0.35">
      <c r="A394">
        <v>800.49099999999999</v>
      </c>
      <c r="B394">
        <v>119.90900000000001</v>
      </c>
      <c r="C394">
        <v>214.6</v>
      </c>
      <c r="D394">
        <v>214.6</v>
      </c>
      <c r="E394">
        <v>220.1</v>
      </c>
      <c r="F394">
        <v>225</v>
      </c>
      <c r="G394">
        <v>2169.4070000000002</v>
      </c>
      <c r="H394">
        <v>1782.971</v>
      </c>
      <c r="I394">
        <v>3.4940000000000002</v>
      </c>
      <c r="J394">
        <v>0.14599999999999999</v>
      </c>
      <c r="K394">
        <v>24.335999999999999</v>
      </c>
      <c r="L394">
        <v>2.0179999999999998</v>
      </c>
      <c r="M394">
        <v>0.45</v>
      </c>
      <c r="N394">
        <v>0.65</v>
      </c>
      <c r="O394">
        <v>45.2</v>
      </c>
      <c r="P394">
        <v>27.864000000000001</v>
      </c>
      <c r="Q394">
        <v>44.959000000000003</v>
      </c>
      <c r="R394">
        <v>229.8</v>
      </c>
      <c r="S394">
        <v>60.1</v>
      </c>
      <c r="T394">
        <v>60.1</v>
      </c>
      <c r="U394">
        <v>60.9</v>
      </c>
      <c r="V394">
        <v>141.87899999999999</v>
      </c>
      <c r="W394">
        <v>52.5</v>
      </c>
      <c r="X394">
        <v>66.622</v>
      </c>
      <c r="Y394">
        <v>80.656999999999996</v>
      </c>
      <c r="Z394">
        <v>3.4609999999999999</v>
      </c>
      <c r="AA394">
        <v>540.75</v>
      </c>
      <c r="AB394">
        <v>496.596</v>
      </c>
      <c r="AC394">
        <v>4.59</v>
      </c>
      <c r="AD394">
        <v>3.6869999999999998</v>
      </c>
      <c r="AE394">
        <v>7659.5060000000003</v>
      </c>
      <c r="AF394">
        <v>5408.1660000000002</v>
      </c>
      <c r="AG394">
        <v>1637.1569999999999</v>
      </c>
      <c r="AH394">
        <v>1021.588</v>
      </c>
      <c r="AI394">
        <v>6022.3490000000002</v>
      </c>
      <c r="AJ394">
        <v>4386.5770000000002</v>
      </c>
      <c r="AM394">
        <v>45566.769039999999</v>
      </c>
      <c r="AN394">
        <f>MAX(AL394:AM394)</f>
        <v>45566.769039999999</v>
      </c>
      <c r="AO394">
        <f t="shared" si="12"/>
        <v>45566.769039999999</v>
      </c>
      <c r="AU394" s="31">
        <v>0.141237736</v>
      </c>
      <c r="AV394" s="32"/>
      <c r="AW394">
        <f t="shared" si="13"/>
        <v>0.141237736</v>
      </c>
    </row>
    <row r="395" spans="1:49" x14ac:dyDescent="0.35">
      <c r="A395">
        <v>800.49099999999999</v>
      </c>
      <c r="B395">
        <v>119.90900000000001</v>
      </c>
      <c r="C395">
        <v>214.6</v>
      </c>
      <c r="D395">
        <v>214.6</v>
      </c>
      <c r="E395">
        <v>220.1</v>
      </c>
      <c r="F395">
        <v>225</v>
      </c>
      <c r="G395">
        <v>2169.4070000000002</v>
      </c>
      <c r="H395">
        <v>1782.971</v>
      </c>
      <c r="I395">
        <v>3.4940000000000002</v>
      </c>
      <c r="J395">
        <v>0.14599999999999999</v>
      </c>
      <c r="K395">
        <v>24.335999999999999</v>
      </c>
      <c r="L395">
        <v>2.0179999999999998</v>
      </c>
      <c r="M395">
        <v>0.45</v>
      </c>
      <c r="N395">
        <v>0.65</v>
      </c>
      <c r="O395">
        <v>45.2</v>
      </c>
      <c r="P395">
        <v>27.864000000000001</v>
      </c>
      <c r="Q395">
        <v>44.959000000000003</v>
      </c>
      <c r="R395">
        <v>229.8</v>
      </c>
      <c r="S395">
        <v>60.1</v>
      </c>
      <c r="T395">
        <v>60.1</v>
      </c>
      <c r="U395">
        <v>60.9</v>
      </c>
      <c r="V395">
        <v>91.864000000000004</v>
      </c>
      <c r="W395">
        <v>52.5</v>
      </c>
      <c r="X395">
        <v>67.213999999999999</v>
      </c>
      <c r="Y395">
        <v>83.231999999999999</v>
      </c>
      <c r="Z395">
        <v>1.3919999999999999</v>
      </c>
      <c r="AA395">
        <v>543.94500000000005</v>
      </c>
      <c r="AB395">
        <v>496.17700000000002</v>
      </c>
      <c r="AC395">
        <v>4.891</v>
      </c>
      <c r="AD395">
        <v>3.9510000000000001</v>
      </c>
      <c r="AE395">
        <v>7872.201</v>
      </c>
      <c r="AF395">
        <v>6052.2470000000003</v>
      </c>
      <c r="AG395">
        <v>1819.998</v>
      </c>
      <c r="AH395">
        <v>1176.3510000000001</v>
      </c>
      <c r="AI395">
        <v>6052.2030000000004</v>
      </c>
      <c r="AJ395">
        <v>4875.8959999999997</v>
      </c>
      <c r="AK395">
        <v>424.63499999999999</v>
      </c>
      <c r="AL395">
        <v>2056.5830000000001</v>
      </c>
      <c r="AM395">
        <v>45566.769039999999</v>
      </c>
      <c r="AN395">
        <f>MAX(AL395:AM395)</f>
        <v>45566.769039999999</v>
      </c>
      <c r="AO395">
        <f t="shared" si="12"/>
        <v>45566.769039999999</v>
      </c>
      <c r="AP395">
        <v>1</v>
      </c>
      <c r="AU395" s="32"/>
      <c r="AV395" s="31">
        <v>0.141237736</v>
      </c>
      <c r="AW395">
        <f t="shared" si="13"/>
        <v>0.141237736</v>
      </c>
    </row>
    <row r="396" spans="1:49" x14ac:dyDescent="0.35">
      <c r="A396">
        <v>800.30700000000002</v>
      </c>
      <c r="B396">
        <v>119.90900000000001</v>
      </c>
      <c r="C396">
        <v>214.8</v>
      </c>
      <c r="D396">
        <v>214.6</v>
      </c>
      <c r="E396">
        <v>220.1</v>
      </c>
      <c r="F396">
        <v>225</v>
      </c>
      <c r="G396">
        <v>2190.002</v>
      </c>
      <c r="H396">
        <v>1783.5540000000001</v>
      </c>
      <c r="I396">
        <v>2.8740000000000001</v>
      </c>
      <c r="J396">
        <v>0.14799999999999999</v>
      </c>
      <c r="K396">
        <v>24.338000000000001</v>
      </c>
      <c r="L396">
        <v>2.0339999999999998</v>
      </c>
      <c r="M396">
        <v>0.45200000000000001</v>
      </c>
      <c r="N396">
        <v>0.65800000000000003</v>
      </c>
      <c r="O396">
        <v>44.4</v>
      </c>
      <c r="P396">
        <v>27.757000000000001</v>
      </c>
      <c r="Q396">
        <v>44.999000000000002</v>
      </c>
      <c r="R396">
        <v>229.8</v>
      </c>
      <c r="S396">
        <v>60</v>
      </c>
      <c r="T396">
        <v>60</v>
      </c>
      <c r="U396">
        <v>60.9</v>
      </c>
      <c r="V396">
        <v>141.87899999999999</v>
      </c>
      <c r="W396">
        <v>52.5</v>
      </c>
      <c r="X396">
        <v>66.757000000000005</v>
      </c>
      <c r="Y396">
        <v>80.581999999999994</v>
      </c>
      <c r="Z396">
        <v>3.5739999999999998</v>
      </c>
      <c r="AA396">
        <v>540.96299999999997</v>
      </c>
      <c r="AB396">
        <v>496.31299999999999</v>
      </c>
      <c r="AC396">
        <v>4.5529999999999999</v>
      </c>
      <c r="AD396">
        <v>3.6869999999999998</v>
      </c>
      <c r="AE396">
        <v>7672.7780000000002</v>
      </c>
      <c r="AF396">
        <v>5401.4979999999996</v>
      </c>
      <c r="AG396">
        <v>1615.6610000000001</v>
      </c>
      <c r="AH396">
        <v>1018.746</v>
      </c>
      <c r="AI396">
        <v>6057.1170000000002</v>
      </c>
      <c r="AJ396">
        <v>4382.7520000000004</v>
      </c>
      <c r="AK396">
        <v>423.726</v>
      </c>
      <c r="AL396">
        <v>2055.6579999999999</v>
      </c>
      <c r="AM396">
        <v>45566.769319999999</v>
      </c>
      <c r="AN396">
        <f>MAX(AL396:AM396)</f>
        <v>45566.769319999999</v>
      </c>
      <c r="AO396">
        <f t="shared" si="12"/>
        <v>45566.769319999999</v>
      </c>
      <c r="AP396">
        <v>1</v>
      </c>
      <c r="AU396" s="31">
        <v>0.11672210700000001</v>
      </c>
      <c r="AV396" s="32"/>
      <c r="AW396">
        <f t="shared" si="13"/>
        <v>0.11672210700000001</v>
      </c>
    </row>
    <row r="397" spans="1:49" x14ac:dyDescent="0.35">
      <c r="A397">
        <v>800.30700000000002</v>
      </c>
      <c r="B397">
        <v>119.90900000000001</v>
      </c>
      <c r="C397">
        <v>214.8</v>
      </c>
      <c r="D397">
        <v>214.6</v>
      </c>
      <c r="E397">
        <v>220.1</v>
      </c>
      <c r="F397">
        <v>225</v>
      </c>
      <c r="G397">
        <v>2190.002</v>
      </c>
      <c r="H397">
        <v>1783.5540000000001</v>
      </c>
      <c r="I397">
        <v>2.8740000000000001</v>
      </c>
      <c r="J397">
        <v>0.14799999999999999</v>
      </c>
      <c r="K397">
        <v>24.338000000000001</v>
      </c>
      <c r="L397">
        <v>2.0339999999999998</v>
      </c>
      <c r="M397">
        <v>0.45200000000000001</v>
      </c>
      <c r="N397">
        <v>0.65800000000000003</v>
      </c>
      <c r="O397">
        <v>44.4</v>
      </c>
      <c r="P397">
        <v>27.757000000000001</v>
      </c>
      <c r="Q397">
        <v>44.999000000000002</v>
      </c>
      <c r="R397">
        <v>229.8</v>
      </c>
      <c r="S397">
        <v>60</v>
      </c>
      <c r="T397">
        <v>60</v>
      </c>
      <c r="U397">
        <v>60.9</v>
      </c>
      <c r="V397">
        <v>91.864000000000004</v>
      </c>
      <c r="W397">
        <v>52.5</v>
      </c>
      <c r="X397">
        <v>67.203000000000003</v>
      </c>
      <c r="Y397">
        <v>83.507999999999996</v>
      </c>
      <c r="Z397">
        <v>1.43</v>
      </c>
      <c r="AA397">
        <v>543.23199999999997</v>
      </c>
      <c r="AB397">
        <v>494.98</v>
      </c>
      <c r="AC397">
        <v>4.8159999999999998</v>
      </c>
      <c r="AD397">
        <v>3.875</v>
      </c>
      <c r="AE397">
        <v>7859.8419999999996</v>
      </c>
      <c r="AF397">
        <v>6002.241</v>
      </c>
      <c r="AG397">
        <v>1770.991</v>
      </c>
      <c r="AH397">
        <v>1128.97</v>
      </c>
      <c r="AI397">
        <v>6088.8509999999997</v>
      </c>
      <c r="AJ397">
        <v>4873.2709999999997</v>
      </c>
      <c r="AK397">
        <v>424.83199999999999</v>
      </c>
      <c r="AL397">
        <v>2055.5059999999999</v>
      </c>
      <c r="AM397">
        <v>45566.769319999999</v>
      </c>
      <c r="AN397">
        <f>MAX(AL397:AM397)</f>
        <v>45566.769319999999</v>
      </c>
      <c r="AO397">
        <f t="shared" si="12"/>
        <v>45566.769319999999</v>
      </c>
      <c r="AP397">
        <v>1</v>
      </c>
      <c r="AU397" s="32"/>
      <c r="AV397" s="31">
        <v>0.11672210700000001</v>
      </c>
      <c r="AW397">
        <f t="shared" si="13"/>
        <v>0.11672210700000001</v>
      </c>
    </row>
    <row r="398" spans="1:49" x14ac:dyDescent="0.35">
      <c r="A398">
        <v>800.49099999999999</v>
      </c>
      <c r="B398">
        <v>119.90900000000001</v>
      </c>
      <c r="C398">
        <v>214.8</v>
      </c>
      <c r="D398">
        <v>214.8</v>
      </c>
      <c r="E398">
        <v>220.1</v>
      </c>
      <c r="F398">
        <v>224.8</v>
      </c>
      <c r="G398">
        <v>2192.9160000000002</v>
      </c>
      <c r="H398">
        <v>1783.6510000000001</v>
      </c>
      <c r="I398">
        <v>3.1280000000000001</v>
      </c>
      <c r="J398">
        <v>0.14799999999999999</v>
      </c>
      <c r="K398">
        <v>24.338000000000001</v>
      </c>
      <c r="L398">
        <v>2.0619999999999998</v>
      </c>
      <c r="M398">
        <v>0.45200000000000001</v>
      </c>
      <c r="N398">
        <v>0.65400000000000003</v>
      </c>
      <c r="O398">
        <v>43.4</v>
      </c>
      <c r="P398">
        <v>28.058</v>
      </c>
      <c r="Q398">
        <v>44.973999999999997</v>
      </c>
      <c r="R398">
        <v>230</v>
      </c>
      <c r="S398">
        <v>60</v>
      </c>
      <c r="T398">
        <v>60</v>
      </c>
      <c r="U398">
        <v>60.9</v>
      </c>
      <c r="V398">
        <v>141.87899999999999</v>
      </c>
      <c r="W398">
        <v>52.5</v>
      </c>
      <c r="X398">
        <v>66.766000000000005</v>
      </c>
      <c r="Y398">
        <v>80.459999999999994</v>
      </c>
      <c r="Z398">
        <v>3.085</v>
      </c>
      <c r="AA398">
        <v>541.54999999999995</v>
      </c>
      <c r="AB398">
        <v>497.09699999999998</v>
      </c>
      <c r="AC398">
        <v>4.6280000000000001</v>
      </c>
      <c r="AD398">
        <v>3.6869999999999998</v>
      </c>
      <c r="AE398">
        <v>7686.4459999999999</v>
      </c>
      <c r="AF398">
        <v>5435.38</v>
      </c>
      <c r="AG398">
        <v>1666.5920000000001</v>
      </c>
      <c r="AH398">
        <v>1029.2940000000001</v>
      </c>
      <c r="AI398">
        <v>6019.8540000000003</v>
      </c>
      <c r="AJ398">
        <v>4406.0860000000002</v>
      </c>
      <c r="AK398">
        <v>423.721</v>
      </c>
      <c r="AL398">
        <v>2055.9209999999998</v>
      </c>
      <c r="AM398">
        <v>45566.7696</v>
      </c>
      <c r="AN398">
        <f>MAX(AL398:AM398)</f>
        <v>45566.7696</v>
      </c>
      <c r="AO398">
        <f t="shared" si="12"/>
        <v>45566.7696</v>
      </c>
      <c r="AP398">
        <v>1</v>
      </c>
      <c r="AU398" s="31">
        <v>0.12723720099999999</v>
      </c>
      <c r="AV398" s="32"/>
      <c r="AW398">
        <f t="shared" si="13"/>
        <v>0.12723720099999999</v>
      </c>
    </row>
    <row r="399" spans="1:49" hidden="1" x14ac:dyDescent="0.35">
      <c r="A399">
        <v>800.49099999999999</v>
      </c>
      <c r="B399">
        <v>119.90900000000001</v>
      </c>
      <c r="C399">
        <v>214.8</v>
      </c>
      <c r="D399">
        <v>214.8</v>
      </c>
      <c r="E399">
        <v>220.1</v>
      </c>
      <c r="F399">
        <v>224.8</v>
      </c>
      <c r="G399">
        <v>2192.9160000000002</v>
      </c>
      <c r="H399">
        <v>1783.6510000000001</v>
      </c>
      <c r="I399">
        <v>3.1280000000000001</v>
      </c>
      <c r="J399">
        <v>0.14799999999999999</v>
      </c>
      <c r="K399">
        <v>24.338000000000001</v>
      </c>
      <c r="L399">
        <v>2.0619999999999998</v>
      </c>
      <c r="M399">
        <v>0.45200000000000001</v>
      </c>
      <c r="N399">
        <v>0.65400000000000003</v>
      </c>
      <c r="O399">
        <v>43.4</v>
      </c>
      <c r="P399">
        <v>28.058</v>
      </c>
      <c r="Q399">
        <v>44.973999999999997</v>
      </c>
      <c r="R399">
        <v>230</v>
      </c>
      <c r="S399">
        <v>60</v>
      </c>
      <c r="T399">
        <v>60</v>
      </c>
      <c r="U399">
        <v>60.9</v>
      </c>
      <c r="V399">
        <v>91.864000000000004</v>
      </c>
      <c r="W399">
        <v>52.5</v>
      </c>
      <c r="X399">
        <v>67.304000000000002</v>
      </c>
      <c r="Y399">
        <v>82.911000000000001</v>
      </c>
      <c r="Z399">
        <v>2.2570000000000001</v>
      </c>
      <c r="AA399">
        <v>544.16099999999994</v>
      </c>
      <c r="AB399">
        <v>496.82100000000003</v>
      </c>
      <c r="AC399">
        <v>4.9290000000000003</v>
      </c>
      <c r="AD399">
        <v>3.875</v>
      </c>
      <c r="AE399">
        <v>7872.2449999999999</v>
      </c>
      <c r="AF399">
        <v>6050.7939999999999</v>
      </c>
      <c r="AG399">
        <v>1845.1679999999999</v>
      </c>
      <c r="AH399">
        <v>1143.8019999999999</v>
      </c>
      <c r="AI399">
        <v>6027.0770000000002</v>
      </c>
      <c r="AJ399">
        <v>4906.9930000000004</v>
      </c>
      <c r="AK399">
        <v>424.661</v>
      </c>
      <c r="AL399">
        <v>0</v>
      </c>
      <c r="AM399">
        <v>45566.7696</v>
      </c>
      <c r="AN399">
        <f>MAX(AL399:AM399)</f>
        <v>45566.7696</v>
      </c>
      <c r="AO399">
        <f t="shared" si="12"/>
        <v>45566.7696</v>
      </c>
      <c r="AP399">
        <v>1</v>
      </c>
      <c r="AU399" s="32"/>
      <c r="AV399" s="31">
        <v>0.12723720099999999</v>
      </c>
      <c r="AW399">
        <f t="shared" si="13"/>
        <v>0.12723720099999999</v>
      </c>
    </row>
    <row r="400" spans="1:49" hidden="1" x14ac:dyDescent="0.35">
      <c r="A400">
        <v>800.67499999999995</v>
      </c>
      <c r="B400">
        <v>119.90900000000001</v>
      </c>
      <c r="C400">
        <v>214.6</v>
      </c>
      <c r="D400">
        <v>214.8</v>
      </c>
      <c r="E400">
        <v>220.1</v>
      </c>
      <c r="F400">
        <v>224.8</v>
      </c>
      <c r="G400">
        <v>2183.6880000000001</v>
      </c>
      <c r="H400">
        <v>1769.953</v>
      </c>
      <c r="I400">
        <v>3.4260000000000002</v>
      </c>
      <c r="J400">
        <v>0.14799999999999999</v>
      </c>
      <c r="K400">
        <v>24.338000000000001</v>
      </c>
      <c r="L400">
        <v>2.0299999999999998</v>
      </c>
      <c r="M400">
        <v>0.45200000000000001</v>
      </c>
      <c r="N400">
        <v>0.65400000000000003</v>
      </c>
      <c r="O400">
        <v>42.7</v>
      </c>
      <c r="P400">
        <v>27.777000000000001</v>
      </c>
      <c r="Q400">
        <v>44.988999999999997</v>
      </c>
      <c r="R400">
        <v>229.8</v>
      </c>
      <c r="S400">
        <v>60.1</v>
      </c>
      <c r="T400">
        <v>60.1</v>
      </c>
      <c r="U400">
        <v>60.9</v>
      </c>
      <c r="V400">
        <v>141.87899999999999</v>
      </c>
      <c r="W400">
        <v>52.5</v>
      </c>
      <c r="X400">
        <v>66.8</v>
      </c>
      <c r="Y400">
        <v>80.474999999999994</v>
      </c>
      <c r="Z400">
        <v>3.4609999999999999</v>
      </c>
      <c r="AA400">
        <v>539.21900000000005</v>
      </c>
      <c r="AB400">
        <v>493.90800000000002</v>
      </c>
      <c r="AC400">
        <v>4.5149999999999997</v>
      </c>
      <c r="AD400">
        <v>3.65</v>
      </c>
      <c r="AE400">
        <v>7641.7730000000001</v>
      </c>
      <c r="AF400">
        <v>5342.93</v>
      </c>
      <c r="AG400">
        <v>1587.095</v>
      </c>
      <c r="AH400">
        <v>991.85599999999999</v>
      </c>
      <c r="AI400">
        <v>6054.6779999999999</v>
      </c>
      <c r="AJ400">
        <v>4351.0739999999996</v>
      </c>
      <c r="AM400">
        <v>45566.76988</v>
      </c>
      <c r="AN400">
        <f>MAX(AL400:AM400)</f>
        <v>45566.76988</v>
      </c>
      <c r="AO400">
        <f t="shared" si="12"/>
        <v>45566.76988</v>
      </c>
      <c r="AU400" s="31">
        <v>0.142438173</v>
      </c>
      <c r="AV400" s="32"/>
      <c r="AW400">
        <f t="shared" si="13"/>
        <v>0.142438173</v>
      </c>
    </row>
    <row r="401" spans="1:49" x14ac:dyDescent="0.35">
      <c r="A401">
        <v>800.67499999999995</v>
      </c>
      <c r="B401">
        <v>119.90900000000001</v>
      </c>
      <c r="C401">
        <v>214.6</v>
      </c>
      <c r="D401">
        <v>214.8</v>
      </c>
      <c r="E401">
        <v>220.1</v>
      </c>
      <c r="F401">
        <v>224.8</v>
      </c>
      <c r="G401">
        <v>2183.6880000000001</v>
      </c>
      <c r="H401">
        <v>1769.953</v>
      </c>
      <c r="I401">
        <v>3.4260000000000002</v>
      </c>
      <c r="J401">
        <v>0.14799999999999999</v>
      </c>
      <c r="K401">
        <v>24.338000000000001</v>
      </c>
      <c r="L401">
        <v>2.0299999999999998</v>
      </c>
      <c r="M401">
        <v>0.45200000000000001</v>
      </c>
      <c r="N401">
        <v>0.65400000000000003</v>
      </c>
      <c r="O401">
        <v>42.7</v>
      </c>
      <c r="P401">
        <v>27.777000000000001</v>
      </c>
      <c r="Q401">
        <v>44.988999999999997</v>
      </c>
      <c r="R401">
        <v>229.8</v>
      </c>
      <c r="S401">
        <v>60.1</v>
      </c>
      <c r="T401">
        <v>60.1</v>
      </c>
      <c r="U401">
        <v>60.9</v>
      </c>
      <c r="V401">
        <v>91.864000000000004</v>
      </c>
      <c r="W401">
        <v>52.5</v>
      </c>
      <c r="X401">
        <v>67.477999999999994</v>
      </c>
      <c r="Y401">
        <v>83.334999999999994</v>
      </c>
      <c r="Z401">
        <v>1.3169999999999999</v>
      </c>
      <c r="AA401">
        <v>542.55999999999995</v>
      </c>
      <c r="AB401">
        <v>494.80599999999998</v>
      </c>
      <c r="AC401">
        <v>4.891</v>
      </c>
      <c r="AD401">
        <v>3.875</v>
      </c>
      <c r="AE401">
        <v>7833.7479999999996</v>
      </c>
      <c r="AF401">
        <v>5988.2849999999999</v>
      </c>
      <c r="AG401">
        <v>1812.646</v>
      </c>
      <c r="AH401">
        <v>1132.7</v>
      </c>
      <c r="AI401">
        <v>6021.1019999999999</v>
      </c>
      <c r="AJ401">
        <v>4855.585</v>
      </c>
      <c r="AK401">
        <v>424.71699999999998</v>
      </c>
      <c r="AL401">
        <v>2053.9609999999998</v>
      </c>
      <c r="AM401">
        <v>45566.76988</v>
      </c>
      <c r="AN401">
        <f>MAX(AL401:AM401)</f>
        <v>45566.76988</v>
      </c>
      <c r="AO401">
        <f t="shared" si="12"/>
        <v>45566.76988</v>
      </c>
      <c r="AP401">
        <v>0</v>
      </c>
      <c r="AU401" s="32"/>
      <c r="AV401" s="31">
        <v>0.142438173</v>
      </c>
      <c r="AW401">
        <f t="shared" si="13"/>
        <v>0.142438173</v>
      </c>
    </row>
    <row r="402" spans="1:49" x14ac:dyDescent="0.35">
      <c r="A402">
        <v>800.49099999999999</v>
      </c>
      <c r="B402">
        <v>119.90900000000001</v>
      </c>
      <c r="C402">
        <v>214.6</v>
      </c>
      <c r="D402">
        <v>214.6</v>
      </c>
      <c r="E402">
        <v>220.1</v>
      </c>
      <c r="F402">
        <v>224.8</v>
      </c>
      <c r="G402">
        <v>2183.0070000000001</v>
      </c>
      <c r="H402">
        <v>1798.319</v>
      </c>
      <c r="I402">
        <v>3.0659999999999998</v>
      </c>
      <c r="J402">
        <v>0.14799999999999999</v>
      </c>
      <c r="K402">
        <v>24.338000000000001</v>
      </c>
      <c r="L402">
        <v>2.04</v>
      </c>
      <c r="M402">
        <v>0.45200000000000001</v>
      </c>
      <c r="N402">
        <v>0.65200000000000002</v>
      </c>
      <c r="O402">
        <v>42</v>
      </c>
      <c r="P402">
        <v>27.696000000000002</v>
      </c>
      <c r="Q402">
        <v>44.978999999999999</v>
      </c>
      <c r="R402">
        <v>229.8</v>
      </c>
      <c r="S402">
        <v>59.9</v>
      </c>
      <c r="T402">
        <v>59.9</v>
      </c>
      <c r="U402">
        <v>60.9</v>
      </c>
      <c r="V402">
        <v>141.87899999999999</v>
      </c>
      <c r="W402">
        <v>52.5</v>
      </c>
      <c r="X402">
        <v>66.611000000000004</v>
      </c>
      <c r="Y402">
        <v>80.42</v>
      </c>
      <c r="Z402">
        <v>3.1230000000000002</v>
      </c>
      <c r="AA402">
        <v>540.38400000000001</v>
      </c>
      <c r="AB402">
        <v>495.19299999999998</v>
      </c>
      <c r="AC402">
        <v>4.7409999999999997</v>
      </c>
      <c r="AD402">
        <v>3.6869999999999998</v>
      </c>
      <c r="AE402">
        <v>7658.8909999999996</v>
      </c>
      <c r="AF402">
        <v>5381.57</v>
      </c>
      <c r="AG402">
        <v>1712.067</v>
      </c>
      <c r="AH402">
        <v>1012.4640000000001</v>
      </c>
      <c r="AI402">
        <v>5946.8239999999996</v>
      </c>
      <c r="AJ402">
        <v>4369.1049999999996</v>
      </c>
      <c r="AK402">
        <v>423.411</v>
      </c>
      <c r="AL402">
        <v>2055.2089999999998</v>
      </c>
      <c r="AM402">
        <v>45566.77016</v>
      </c>
      <c r="AN402">
        <f>MAX(AL402:AM402)</f>
        <v>45566.77016</v>
      </c>
      <c r="AO402">
        <f t="shared" si="12"/>
        <v>45566.77016</v>
      </c>
      <c r="AP402">
        <v>1</v>
      </c>
      <c r="AU402" s="31">
        <v>0.12605023400000001</v>
      </c>
      <c r="AV402" s="32"/>
      <c r="AW402">
        <f t="shared" si="13"/>
        <v>0.12605023400000001</v>
      </c>
    </row>
    <row r="403" spans="1:49" x14ac:dyDescent="0.35">
      <c r="A403">
        <v>800.49099999999999</v>
      </c>
      <c r="B403">
        <v>119.90900000000001</v>
      </c>
      <c r="C403">
        <v>214.6</v>
      </c>
      <c r="D403">
        <v>214.6</v>
      </c>
      <c r="E403">
        <v>220.1</v>
      </c>
      <c r="F403">
        <v>224.8</v>
      </c>
      <c r="G403">
        <v>2183.0070000000001</v>
      </c>
      <c r="H403">
        <v>1798.319</v>
      </c>
      <c r="I403">
        <v>3.0659999999999998</v>
      </c>
      <c r="J403">
        <v>0.14799999999999999</v>
      </c>
      <c r="K403">
        <v>24.338000000000001</v>
      </c>
      <c r="L403">
        <v>2.04</v>
      </c>
      <c r="M403">
        <v>0.45200000000000001</v>
      </c>
      <c r="N403">
        <v>0.65200000000000002</v>
      </c>
      <c r="O403">
        <v>42</v>
      </c>
      <c r="P403">
        <v>27.696000000000002</v>
      </c>
      <c r="Q403">
        <v>44.978999999999999</v>
      </c>
      <c r="R403">
        <v>229.8</v>
      </c>
      <c r="S403">
        <v>59.9</v>
      </c>
      <c r="T403">
        <v>59.9</v>
      </c>
      <c r="U403">
        <v>60.9</v>
      </c>
      <c r="V403">
        <v>91.864000000000004</v>
      </c>
      <c r="W403">
        <v>52.5</v>
      </c>
      <c r="X403">
        <v>67.343000000000004</v>
      </c>
      <c r="Y403">
        <v>83.391999999999996</v>
      </c>
      <c r="Z403">
        <v>1.3919999999999999</v>
      </c>
      <c r="AA403">
        <v>544.65800000000002</v>
      </c>
      <c r="AB403">
        <v>495.83199999999999</v>
      </c>
      <c r="AC403">
        <v>4.891</v>
      </c>
      <c r="AD403">
        <v>3.875</v>
      </c>
      <c r="AE403">
        <v>7878.53</v>
      </c>
      <c r="AF403">
        <v>6022.5379999999996</v>
      </c>
      <c r="AG403">
        <v>1813.9480000000001</v>
      </c>
      <c r="AH403">
        <v>1128.855</v>
      </c>
      <c r="AI403">
        <v>6064.5820000000003</v>
      </c>
      <c r="AJ403">
        <v>4893.6819999999998</v>
      </c>
      <c r="AK403">
        <v>424.81900000000002</v>
      </c>
      <c r="AL403">
        <v>2054.5100000000002</v>
      </c>
      <c r="AM403">
        <v>45566.77016</v>
      </c>
      <c r="AN403">
        <f>MAX(AL403:AM403)</f>
        <v>45566.77016</v>
      </c>
      <c r="AO403">
        <f t="shared" si="12"/>
        <v>45566.77016</v>
      </c>
      <c r="AP403">
        <v>1</v>
      </c>
      <c r="AU403" s="32"/>
      <c r="AV403" s="31">
        <v>0.12605023400000001</v>
      </c>
      <c r="AW403">
        <f t="shared" si="13"/>
        <v>0.12605023400000001</v>
      </c>
    </row>
    <row r="404" spans="1:49" x14ac:dyDescent="0.35">
      <c r="A404">
        <v>800.49099999999999</v>
      </c>
      <c r="B404">
        <v>119.90900000000001</v>
      </c>
      <c r="C404">
        <v>214.6</v>
      </c>
      <c r="D404">
        <v>214.6</v>
      </c>
      <c r="E404">
        <v>220.1</v>
      </c>
      <c r="F404">
        <v>225</v>
      </c>
      <c r="G404">
        <v>2181.9389999999999</v>
      </c>
      <c r="H404">
        <v>1758.588</v>
      </c>
      <c r="I404">
        <v>2.8740000000000001</v>
      </c>
      <c r="J404">
        <v>0.14799999999999999</v>
      </c>
      <c r="K404">
        <v>24.338000000000001</v>
      </c>
      <c r="L404">
        <v>2.0419999999999998</v>
      </c>
      <c r="M404">
        <v>0.45200000000000001</v>
      </c>
      <c r="N404">
        <v>0.65800000000000003</v>
      </c>
      <c r="O404">
        <v>41.5</v>
      </c>
      <c r="P404">
        <v>27.588999999999999</v>
      </c>
      <c r="Q404">
        <v>44.959000000000003</v>
      </c>
      <c r="R404">
        <v>229.8</v>
      </c>
      <c r="S404">
        <v>60</v>
      </c>
      <c r="T404">
        <v>60</v>
      </c>
      <c r="U404">
        <v>60.9</v>
      </c>
      <c r="V404">
        <v>141.87899999999999</v>
      </c>
      <c r="W404">
        <v>52.5</v>
      </c>
      <c r="X404">
        <v>66.787000000000006</v>
      </c>
      <c r="Y404">
        <v>80.432000000000002</v>
      </c>
      <c r="Z404">
        <v>2.859</v>
      </c>
      <c r="AA404">
        <v>539.45799999999997</v>
      </c>
      <c r="AB404">
        <v>492.93200000000002</v>
      </c>
      <c r="AC404">
        <v>4.59</v>
      </c>
      <c r="AD404">
        <v>3.65</v>
      </c>
      <c r="AE404">
        <v>7651.7129999999997</v>
      </c>
      <c r="AF404">
        <v>5318.39</v>
      </c>
      <c r="AG404">
        <v>1620.874</v>
      </c>
      <c r="AH404">
        <v>981.21400000000006</v>
      </c>
      <c r="AI404">
        <v>6030.84</v>
      </c>
      <c r="AJ404">
        <v>4337.1760000000004</v>
      </c>
      <c r="AK404">
        <v>423.22300000000001</v>
      </c>
      <c r="AL404">
        <v>2055.6129999999998</v>
      </c>
      <c r="AM404">
        <v>45566.77044</v>
      </c>
      <c r="AN404">
        <f>MAX(AL404:AM404)</f>
        <v>45566.77044</v>
      </c>
      <c r="AO404">
        <f t="shared" si="12"/>
        <v>45566.77044</v>
      </c>
      <c r="AP404">
        <v>1</v>
      </c>
      <c r="AU404" s="31">
        <v>0.15055680299999999</v>
      </c>
      <c r="AV404" s="32"/>
      <c r="AW404">
        <f t="shared" si="13"/>
        <v>0.15055680299999999</v>
      </c>
    </row>
    <row r="405" spans="1:49" x14ac:dyDescent="0.35">
      <c r="A405">
        <v>800.49099999999999</v>
      </c>
      <c r="B405">
        <v>119.90900000000001</v>
      </c>
      <c r="C405">
        <v>214.6</v>
      </c>
      <c r="D405">
        <v>214.6</v>
      </c>
      <c r="E405">
        <v>220.1</v>
      </c>
      <c r="F405">
        <v>225</v>
      </c>
      <c r="G405">
        <v>2181.9389999999999</v>
      </c>
      <c r="H405">
        <v>1758.588</v>
      </c>
      <c r="I405">
        <v>2.8740000000000001</v>
      </c>
      <c r="J405">
        <v>0.14799999999999999</v>
      </c>
      <c r="K405">
        <v>24.338000000000001</v>
      </c>
      <c r="L405">
        <v>2.0419999999999998</v>
      </c>
      <c r="M405">
        <v>0.45200000000000001</v>
      </c>
      <c r="N405">
        <v>0.65800000000000003</v>
      </c>
      <c r="O405">
        <v>41.5</v>
      </c>
      <c r="P405">
        <v>27.588999999999999</v>
      </c>
      <c r="Q405">
        <v>44.959000000000003</v>
      </c>
      <c r="R405">
        <v>229.8</v>
      </c>
      <c r="S405">
        <v>60</v>
      </c>
      <c r="T405">
        <v>60</v>
      </c>
      <c r="U405">
        <v>60.9</v>
      </c>
      <c r="V405">
        <v>91.864000000000004</v>
      </c>
      <c r="W405">
        <v>52.5</v>
      </c>
      <c r="X405">
        <v>67.317999999999998</v>
      </c>
      <c r="Y405">
        <v>82.896000000000001</v>
      </c>
      <c r="Z405">
        <v>1.994</v>
      </c>
      <c r="AA405">
        <v>543.25099999999998</v>
      </c>
      <c r="AB405">
        <v>494.38099999999997</v>
      </c>
      <c r="AC405">
        <v>4.8159999999999998</v>
      </c>
      <c r="AD405">
        <v>3.9129999999999998</v>
      </c>
      <c r="AE405">
        <v>7852.9570000000003</v>
      </c>
      <c r="AF405">
        <v>5994.0810000000001</v>
      </c>
      <c r="AG405">
        <v>1768.155</v>
      </c>
      <c r="AH405">
        <v>1144.289</v>
      </c>
      <c r="AI405">
        <v>6084.8019999999997</v>
      </c>
      <c r="AJ405">
        <v>4849.7920000000004</v>
      </c>
      <c r="AK405">
        <v>424.66399999999999</v>
      </c>
      <c r="AL405">
        <v>2055.442</v>
      </c>
      <c r="AM405">
        <v>45566.77044</v>
      </c>
      <c r="AN405">
        <f>MAX(AL405:AM405)</f>
        <v>45566.77044</v>
      </c>
      <c r="AO405">
        <f t="shared" si="12"/>
        <v>45566.77044</v>
      </c>
      <c r="AP405">
        <v>1</v>
      </c>
      <c r="AU405" s="32"/>
      <c r="AV405" s="31">
        <v>0.15055680299999999</v>
      </c>
      <c r="AW405">
        <f t="shared" si="13"/>
        <v>0.15055680299999999</v>
      </c>
    </row>
    <row r="406" spans="1:49" x14ac:dyDescent="0.35">
      <c r="A406">
        <v>800.49099999999999</v>
      </c>
      <c r="B406">
        <v>119.90900000000001</v>
      </c>
      <c r="C406">
        <v>214.6</v>
      </c>
      <c r="D406">
        <v>214.8</v>
      </c>
      <c r="E406">
        <v>220.1</v>
      </c>
      <c r="F406">
        <v>225</v>
      </c>
      <c r="G406">
        <v>2187.7669999999998</v>
      </c>
      <c r="H406">
        <v>1789.8679999999999</v>
      </c>
      <c r="I406">
        <v>3.0739999999999998</v>
      </c>
      <c r="J406">
        <v>0.14799999999999999</v>
      </c>
      <c r="K406">
        <v>24.338000000000001</v>
      </c>
      <c r="L406">
        <v>2.044</v>
      </c>
      <c r="M406">
        <v>0.45200000000000001</v>
      </c>
      <c r="N406">
        <v>0.65600000000000003</v>
      </c>
      <c r="O406">
        <v>41</v>
      </c>
      <c r="P406">
        <v>27.584</v>
      </c>
      <c r="Q406">
        <v>44.978999999999999</v>
      </c>
      <c r="R406">
        <v>229.8</v>
      </c>
      <c r="S406">
        <v>60.1</v>
      </c>
      <c r="T406">
        <v>60.1</v>
      </c>
      <c r="U406">
        <v>60.9</v>
      </c>
      <c r="V406">
        <v>141.87899999999999</v>
      </c>
      <c r="W406">
        <v>52.5</v>
      </c>
      <c r="X406">
        <v>66.786000000000001</v>
      </c>
      <c r="Y406">
        <v>80.402000000000001</v>
      </c>
      <c r="Z406">
        <v>3.3490000000000002</v>
      </c>
      <c r="AA406">
        <v>540.39499999999998</v>
      </c>
      <c r="AB406">
        <v>495.185</v>
      </c>
      <c r="AC406">
        <v>4.6280000000000001</v>
      </c>
      <c r="AD406">
        <v>3.6869999999999998</v>
      </c>
      <c r="AE406">
        <v>7648.1149999999998</v>
      </c>
      <c r="AF406">
        <v>5371.0559999999996</v>
      </c>
      <c r="AG406">
        <v>1649.9839999999999</v>
      </c>
      <c r="AH406">
        <v>1011.0410000000001</v>
      </c>
      <c r="AI406">
        <v>5998.1310000000003</v>
      </c>
      <c r="AJ406">
        <v>4360.0159999999996</v>
      </c>
      <c r="AK406">
        <v>423.72500000000002</v>
      </c>
      <c r="AL406">
        <v>2055.14</v>
      </c>
      <c r="AM406">
        <v>45566.770729999997</v>
      </c>
      <c r="AN406">
        <f>MAX(AL406:AM406)</f>
        <v>45566.770729999997</v>
      </c>
      <c r="AO406">
        <f t="shared" si="12"/>
        <v>45566.770729999997</v>
      </c>
      <c r="AP406">
        <v>1</v>
      </c>
      <c r="AU406" s="31">
        <v>0.12611937500000001</v>
      </c>
      <c r="AV406" s="32"/>
      <c r="AW406">
        <f t="shared" si="13"/>
        <v>0.12611937500000001</v>
      </c>
    </row>
    <row r="407" spans="1:49" x14ac:dyDescent="0.35">
      <c r="A407">
        <v>800.49099999999999</v>
      </c>
      <c r="B407">
        <v>119.90900000000001</v>
      </c>
      <c r="C407">
        <v>214.6</v>
      </c>
      <c r="D407">
        <v>214.8</v>
      </c>
      <c r="E407">
        <v>220.1</v>
      </c>
      <c r="F407">
        <v>225</v>
      </c>
      <c r="G407">
        <v>2187.7669999999998</v>
      </c>
      <c r="H407">
        <v>1789.8679999999999</v>
      </c>
      <c r="I407">
        <v>3.0739999999999998</v>
      </c>
      <c r="J407">
        <v>0.14799999999999999</v>
      </c>
      <c r="K407">
        <v>24.338000000000001</v>
      </c>
      <c r="L407">
        <v>2.044</v>
      </c>
      <c r="M407">
        <v>0.45200000000000001</v>
      </c>
      <c r="N407">
        <v>0.65600000000000003</v>
      </c>
      <c r="O407">
        <v>41</v>
      </c>
      <c r="P407">
        <v>27.584</v>
      </c>
      <c r="Q407">
        <v>44.978999999999999</v>
      </c>
      <c r="R407">
        <v>229.8</v>
      </c>
      <c r="S407">
        <v>60.1</v>
      </c>
      <c r="T407">
        <v>60.1</v>
      </c>
      <c r="U407">
        <v>60.9</v>
      </c>
      <c r="V407">
        <v>91.864000000000004</v>
      </c>
      <c r="W407">
        <v>52.5</v>
      </c>
      <c r="X407">
        <v>67.349000000000004</v>
      </c>
      <c r="Y407">
        <v>83.052000000000007</v>
      </c>
      <c r="Z407">
        <v>2.145</v>
      </c>
      <c r="AA407">
        <v>542.41399999999999</v>
      </c>
      <c r="AB407">
        <v>494.113</v>
      </c>
      <c r="AC407">
        <v>4.8540000000000001</v>
      </c>
      <c r="AD407">
        <v>3.875</v>
      </c>
      <c r="AE407">
        <v>7838.9480000000003</v>
      </c>
      <c r="AF407">
        <v>5964.1019999999999</v>
      </c>
      <c r="AG407">
        <v>1785.1859999999999</v>
      </c>
      <c r="AH407">
        <v>1123.652</v>
      </c>
      <c r="AI407">
        <v>6053.7619999999997</v>
      </c>
      <c r="AJ407">
        <v>4840.45</v>
      </c>
      <c r="AK407">
        <v>424.74700000000001</v>
      </c>
      <c r="AL407">
        <v>2054.2130000000002</v>
      </c>
      <c r="AM407">
        <v>45566.770729999997</v>
      </c>
      <c r="AN407">
        <f>MAX(AL407:AM407)</f>
        <v>45566.770729999997</v>
      </c>
      <c r="AO407">
        <f t="shared" si="12"/>
        <v>45566.770729999997</v>
      </c>
      <c r="AP407">
        <v>1</v>
      </c>
      <c r="AU407" s="32"/>
      <c r="AV407" s="31">
        <v>0.12611937500000001</v>
      </c>
      <c r="AW407">
        <f t="shared" si="13"/>
        <v>0.12611937500000001</v>
      </c>
    </row>
    <row r="408" spans="1:49" hidden="1" x14ac:dyDescent="0.35">
      <c r="A408">
        <v>800.49099999999999</v>
      </c>
      <c r="B408">
        <v>119.90900000000001</v>
      </c>
      <c r="C408">
        <v>214.6</v>
      </c>
      <c r="D408">
        <v>214.6</v>
      </c>
      <c r="E408">
        <v>220.1</v>
      </c>
      <c r="F408">
        <v>225</v>
      </c>
      <c r="G408">
        <v>2189.6129999999998</v>
      </c>
      <c r="H408">
        <v>1795.0160000000001</v>
      </c>
      <c r="I408">
        <v>3.238</v>
      </c>
      <c r="J408">
        <v>0.14799999999999999</v>
      </c>
      <c r="K408">
        <v>24.338000000000001</v>
      </c>
      <c r="L408">
        <v>2.044</v>
      </c>
      <c r="M408">
        <v>0.45200000000000001</v>
      </c>
      <c r="N408">
        <v>0.65800000000000003</v>
      </c>
      <c r="O408">
        <v>40.700000000000003</v>
      </c>
      <c r="P408">
        <v>27.523</v>
      </c>
      <c r="Q408">
        <v>44.973999999999997</v>
      </c>
      <c r="R408">
        <v>229.8</v>
      </c>
      <c r="S408">
        <v>59.9</v>
      </c>
      <c r="T408">
        <v>59.9</v>
      </c>
      <c r="U408">
        <v>60.9</v>
      </c>
      <c r="V408">
        <v>141.87899999999999</v>
      </c>
      <c r="W408">
        <v>52.5</v>
      </c>
      <c r="X408">
        <v>66.59</v>
      </c>
      <c r="Y408">
        <v>80.408000000000001</v>
      </c>
      <c r="Z408">
        <v>2.859</v>
      </c>
      <c r="AA408">
        <v>539.97699999999998</v>
      </c>
      <c r="AB408">
        <v>495.03699999999998</v>
      </c>
      <c r="AC408">
        <v>4.665</v>
      </c>
      <c r="AD408">
        <v>3.6869999999999998</v>
      </c>
      <c r="AE408">
        <v>7640.5569999999998</v>
      </c>
      <c r="AF408">
        <v>5369.8190000000004</v>
      </c>
      <c r="AG408">
        <v>1664.249</v>
      </c>
      <c r="AH408">
        <v>1005.011</v>
      </c>
      <c r="AI408">
        <v>5976.308</v>
      </c>
      <c r="AJ408">
        <v>4364.8090000000002</v>
      </c>
      <c r="AM408">
        <v>45566.771009999997</v>
      </c>
      <c r="AN408">
        <f>MAX(AL408:AM408)</f>
        <v>45566.771009999997</v>
      </c>
      <c r="AO408">
        <f t="shared" si="12"/>
        <v>45566.771009999997</v>
      </c>
      <c r="AU408" s="31">
        <v>0.13728332500000001</v>
      </c>
      <c r="AV408" s="32"/>
      <c r="AW408">
        <f t="shared" si="13"/>
        <v>0.13728332500000001</v>
      </c>
    </row>
    <row r="409" spans="1:49" x14ac:dyDescent="0.35">
      <c r="A409">
        <v>800.49099999999999</v>
      </c>
      <c r="B409">
        <v>119.90900000000001</v>
      </c>
      <c r="C409">
        <v>214.6</v>
      </c>
      <c r="D409">
        <v>214.6</v>
      </c>
      <c r="E409">
        <v>220.1</v>
      </c>
      <c r="F409">
        <v>225</v>
      </c>
      <c r="G409">
        <v>2189.6129999999998</v>
      </c>
      <c r="H409">
        <v>1795.0160000000001</v>
      </c>
      <c r="I409">
        <v>3.238</v>
      </c>
      <c r="J409">
        <v>0.14799999999999999</v>
      </c>
      <c r="K409">
        <v>24.338000000000001</v>
      </c>
      <c r="L409">
        <v>2.044</v>
      </c>
      <c r="M409">
        <v>0.45200000000000001</v>
      </c>
      <c r="N409">
        <v>0.65800000000000003</v>
      </c>
      <c r="O409">
        <v>40.700000000000003</v>
      </c>
      <c r="P409">
        <v>27.523</v>
      </c>
      <c r="Q409">
        <v>44.973999999999997</v>
      </c>
      <c r="R409">
        <v>229.8</v>
      </c>
      <c r="S409">
        <v>59.9</v>
      </c>
      <c r="T409">
        <v>59.9</v>
      </c>
      <c r="U409">
        <v>60.9</v>
      </c>
      <c r="V409">
        <v>91.864000000000004</v>
      </c>
      <c r="W409">
        <v>52.5</v>
      </c>
      <c r="X409">
        <v>67.256</v>
      </c>
      <c r="Y409">
        <v>82.828000000000003</v>
      </c>
      <c r="Z409">
        <v>2.4460000000000002</v>
      </c>
      <c r="AA409">
        <v>541.84299999999996</v>
      </c>
      <c r="AB409">
        <v>493.41399999999999</v>
      </c>
      <c r="AC409">
        <v>4.8159999999999998</v>
      </c>
      <c r="AD409">
        <v>3.875</v>
      </c>
      <c r="AE409">
        <v>7819.4939999999997</v>
      </c>
      <c r="AF409">
        <v>5944.549</v>
      </c>
      <c r="AG409">
        <v>1759.481</v>
      </c>
      <c r="AH409">
        <v>1118.9929999999999</v>
      </c>
      <c r="AI409">
        <v>6060.0119999999997</v>
      </c>
      <c r="AJ409">
        <v>4825.5559999999996</v>
      </c>
      <c r="AK409">
        <v>424.62599999999998</v>
      </c>
      <c r="AL409">
        <v>2056.2130000000002</v>
      </c>
      <c r="AM409">
        <v>45566.771009999997</v>
      </c>
      <c r="AN409">
        <f>MAX(AL409:AM409)</f>
        <v>45566.771009999997</v>
      </c>
      <c r="AO409">
        <f t="shared" si="12"/>
        <v>45566.771009999997</v>
      </c>
      <c r="AP409">
        <v>1</v>
      </c>
      <c r="AU409" s="32"/>
      <c r="AV409" s="31">
        <v>0.13728332500000001</v>
      </c>
      <c r="AW409">
        <f t="shared" si="13"/>
        <v>0.13728332500000001</v>
      </c>
    </row>
    <row r="410" spans="1:49" x14ac:dyDescent="0.35">
      <c r="A410">
        <v>800.49099999999999</v>
      </c>
      <c r="B410">
        <v>119.90900000000001</v>
      </c>
      <c r="C410">
        <v>214.6</v>
      </c>
      <c r="D410">
        <v>214.6</v>
      </c>
      <c r="E410">
        <v>220.1</v>
      </c>
      <c r="F410">
        <v>225</v>
      </c>
      <c r="G410">
        <v>2191.75</v>
      </c>
      <c r="H410">
        <v>1772.771</v>
      </c>
      <c r="I410">
        <v>3.24</v>
      </c>
      <c r="J410">
        <v>0.14799999999999999</v>
      </c>
      <c r="K410">
        <v>24.338000000000001</v>
      </c>
      <c r="L410">
        <v>2.0219999999999998</v>
      </c>
      <c r="M410">
        <v>0.45200000000000001</v>
      </c>
      <c r="N410">
        <v>0.65400000000000003</v>
      </c>
      <c r="O410">
        <v>40.5</v>
      </c>
      <c r="P410">
        <v>27.068999999999999</v>
      </c>
      <c r="Q410">
        <v>44.994</v>
      </c>
      <c r="R410">
        <v>229.8</v>
      </c>
      <c r="S410">
        <v>60.1</v>
      </c>
      <c r="T410">
        <v>60.1</v>
      </c>
      <c r="U410">
        <v>60.9</v>
      </c>
      <c r="V410">
        <v>141.87899999999999</v>
      </c>
      <c r="W410">
        <v>52.5</v>
      </c>
      <c r="X410">
        <v>66.744</v>
      </c>
      <c r="Y410">
        <v>80.331999999999994</v>
      </c>
      <c r="Z410">
        <v>2.859</v>
      </c>
      <c r="AA410">
        <v>539.08600000000001</v>
      </c>
      <c r="AB410">
        <v>491.74599999999998</v>
      </c>
      <c r="AC410">
        <v>4.6280000000000001</v>
      </c>
      <c r="AD410">
        <v>3.6869999999999998</v>
      </c>
      <c r="AE410">
        <v>7636.1030000000001</v>
      </c>
      <c r="AF410">
        <v>5288.37</v>
      </c>
      <c r="AG410">
        <v>1627.4069999999999</v>
      </c>
      <c r="AH410">
        <v>984.61199999999997</v>
      </c>
      <c r="AI410">
        <v>6008.6959999999999</v>
      </c>
      <c r="AJ410">
        <v>4303.7569999999996</v>
      </c>
      <c r="AK410">
        <v>423.64800000000002</v>
      </c>
      <c r="AL410">
        <v>2055.8249999999998</v>
      </c>
      <c r="AM410">
        <v>45566.771280000001</v>
      </c>
      <c r="AN410">
        <f>MAX(AL410:AM410)</f>
        <v>45566.771280000001</v>
      </c>
      <c r="AO410">
        <f t="shared" si="12"/>
        <v>45566.771280000001</v>
      </c>
      <c r="AP410">
        <v>0</v>
      </c>
      <c r="AU410" s="31">
        <v>0.118888021</v>
      </c>
      <c r="AV410" s="32"/>
      <c r="AW410">
        <f t="shared" si="13"/>
        <v>0.118888021</v>
      </c>
    </row>
    <row r="411" spans="1:49" x14ac:dyDescent="0.35">
      <c r="A411">
        <v>800.49099999999999</v>
      </c>
      <c r="B411">
        <v>119.90900000000001</v>
      </c>
      <c r="C411">
        <v>214.6</v>
      </c>
      <c r="D411">
        <v>214.6</v>
      </c>
      <c r="E411">
        <v>220.1</v>
      </c>
      <c r="F411">
        <v>225</v>
      </c>
      <c r="G411">
        <v>2191.75</v>
      </c>
      <c r="H411">
        <v>1772.771</v>
      </c>
      <c r="I411">
        <v>3.24</v>
      </c>
      <c r="J411">
        <v>0.14799999999999999</v>
      </c>
      <c r="K411">
        <v>24.338000000000001</v>
      </c>
      <c r="L411">
        <v>2.0219999999999998</v>
      </c>
      <c r="M411">
        <v>0.45200000000000001</v>
      </c>
      <c r="N411">
        <v>0.65400000000000003</v>
      </c>
      <c r="O411">
        <v>40.5</v>
      </c>
      <c r="P411">
        <v>27.068999999999999</v>
      </c>
      <c r="Q411">
        <v>44.994</v>
      </c>
      <c r="R411">
        <v>229.8</v>
      </c>
      <c r="S411">
        <v>60.1</v>
      </c>
      <c r="T411">
        <v>60.1</v>
      </c>
      <c r="U411">
        <v>60.9</v>
      </c>
      <c r="V411">
        <v>91.864000000000004</v>
      </c>
      <c r="W411">
        <v>52.5</v>
      </c>
      <c r="X411">
        <v>67.334999999999994</v>
      </c>
      <c r="Y411">
        <v>83.194000000000003</v>
      </c>
      <c r="Z411">
        <v>1.4670000000000001</v>
      </c>
      <c r="AA411">
        <v>540.57500000000005</v>
      </c>
      <c r="AB411">
        <v>490.33800000000002</v>
      </c>
      <c r="AC411">
        <v>4.891</v>
      </c>
      <c r="AD411">
        <v>3.9129999999999998</v>
      </c>
      <c r="AE411">
        <v>7804.5050000000001</v>
      </c>
      <c r="AF411">
        <v>5863.0439999999999</v>
      </c>
      <c r="AG411">
        <v>1778.777</v>
      </c>
      <c r="AH411">
        <v>1112.229</v>
      </c>
      <c r="AI411">
        <v>6025.7290000000003</v>
      </c>
      <c r="AJ411">
        <v>4750.8149999999996</v>
      </c>
      <c r="AK411">
        <v>424.637</v>
      </c>
      <c r="AL411">
        <v>2054.0390000000002</v>
      </c>
      <c r="AM411">
        <v>45566.771280000001</v>
      </c>
      <c r="AN411">
        <f>MAX(AL411:AM411)</f>
        <v>45566.771280000001</v>
      </c>
      <c r="AO411">
        <f t="shared" si="12"/>
        <v>45566.771280000001</v>
      </c>
      <c r="AP411">
        <v>0</v>
      </c>
      <c r="AU411" s="32"/>
      <c r="AV411" s="31">
        <v>0.118888021</v>
      </c>
      <c r="AW411">
        <f t="shared" si="13"/>
        <v>0.118888021</v>
      </c>
    </row>
    <row r="412" spans="1:49" x14ac:dyDescent="0.35">
      <c r="A412">
        <v>800.30700000000002</v>
      </c>
      <c r="B412">
        <v>119.90900000000001</v>
      </c>
      <c r="C412">
        <v>214.6</v>
      </c>
      <c r="D412">
        <v>214.8</v>
      </c>
      <c r="E412">
        <v>220.1</v>
      </c>
      <c r="F412">
        <v>225</v>
      </c>
      <c r="G412">
        <v>2189.8069999999998</v>
      </c>
      <c r="H412">
        <v>1799.5820000000001</v>
      </c>
      <c r="I412">
        <v>2.91</v>
      </c>
      <c r="J412">
        <v>0.14799999999999999</v>
      </c>
      <c r="K412">
        <v>24.338000000000001</v>
      </c>
      <c r="L412">
        <v>2.044</v>
      </c>
      <c r="M412">
        <v>0.45200000000000001</v>
      </c>
      <c r="N412">
        <v>0.65600000000000003</v>
      </c>
      <c r="O412">
        <v>40.4</v>
      </c>
      <c r="P412">
        <v>27.027999999999999</v>
      </c>
      <c r="Q412">
        <v>44.988999999999997</v>
      </c>
      <c r="R412">
        <v>229.8</v>
      </c>
      <c r="S412">
        <v>60</v>
      </c>
      <c r="T412">
        <v>60</v>
      </c>
      <c r="U412">
        <v>60.9</v>
      </c>
      <c r="V412">
        <v>141.87899999999999</v>
      </c>
      <c r="W412">
        <v>52.5</v>
      </c>
      <c r="X412">
        <v>66.751000000000005</v>
      </c>
      <c r="Y412">
        <v>80.528999999999996</v>
      </c>
      <c r="Z412">
        <v>3.085</v>
      </c>
      <c r="AA412">
        <v>538.20899999999995</v>
      </c>
      <c r="AB412">
        <v>491.65</v>
      </c>
      <c r="AC412">
        <v>4.7409999999999997</v>
      </c>
      <c r="AD412">
        <v>3.7250000000000001</v>
      </c>
      <c r="AE412">
        <v>7608.6350000000002</v>
      </c>
      <c r="AF412">
        <v>5271.8130000000001</v>
      </c>
      <c r="AG412">
        <v>1681.777</v>
      </c>
      <c r="AH412">
        <v>998.78599999999994</v>
      </c>
      <c r="AI412">
        <v>5926.857</v>
      </c>
      <c r="AJ412">
        <v>4273.027</v>
      </c>
      <c r="AK412">
        <v>423.55900000000003</v>
      </c>
      <c r="AL412">
        <v>2055.1860000000001</v>
      </c>
      <c r="AM412">
        <v>45566.771569999997</v>
      </c>
      <c r="AN412">
        <f>MAX(AL412:AM412)</f>
        <v>45566.771569999997</v>
      </c>
      <c r="AO412">
        <f t="shared" si="12"/>
        <v>45566.771569999997</v>
      </c>
      <c r="AP412">
        <v>1</v>
      </c>
      <c r="AU412" s="31">
        <v>0.14259612599999999</v>
      </c>
      <c r="AV412" s="32"/>
      <c r="AW412">
        <f t="shared" si="13"/>
        <v>0.14259612599999999</v>
      </c>
    </row>
    <row r="413" spans="1:49" x14ac:dyDescent="0.35">
      <c r="A413">
        <v>800.30700000000002</v>
      </c>
      <c r="B413">
        <v>119.90900000000001</v>
      </c>
      <c r="C413">
        <v>214.6</v>
      </c>
      <c r="D413">
        <v>214.8</v>
      </c>
      <c r="E413">
        <v>220.1</v>
      </c>
      <c r="F413">
        <v>225</v>
      </c>
      <c r="G413">
        <v>2189.8069999999998</v>
      </c>
      <c r="H413">
        <v>1799.5820000000001</v>
      </c>
      <c r="I413">
        <v>2.91</v>
      </c>
      <c r="J413">
        <v>0.14799999999999999</v>
      </c>
      <c r="K413">
        <v>24.338000000000001</v>
      </c>
      <c r="L413">
        <v>2.044</v>
      </c>
      <c r="M413">
        <v>0.45200000000000001</v>
      </c>
      <c r="N413">
        <v>0.65600000000000003</v>
      </c>
      <c r="O413">
        <v>40.4</v>
      </c>
      <c r="P413">
        <v>27.027999999999999</v>
      </c>
      <c r="Q413">
        <v>44.988999999999997</v>
      </c>
      <c r="R413">
        <v>229.8</v>
      </c>
      <c r="S413">
        <v>60</v>
      </c>
      <c r="T413">
        <v>60</v>
      </c>
      <c r="U413">
        <v>60.9</v>
      </c>
      <c r="V413">
        <v>91.864000000000004</v>
      </c>
      <c r="W413">
        <v>52.5</v>
      </c>
      <c r="X413">
        <v>67.275999999999996</v>
      </c>
      <c r="Y413">
        <v>83.366</v>
      </c>
      <c r="Z413">
        <v>1.43</v>
      </c>
      <c r="AA413">
        <v>540.97699999999998</v>
      </c>
      <c r="AB413">
        <v>492.73599999999999</v>
      </c>
      <c r="AC413">
        <v>4.891</v>
      </c>
      <c r="AD413">
        <v>3.875</v>
      </c>
      <c r="AE413">
        <v>7801.38</v>
      </c>
      <c r="AF413">
        <v>5920.826</v>
      </c>
      <c r="AG413">
        <v>1783.7460000000001</v>
      </c>
      <c r="AH413">
        <v>1101.9670000000001</v>
      </c>
      <c r="AI413">
        <v>6017.634</v>
      </c>
      <c r="AJ413">
        <v>4818.8590000000004</v>
      </c>
      <c r="AK413">
        <v>424.77199999999999</v>
      </c>
      <c r="AL413">
        <v>2055.692</v>
      </c>
      <c r="AM413">
        <v>45566.771569999997</v>
      </c>
      <c r="AN413">
        <f>MAX(AL413:AM413)</f>
        <v>45566.771569999997</v>
      </c>
      <c r="AO413">
        <f t="shared" si="12"/>
        <v>45566.771569999997</v>
      </c>
      <c r="AP413">
        <v>1</v>
      </c>
      <c r="AU413" s="32"/>
      <c r="AV413" s="31">
        <v>0.14259612599999999</v>
      </c>
      <c r="AW413">
        <f t="shared" si="13"/>
        <v>0.14259612599999999</v>
      </c>
    </row>
    <row r="414" spans="1:49" hidden="1" x14ac:dyDescent="0.35">
      <c r="A414">
        <v>800.67499999999995</v>
      </c>
      <c r="B414">
        <v>119.90900000000001</v>
      </c>
      <c r="C414">
        <v>214.6</v>
      </c>
      <c r="D414">
        <v>214.8</v>
      </c>
      <c r="E414">
        <v>220.1</v>
      </c>
      <c r="F414">
        <v>225</v>
      </c>
      <c r="G414">
        <v>2193.8870000000002</v>
      </c>
      <c r="H414">
        <v>1806.674</v>
      </c>
      <c r="I414">
        <v>3.5979999999999999</v>
      </c>
      <c r="J414">
        <v>0.14799999999999999</v>
      </c>
      <c r="K414">
        <v>24.338000000000001</v>
      </c>
      <c r="L414">
        <v>2.0419999999999998</v>
      </c>
      <c r="M414">
        <v>0.45200000000000001</v>
      </c>
      <c r="N414">
        <v>0.65800000000000003</v>
      </c>
      <c r="O414">
        <v>40.200000000000003</v>
      </c>
      <c r="P414">
        <v>26.966999999999999</v>
      </c>
      <c r="Q414">
        <v>44.984000000000002</v>
      </c>
      <c r="R414">
        <v>229.8</v>
      </c>
      <c r="S414">
        <v>60</v>
      </c>
      <c r="T414">
        <v>60</v>
      </c>
      <c r="U414">
        <v>61</v>
      </c>
      <c r="V414">
        <v>141.87899999999999</v>
      </c>
      <c r="W414">
        <v>52.5</v>
      </c>
      <c r="X414">
        <v>66.817999999999998</v>
      </c>
      <c r="Y414">
        <v>80.525000000000006</v>
      </c>
      <c r="Z414">
        <v>2.7839999999999998</v>
      </c>
      <c r="AA414">
        <v>538.66099999999994</v>
      </c>
      <c r="AB414">
        <v>492.80700000000002</v>
      </c>
      <c r="AC414">
        <v>4.7030000000000003</v>
      </c>
      <c r="AD414">
        <v>3.6869999999999998</v>
      </c>
      <c r="AE414">
        <v>7605.3649999999998</v>
      </c>
      <c r="AF414">
        <v>5298.6750000000002</v>
      </c>
      <c r="AG414">
        <v>1663.8630000000001</v>
      </c>
      <c r="AH414">
        <v>983.21199999999999</v>
      </c>
      <c r="AI414">
        <v>5941.5020000000004</v>
      </c>
      <c r="AJ414">
        <v>4315.4629999999997</v>
      </c>
      <c r="AM414">
        <v>45566.771849999997</v>
      </c>
      <c r="AN414">
        <f>MAX(AL414:AM414)</f>
        <v>45566.771849999997</v>
      </c>
      <c r="AO414">
        <f t="shared" si="12"/>
        <v>45566.771849999997</v>
      </c>
      <c r="AU414" s="31">
        <v>0.13863956899999999</v>
      </c>
      <c r="AV414" s="32"/>
      <c r="AW414">
        <f t="shared" si="13"/>
        <v>0.13863956899999999</v>
      </c>
    </row>
    <row r="415" spans="1:49" x14ac:dyDescent="0.35">
      <c r="A415">
        <v>800.67499999999995</v>
      </c>
      <c r="B415">
        <v>119.90900000000001</v>
      </c>
      <c r="C415">
        <v>214.6</v>
      </c>
      <c r="D415">
        <v>214.8</v>
      </c>
      <c r="E415">
        <v>220.1</v>
      </c>
      <c r="F415">
        <v>225</v>
      </c>
      <c r="G415">
        <v>2193.8870000000002</v>
      </c>
      <c r="H415">
        <v>1806.674</v>
      </c>
      <c r="I415">
        <v>3.5979999999999999</v>
      </c>
      <c r="J415">
        <v>0.14799999999999999</v>
      </c>
      <c r="K415">
        <v>24.338000000000001</v>
      </c>
      <c r="L415">
        <v>2.0419999999999998</v>
      </c>
      <c r="M415">
        <v>0.45200000000000001</v>
      </c>
      <c r="N415">
        <v>0.65800000000000003</v>
      </c>
      <c r="O415">
        <v>40.200000000000003</v>
      </c>
      <c r="P415">
        <v>26.966999999999999</v>
      </c>
      <c r="Q415">
        <v>44.984000000000002</v>
      </c>
      <c r="R415">
        <v>229.8</v>
      </c>
      <c r="S415">
        <v>60</v>
      </c>
      <c r="T415">
        <v>60</v>
      </c>
      <c r="U415">
        <v>61</v>
      </c>
      <c r="V415">
        <v>91.864000000000004</v>
      </c>
      <c r="W415">
        <v>52.5</v>
      </c>
      <c r="X415">
        <v>67.344999999999999</v>
      </c>
      <c r="Y415">
        <v>83.417000000000002</v>
      </c>
      <c r="Z415">
        <v>1.43</v>
      </c>
      <c r="AA415">
        <v>541.16200000000003</v>
      </c>
      <c r="AB415">
        <v>492.30399999999997</v>
      </c>
      <c r="AC415">
        <v>4.9290000000000003</v>
      </c>
      <c r="AD415">
        <v>3.875</v>
      </c>
      <c r="AE415">
        <v>7788.8540000000003</v>
      </c>
      <c r="AF415">
        <v>5910.2079999999996</v>
      </c>
      <c r="AG415">
        <v>1803.0889999999999</v>
      </c>
      <c r="AH415">
        <v>1100.4380000000001</v>
      </c>
      <c r="AI415">
        <v>5985.7650000000003</v>
      </c>
      <c r="AJ415">
        <v>4809.7700000000004</v>
      </c>
      <c r="AK415">
        <v>424.51799999999997</v>
      </c>
      <c r="AL415">
        <v>2053.4670000000001</v>
      </c>
      <c r="AM415">
        <v>45566.771849999997</v>
      </c>
      <c r="AN415">
        <f>MAX(AL415:AM415)</f>
        <v>45566.771849999997</v>
      </c>
      <c r="AO415">
        <f t="shared" si="12"/>
        <v>45566.771849999997</v>
      </c>
      <c r="AP415">
        <v>0</v>
      </c>
      <c r="AU415" s="32"/>
      <c r="AV415" s="31">
        <v>0.13863956899999999</v>
      </c>
      <c r="AW415">
        <f t="shared" si="13"/>
        <v>0.13863956899999999</v>
      </c>
    </row>
    <row r="416" spans="1:49" x14ac:dyDescent="0.35">
      <c r="A416">
        <v>800.49099999999999</v>
      </c>
      <c r="B416">
        <v>119.90900000000001</v>
      </c>
      <c r="C416">
        <v>214.6</v>
      </c>
      <c r="D416">
        <v>214.6</v>
      </c>
      <c r="E416">
        <v>220.1</v>
      </c>
      <c r="F416">
        <v>225</v>
      </c>
      <c r="G416">
        <v>2188.933</v>
      </c>
      <c r="H416">
        <v>1807.742</v>
      </c>
      <c r="I416">
        <v>3.028</v>
      </c>
      <c r="J416">
        <v>0.14799999999999999</v>
      </c>
      <c r="K416">
        <v>24.338000000000001</v>
      </c>
      <c r="L416">
        <v>2.028</v>
      </c>
      <c r="M416">
        <v>0.45200000000000001</v>
      </c>
      <c r="N416">
        <v>0.65600000000000003</v>
      </c>
      <c r="O416">
        <v>40</v>
      </c>
      <c r="P416">
        <v>26.59</v>
      </c>
      <c r="Q416">
        <v>44.984000000000002</v>
      </c>
      <c r="R416">
        <v>229.8</v>
      </c>
      <c r="S416">
        <v>60.1</v>
      </c>
      <c r="T416">
        <v>60.1</v>
      </c>
      <c r="U416">
        <v>60.9</v>
      </c>
      <c r="V416">
        <v>141.87899999999999</v>
      </c>
      <c r="W416">
        <v>52.5</v>
      </c>
      <c r="X416">
        <v>66.837000000000003</v>
      </c>
      <c r="Y416">
        <v>80.510999999999996</v>
      </c>
      <c r="Z416">
        <v>3.1230000000000002</v>
      </c>
      <c r="AA416">
        <v>537.13300000000004</v>
      </c>
      <c r="AB416">
        <v>489.91300000000001</v>
      </c>
      <c r="AC416">
        <v>4.7409999999999997</v>
      </c>
      <c r="AD416">
        <v>3.7250000000000001</v>
      </c>
      <c r="AE416">
        <v>7578.8119999999999</v>
      </c>
      <c r="AF416">
        <v>5226.3860000000004</v>
      </c>
      <c r="AG416">
        <v>1664.8309999999999</v>
      </c>
      <c r="AH416">
        <v>981.34400000000005</v>
      </c>
      <c r="AI416">
        <v>5913.9809999999998</v>
      </c>
      <c r="AJ416">
        <v>4245.0420000000004</v>
      </c>
      <c r="AK416">
        <v>423.61099999999999</v>
      </c>
      <c r="AL416">
        <v>2055.866</v>
      </c>
      <c r="AM416">
        <v>45566.772129999998</v>
      </c>
      <c r="AN416">
        <f>MAX(AL416:AM416)</f>
        <v>45566.772129999998</v>
      </c>
      <c r="AO416">
        <f t="shared" si="12"/>
        <v>45566.772129999998</v>
      </c>
      <c r="AP416">
        <v>1</v>
      </c>
      <c r="AU416" s="31">
        <v>0.15116596199999999</v>
      </c>
      <c r="AV416" s="32"/>
      <c r="AW416">
        <f t="shared" si="13"/>
        <v>0.15116596199999999</v>
      </c>
    </row>
    <row r="417" spans="1:49" x14ac:dyDescent="0.35">
      <c r="A417">
        <v>800.49099999999999</v>
      </c>
      <c r="B417">
        <v>119.90900000000001</v>
      </c>
      <c r="C417">
        <v>214.6</v>
      </c>
      <c r="D417">
        <v>214.6</v>
      </c>
      <c r="E417">
        <v>220.1</v>
      </c>
      <c r="F417">
        <v>225</v>
      </c>
      <c r="G417">
        <v>2188.933</v>
      </c>
      <c r="H417">
        <v>1807.742</v>
      </c>
      <c r="I417">
        <v>3.028</v>
      </c>
      <c r="J417">
        <v>0.14799999999999999</v>
      </c>
      <c r="K417">
        <v>24.338000000000001</v>
      </c>
      <c r="L417">
        <v>2.028</v>
      </c>
      <c r="M417">
        <v>0.45200000000000001</v>
      </c>
      <c r="N417">
        <v>0.65600000000000003</v>
      </c>
      <c r="O417">
        <v>40</v>
      </c>
      <c r="P417">
        <v>26.59</v>
      </c>
      <c r="Q417">
        <v>44.984000000000002</v>
      </c>
      <c r="R417">
        <v>229.8</v>
      </c>
      <c r="S417">
        <v>60.1</v>
      </c>
      <c r="T417">
        <v>60.1</v>
      </c>
      <c r="U417">
        <v>60.9</v>
      </c>
      <c r="V417">
        <v>91.864000000000004</v>
      </c>
      <c r="W417">
        <v>52.5</v>
      </c>
      <c r="X417">
        <v>67.367000000000004</v>
      </c>
      <c r="Y417">
        <v>83.05</v>
      </c>
      <c r="Z417">
        <v>1.4670000000000001</v>
      </c>
      <c r="AA417">
        <v>540.41999999999996</v>
      </c>
      <c r="AB417">
        <v>491.50799999999998</v>
      </c>
      <c r="AC417">
        <v>4.9290000000000003</v>
      </c>
      <c r="AD417">
        <v>3.9129999999999998</v>
      </c>
      <c r="AE417">
        <v>7771.3739999999998</v>
      </c>
      <c r="AF417">
        <v>5893.7439999999997</v>
      </c>
      <c r="AG417">
        <v>1790.2249999999999</v>
      </c>
      <c r="AH417">
        <v>1106.32</v>
      </c>
      <c r="AI417">
        <v>5981.1490000000003</v>
      </c>
      <c r="AJ417">
        <v>4787.424</v>
      </c>
      <c r="AK417">
        <v>424.62200000000001</v>
      </c>
      <c r="AL417">
        <v>2056.5239999999999</v>
      </c>
      <c r="AM417">
        <v>45566.772129999998</v>
      </c>
      <c r="AN417">
        <f>MAX(AL417:AM417)</f>
        <v>45566.772129999998</v>
      </c>
      <c r="AO417">
        <f t="shared" si="12"/>
        <v>45566.772129999998</v>
      </c>
      <c r="AP417">
        <v>1</v>
      </c>
      <c r="AU417" s="32"/>
      <c r="AV417" s="31">
        <v>0.15116596199999999</v>
      </c>
      <c r="AW417">
        <f t="shared" si="13"/>
        <v>0.15116596199999999</v>
      </c>
    </row>
    <row r="418" spans="1:49" x14ac:dyDescent="0.35">
      <c r="A418">
        <v>800.67499999999995</v>
      </c>
      <c r="B418">
        <v>119.90900000000001</v>
      </c>
      <c r="C418">
        <v>214.6</v>
      </c>
      <c r="D418">
        <v>214.8</v>
      </c>
      <c r="E418">
        <v>220.1</v>
      </c>
      <c r="F418">
        <v>224.8</v>
      </c>
      <c r="G418">
        <v>2183.0070000000001</v>
      </c>
      <c r="H418">
        <v>1829.405</v>
      </c>
      <c r="I418">
        <v>3.3260000000000001</v>
      </c>
      <c r="J418">
        <v>0.158</v>
      </c>
      <c r="K418">
        <v>24.338000000000001</v>
      </c>
      <c r="L418">
        <v>2.04</v>
      </c>
      <c r="M418">
        <v>0.45200000000000001</v>
      </c>
      <c r="N418">
        <v>0.65400000000000003</v>
      </c>
      <c r="O418">
        <v>40</v>
      </c>
      <c r="P418">
        <v>26.559000000000001</v>
      </c>
      <c r="Q418">
        <v>44.988999999999997</v>
      </c>
      <c r="R418">
        <v>229.8</v>
      </c>
      <c r="S418">
        <v>59.9</v>
      </c>
      <c r="T418">
        <v>59.9</v>
      </c>
      <c r="U418">
        <v>61</v>
      </c>
      <c r="V418">
        <v>141.87899999999999</v>
      </c>
      <c r="W418">
        <v>52.5</v>
      </c>
      <c r="X418">
        <v>66.739999999999995</v>
      </c>
      <c r="Y418">
        <v>80.462000000000003</v>
      </c>
      <c r="Z418">
        <v>3.2360000000000002</v>
      </c>
      <c r="AA418">
        <v>538.29899999999998</v>
      </c>
      <c r="AB418">
        <v>491.48899999999998</v>
      </c>
      <c r="AC418">
        <v>4.6280000000000001</v>
      </c>
      <c r="AD418">
        <v>3.7250000000000001</v>
      </c>
      <c r="AE418">
        <v>7588.6059999999998</v>
      </c>
      <c r="AF418">
        <v>5250.8410000000003</v>
      </c>
      <c r="AG418">
        <v>1607.7670000000001</v>
      </c>
      <c r="AH418">
        <v>984.52499999999998</v>
      </c>
      <c r="AI418">
        <v>5980.8389999999999</v>
      </c>
      <c r="AJ418">
        <v>4266.3159999999998</v>
      </c>
      <c r="AK418">
        <v>423.351</v>
      </c>
      <c r="AL418">
        <v>2054.5410000000002</v>
      </c>
      <c r="AM418">
        <v>45566.772420000001</v>
      </c>
      <c r="AN418">
        <f>MAX(AL418:AM418)</f>
        <v>45566.772420000001</v>
      </c>
      <c r="AO418">
        <f t="shared" si="12"/>
        <v>45566.772420000001</v>
      </c>
      <c r="AP418">
        <v>1</v>
      </c>
      <c r="AU418" s="31">
        <v>0.13917470000000001</v>
      </c>
      <c r="AV418" s="32"/>
      <c r="AW418">
        <f t="shared" si="13"/>
        <v>0.13917470000000001</v>
      </c>
    </row>
    <row r="419" spans="1:49" x14ac:dyDescent="0.35">
      <c r="A419">
        <v>800.67499999999995</v>
      </c>
      <c r="B419">
        <v>119.90900000000001</v>
      </c>
      <c r="C419">
        <v>214.6</v>
      </c>
      <c r="D419">
        <v>214.8</v>
      </c>
      <c r="E419">
        <v>220.1</v>
      </c>
      <c r="F419">
        <v>224.8</v>
      </c>
      <c r="G419">
        <v>2183.0070000000001</v>
      </c>
      <c r="H419">
        <v>1829.405</v>
      </c>
      <c r="I419">
        <v>3.3260000000000001</v>
      </c>
      <c r="J419">
        <v>0.158</v>
      </c>
      <c r="K419">
        <v>24.338000000000001</v>
      </c>
      <c r="L419">
        <v>2.04</v>
      </c>
      <c r="M419">
        <v>0.45200000000000001</v>
      </c>
      <c r="N419">
        <v>0.65400000000000003</v>
      </c>
      <c r="O419">
        <v>40</v>
      </c>
      <c r="P419">
        <v>26.559000000000001</v>
      </c>
      <c r="Q419">
        <v>44.988999999999997</v>
      </c>
      <c r="R419">
        <v>229.8</v>
      </c>
      <c r="S419">
        <v>59.9</v>
      </c>
      <c r="T419">
        <v>59.9</v>
      </c>
      <c r="U419">
        <v>61</v>
      </c>
      <c r="V419">
        <v>91.864000000000004</v>
      </c>
      <c r="W419">
        <v>52.5</v>
      </c>
      <c r="X419">
        <v>67.534999999999997</v>
      </c>
      <c r="Y419">
        <v>83.245999999999995</v>
      </c>
      <c r="Z419">
        <v>1.3919999999999999</v>
      </c>
      <c r="AA419">
        <v>539.73500000000001</v>
      </c>
      <c r="AB419">
        <v>490.35399999999998</v>
      </c>
      <c r="AC419">
        <v>4.891</v>
      </c>
      <c r="AD419">
        <v>3.9510000000000001</v>
      </c>
      <c r="AE419">
        <v>7750.9530000000004</v>
      </c>
      <c r="AF419">
        <v>5863.2470000000003</v>
      </c>
      <c r="AG419">
        <v>1764.425</v>
      </c>
      <c r="AH419">
        <v>1119.203</v>
      </c>
      <c r="AI419">
        <v>5986.5280000000002</v>
      </c>
      <c r="AJ419">
        <v>4744.0429999999997</v>
      </c>
      <c r="AK419">
        <v>424.68799999999999</v>
      </c>
      <c r="AL419">
        <v>2055.163</v>
      </c>
      <c r="AM419">
        <v>45566.772420000001</v>
      </c>
      <c r="AN419">
        <f>MAX(AL419:AM419)</f>
        <v>45566.772420000001</v>
      </c>
      <c r="AO419">
        <f t="shared" si="12"/>
        <v>45566.772420000001</v>
      </c>
      <c r="AP419">
        <v>1</v>
      </c>
      <c r="AU419" s="32"/>
      <c r="AV419" s="31">
        <v>0.13917470000000001</v>
      </c>
      <c r="AW419">
        <f t="shared" si="13"/>
        <v>0.13917470000000001</v>
      </c>
    </row>
    <row r="420" spans="1:49" hidden="1" x14ac:dyDescent="0.35">
      <c r="A420">
        <v>800.67499999999995</v>
      </c>
      <c r="B420">
        <v>119.90900000000001</v>
      </c>
      <c r="C420">
        <v>214.6</v>
      </c>
      <c r="D420">
        <v>214.8</v>
      </c>
      <c r="E420">
        <v>220.1</v>
      </c>
      <c r="F420">
        <v>224.8</v>
      </c>
      <c r="G420">
        <v>2183.8820000000001</v>
      </c>
      <c r="H420">
        <v>1827.8510000000001</v>
      </c>
      <c r="I420">
        <v>3.4660000000000002</v>
      </c>
      <c r="J420">
        <v>0.14799999999999999</v>
      </c>
      <c r="K420">
        <v>24.338000000000001</v>
      </c>
      <c r="L420">
        <v>2.048</v>
      </c>
      <c r="M420">
        <v>0.45200000000000001</v>
      </c>
      <c r="N420">
        <v>0.65400000000000003</v>
      </c>
      <c r="O420">
        <v>40.200000000000003</v>
      </c>
      <c r="P420">
        <v>26.681999999999999</v>
      </c>
      <c r="Q420">
        <v>44.973999999999997</v>
      </c>
      <c r="R420">
        <v>229.8</v>
      </c>
      <c r="S420">
        <v>60</v>
      </c>
      <c r="T420">
        <v>60</v>
      </c>
      <c r="U420">
        <v>60.9</v>
      </c>
      <c r="V420">
        <v>141.87899999999999</v>
      </c>
      <c r="W420">
        <v>52.5</v>
      </c>
      <c r="X420">
        <v>66.763000000000005</v>
      </c>
      <c r="Y420">
        <v>80.456999999999994</v>
      </c>
      <c r="Z420">
        <v>3.01</v>
      </c>
      <c r="AA420">
        <v>538.49699999999996</v>
      </c>
      <c r="AB420">
        <v>491.85500000000002</v>
      </c>
      <c r="AC420">
        <v>4.665</v>
      </c>
      <c r="AD420">
        <v>3.7250000000000001</v>
      </c>
      <c r="AE420">
        <v>7600.94</v>
      </c>
      <c r="AF420">
        <v>5263.3549999999996</v>
      </c>
      <c r="AG420">
        <v>1633.1610000000001</v>
      </c>
      <c r="AH420">
        <v>990.05399999999997</v>
      </c>
      <c r="AI420">
        <v>5967.7790000000005</v>
      </c>
      <c r="AJ420">
        <v>4273.3010000000004</v>
      </c>
      <c r="AM420">
        <v>45566.772700000001</v>
      </c>
      <c r="AN420">
        <f>MAX(AL420:AM420)</f>
        <v>45566.772700000001</v>
      </c>
      <c r="AO420">
        <f t="shared" si="12"/>
        <v>45566.772700000001</v>
      </c>
      <c r="AU420" s="31">
        <v>0.14380896100000001</v>
      </c>
      <c r="AV420" s="32"/>
      <c r="AW420">
        <f t="shared" si="13"/>
        <v>0.14380896100000001</v>
      </c>
    </row>
    <row r="421" spans="1:49" x14ac:dyDescent="0.35">
      <c r="A421">
        <v>800.67499999999995</v>
      </c>
      <c r="B421">
        <v>119.90900000000001</v>
      </c>
      <c r="C421">
        <v>214.6</v>
      </c>
      <c r="D421">
        <v>214.8</v>
      </c>
      <c r="E421">
        <v>220.1</v>
      </c>
      <c r="F421">
        <v>224.8</v>
      </c>
      <c r="G421">
        <v>2183.8820000000001</v>
      </c>
      <c r="H421">
        <v>1827.8510000000001</v>
      </c>
      <c r="I421">
        <v>3.4660000000000002</v>
      </c>
      <c r="J421">
        <v>0.14799999999999999</v>
      </c>
      <c r="K421">
        <v>24.338000000000001</v>
      </c>
      <c r="L421">
        <v>2.048</v>
      </c>
      <c r="M421">
        <v>0.45200000000000001</v>
      </c>
      <c r="N421">
        <v>0.65400000000000003</v>
      </c>
      <c r="O421">
        <v>40.200000000000003</v>
      </c>
      <c r="P421">
        <v>26.681999999999999</v>
      </c>
      <c r="Q421">
        <v>44.973999999999997</v>
      </c>
      <c r="R421">
        <v>229.8</v>
      </c>
      <c r="S421">
        <v>60</v>
      </c>
      <c r="T421">
        <v>60</v>
      </c>
      <c r="U421">
        <v>60.9</v>
      </c>
      <c r="V421">
        <v>91.864000000000004</v>
      </c>
      <c r="W421">
        <v>52.5</v>
      </c>
      <c r="X421">
        <v>67.353999999999999</v>
      </c>
      <c r="Y421">
        <v>83.302000000000007</v>
      </c>
      <c r="Z421">
        <v>1.43</v>
      </c>
      <c r="AA421">
        <v>540.67999999999995</v>
      </c>
      <c r="AB421">
        <v>491.84399999999999</v>
      </c>
      <c r="AC421">
        <v>4.9290000000000003</v>
      </c>
      <c r="AD421">
        <v>3.9129999999999998</v>
      </c>
      <c r="AE421">
        <v>7764.79</v>
      </c>
      <c r="AF421">
        <v>5899.0810000000001</v>
      </c>
      <c r="AG421">
        <v>1794.616</v>
      </c>
      <c r="AH421">
        <v>1110.703</v>
      </c>
      <c r="AI421">
        <v>5970.174</v>
      </c>
      <c r="AJ421">
        <v>4788.3779999999997</v>
      </c>
      <c r="AK421">
        <v>424.71899999999999</v>
      </c>
      <c r="AL421">
        <v>2055.3409999999999</v>
      </c>
      <c r="AM421">
        <v>45566.772700000001</v>
      </c>
      <c r="AN421">
        <f>MAX(AL421:AM421)</f>
        <v>45566.772700000001</v>
      </c>
      <c r="AO421">
        <f t="shared" si="12"/>
        <v>45566.772700000001</v>
      </c>
      <c r="AP421">
        <v>1</v>
      </c>
      <c r="AU421" s="32"/>
      <c r="AV421" s="31">
        <v>0.14380896100000001</v>
      </c>
      <c r="AW421">
        <f t="shared" si="13"/>
        <v>0.14380896100000001</v>
      </c>
    </row>
    <row r="422" spans="1:49" x14ac:dyDescent="0.35">
      <c r="A422">
        <v>800.67499999999995</v>
      </c>
      <c r="B422">
        <v>119.90900000000001</v>
      </c>
      <c r="C422">
        <v>214.6</v>
      </c>
      <c r="D422">
        <v>215</v>
      </c>
      <c r="E422">
        <v>220</v>
      </c>
      <c r="F422">
        <v>224.8</v>
      </c>
      <c r="G422">
        <v>2186.6990000000001</v>
      </c>
      <c r="H422">
        <v>1815.222</v>
      </c>
      <c r="I422">
        <v>3.8039999999999998</v>
      </c>
      <c r="J422">
        <v>0.14799999999999999</v>
      </c>
      <c r="K422">
        <v>24.338000000000001</v>
      </c>
      <c r="L422">
        <v>2.036</v>
      </c>
      <c r="M422">
        <v>0.45200000000000001</v>
      </c>
      <c r="N422">
        <v>0.65800000000000003</v>
      </c>
      <c r="O422">
        <v>40.200000000000003</v>
      </c>
      <c r="P422">
        <v>26.488</v>
      </c>
      <c r="Q422">
        <v>44.978999999999999</v>
      </c>
      <c r="R422">
        <v>230</v>
      </c>
      <c r="S422">
        <v>60</v>
      </c>
      <c r="T422">
        <v>60</v>
      </c>
      <c r="U422">
        <v>60.9</v>
      </c>
      <c r="V422">
        <v>141.87899999999999</v>
      </c>
      <c r="W422">
        <v>52.5</v>
      </c>
      <c r="X422">
        <v>66.694000000000003</v>
      </c>
      <c r="Y422">
        <v>80.513000000000005</v>
      </c>
      <c r="Z422">
        <v>2.8969999999999998</v>
      </c>
      <c r="AA422">
        <v>538.00699999999995</v>
      </c>
      <c r="AB422">
        <v>490.98</v>
      </c>
      <c r="AC422">
        <v>4.665</v>
      </c>
      <c r="AD422">
        <v>3.7250000000000001</v>
      </c>
      <c r="AE422">
        <v>7591.3909999999996</v>
      </c>
      <c r="AF422">
        <v>5246.5789999999997</v>
      </c>
      <c r="AG422">
        <v>1624.0219999999999</v>
      </c>
      <c r="AH422">
        <v>979.44200000000001</v>
      </c>
      <c r="AI422">
        <v>5967.3689999999997</v>
      </c>
      <c r="AJ422">
        <v>4267.1360000000004</v>
      </c>
      <c r="AK422">
        <v>423.40199999999999</v>
      </c>
      <c r="AL422">
        <v>2055.8429999999998</v>
      </c>
      <c r="AM422">
        <v>45566.772969999998</v>
      </c>
      <c r="AN422">
        <f>MAX(AL422:AM422)</f>
        <v>45566.772969999998</v>
      </c>
      <c r="AO422">
        <f t="shared" si="12"/>
        <v>45566.772969999998</v>
      </c>
      <c r="AP422">
        <v>1</v>
      </c>
      <c r="AU422" s="31">
        <v>0.13671672300000001</v>
      </c>
      <c r="AV422" s="32"/>
      <c r="AW422">
        <f t="shared" si="13"/>
        <v>0.13671672300000001</v>
      </c>
    </row>
    <row r="423" spans="1:49" x14ac:dyDescent="0.35">
      <c r="A423">
        <v>800.67499999999995</v>
      </c>
      <c r="B423">
        <v>119.90900000000001</v>
      </c>
      <c r="C423">
        <v>214.6</v>
      </c>
      <c r="D423">
        <v>215</v>
      </c>
      <c r="E423">
        <v>220</v>
      </c>
      <c r="F423">
        <v>224.8</v>
      </c>
      <c r="G423">
        <v>2186.6990000000001</v>
      </c>
      <c r="H423">
        <v>1815.222</v>
      </c>
      <c r="I423">
        <v>3.8039999999999998</v>
      </c>
      <c r="J423">
        <v>0.14799999999999999</v>
      </c>
      <c r="K423">
        <v>24.338000000000001</v>
      </c>
      <c r="L423">
        <v>2.036</v>
      </c>
      <c r="M423">
        <v>0.45200000000000001</v>
      </c>
      <c r="N423">
        <v>0.65800000000000003</v>
      </c>
      <c r="O423">
        <v>40.200000000000003</v>
      </c>
      <c r="P423">
        <v>26.488</v>
      </c>
      <c r="Q423">
        <v>44.978999999999999</v>
      </c>
      <c r="R423">
        <v>230</v>
      </c>
      <c r="S423">
        <v>60</v>
      </c>
      <c r="T423">
        <v>60</v>
      </c>
      <c r="U423">
        <v>60.9</v>
      </c>
      <c r="V423">
        <v>91.864000000000004</v>
      </c>
      <c r="W423">
        <v>52.5</v>
      </c>
      <c r="X423">
        <v>67.399000000000001</v>
      </c>
      <c r="Y423">
        <v>82.878</v>
      </c>
      <c r="Z423">
        <v>2.2949999999999999</v>
      </c>
      <c r="AA423">
        <v>539.31100000000004</v>
      </c>
      <c r="AB423">
        <v>489.40300000000002</v>
      </c>
      <c r="AC423">
        <v>4.9660000000000002</v>
      </c>
      <c r="AD423">
        <v>3.988</v>
      </c>
      <c r="AE423">
        <v>7753.6559999999999</v>
      </c>
      <c r="AF423">
        <v>5834.9719999999998</v>
      </c>
      <c r="AG423">
        <v>1798.972</v>
      </c>
      <c r="AH423">
        <v>1130.0940000000001</v>
      </c>
      <c r="AI423">
        <v>5954.6840000000002</v>
      </c>
      <c r="AJ423">
        <v>4704.8779999999997</v>
      </c>
      <c r="AK423">
        <v>424.74700000000001</v>
      </c>
      <c r="AL423">
        <v>2056.0250000000001</v>
      </c>
      <c r="AM423">
        <v>45566.772969999998</v>
      </c>
      <c r="AN423">
        <f>MAX(AL423:AM423)</f>
        <v>45566.772969999998</v>
      </c>
      <c r="AO423">
        <f t="shared" si="12"/>
        <v>45566.772969999998</v>
      </c>
      <c r="AP423">
        <v>1</v>
      </c>
      <c r="AU423" s="32"/>
      <c r="AV423" s="31">
        <v>0.13671672300000001</v>
      </c>
      <c r="AW423">
        <f t="shared" si="13"/>
        <v>0.13671672300000001</v>
      </c>
    </row>
    <row r="424" spans="1:49" x14ac:dyDescent="0.35">
      <c r="A424">
        <v>800.49099999999999</v>
      </c>
      <c r="B424">
        <v>119.90900000000001</v>
      </c>
      <c r="C424">
        <v>214.8</v>
      </c>
      <c r="D424">
        <v>214.8</v>
      </c>
      <c r="E424">
        <v>220.1</v>
      </c>
      <c r="F424">
        <v>224.8</v>
      </c>
      <c r="G424">
        <v>2183.7849999999999</v>
      </c>
      <c r="H424">
        <v>1820.3710000000001</v>
      </c>
      <c r="I424">
        <v>3.262</v>
      </c>
      <c r="J424">
        <v>0.14799999999999999</v>
      </c>
      <c r="K424">
        <v>24.338000000000001</v>
      </c>
      <c r="L424">
        <v>2.0579999999999998</v>
      </c>
      <c r="M424">
        <v>0.45200000000000001</v>
      </c>
      <c r="N424">
        <v>0.65200000000000002</v>
      </c>
      <c r="O424">
        <v>40.5</v>
      </c>
      <c r="P424">
        <v>26.687000000000001</v>
      </c>
      <c r="Q424">
        <v>44.942999999999998</v>
      </c>
      <c r="R424">
        <v>230</v>
      </c>
      <c r="S424">
        <v>60</v>
      </c>
      <c r="T424">
        <v>60</v>
      </c>
      <c r="U424">
        <v>61</v>
      </c>
      <c r="V424">
        <v>141.87899999999999</v>
      </c>
      <c r="W424">
        <v>52.5</v>
      </c>
      <c r="X424">
        <v>66.599000000000004</v>
      </c>
      <c r="Y424">
        <v>80.543000000000006</v>
      </c>
      <c r="Z424">
        <v>2.7839999999999998</v>
      </c>
      <c r="AA424">
        <v>538.77099999999996</v>
      </c>
      <c r="AB424">
        <v>492.43200000000002</v>
      </c>
      <c r="AC424">
        <v>4.665</v>
      </c>
      <c r="AD424">
        <v>3.6869999999999998</v>
      </c>
      <c r="AE424">
        <v>7585.6379999999999</v>
      </c>
      <c r="AF424">
        <v>5277.4870000000001</v>
      </c>
      <c r="AG424">
        <v>1637.5050000000001</v>
      </c>
      <c r="AH424">
        <v>975.87800000000004</v>
      </c>
      <c r="AI424">
        <v>5948.1329999999998</v>
      </c>
      <c r="AJ424">
        <v>4301.6090000000004</v>
      </c>
      <c r="AK424">
        <v>423.38900000000001</v>
      </c>
      <c r="AL424">
        <v>2055.3339999999998</v>
      </c>
      <c r="AM424">
        <v>45566.773260000002</v>
      </c>
      <c r="AN424">
        <f>MAX(AL424:AM424)</f>
        <v>45566.773260000002</v>
      </c>
      <c r="AO424">
        <f t="shared" si="12"/>
        <v>45566.773260000002</v>
      </c>
      <c r="AP424">
        <v>0</v>
      </c>
      <c r="AU424" s="31">
        <v>0.12545263800000001</v>
      </c>
      <c r="AV424" s="32"/>
      <c r="AW424">
        <f t="shared" si="13"/>
        <v>0.12545263800000001</v>
      </c>
    </row>
    <row r="425" spans="1:49" x14ac:dyDescent="0.35">
      <c r="A425">
        <v>800.49099999999999</v>
      </c>
      <c r="B425">
        <v>119.90900000000001</v>
      </c>
      <c r="C425">
        <v>214.8</v>
      </c>
      <c r="D425">
        <v>214.8</v>
      </c>
      <c r="E425">
        <v>220.1</v>
      </c>
      <c r="F425">
        <v>224.8</v>
      </c>
      <c r="G425">
        <v>2183.7849999999999</v>
      </c>
      <c r="H425">
        <v>1820.3710000000001</v>
      </c>
      <c r="I425">
        <v>3.262</v>
      </c>
      <c r="J425">
        <v>0.14799999999999999</v>
      </c>
      <c r="K425">
        <v>24.338000000000001</v>
      </c>
      <c r="L425">
        <v>2.0579999999999998</v>
      </c>
      <c r="M425">
        <v>0.45200000000000001</v>
      </c>
      <c r="N425">
        <v>0.65200000000000002</v>
      </c>
      <c r="O425">
        <v>40.5</v>
      </c>
      <c r="P425">
        <v>26.687000000000001</v>
      </c>
      <c r="Q425">
        <v>44.942999999999998</v>
      </c>
      <c r="R425">
        <v>230</v>
      </c>
      <c r="S425">
        <v>60</v>
      </c>
      <c r="T425">
        <v>60</v>
      </c>
      <c r="U425">
        <v>61</v>
      </c>
      <c r="V425">
        <v>91.864000000000004</v>
      </c>
      <c r="W425">
        <v>52.5</v>
      </c>
      <c r="X425">
        <v>67.278000000000006</v>
      </c>
      <c r="Y425">
        <v>82.972999999999999</v>
      </c>
      <c r="Z425">
        <v>2.2200000000000002</v>
      </c>
      <c r="AA425">
        <v>538.58799999999997</v>
      </c>
      <c r="AB425">
        <v>489.79199999999997</v>
      </c>
      <c r="AC425">
        <v>4.891</v>
      </c>
      <c r="AD425">
        <v>3.9510000000000001</v>
      </c>
      <c r="AE425">
        <v>7739.3140000000003</v>
      </c>
      <c r="AF425">
        <v>5839.5739999999996</v>
      </c>
      <c r="AG425">
        <v>1765.0060000000001</v>
      </c>
      <c r="AH425">
        <v>1121.7</v>
      </c>
      <c r="AI425">
        <v>5974.308</v>
      </c>
      <c r="AJ425">
        <v>4717.8739999999998</v>
      </c>
      <c r="AK425">
        <v>424.67899999999997</v>
      </c>
      <c r="AL425">
        <v>2053.77</v>
      </c>
      <c r="AM425">
        <v>45566.773260000002</v>
      </c>
      <c r="AN425">
        <f>MAX(AL425:AM425)</f>
        <v>45566.773260000002</v>
      </c>
      <c r="AO425">
        <f t="shared" si="12"/>
        <v>45566.773260000002</v>
      </c>
      <c r="AP425">
        <v>1</v>
      </c>
      <c r="AU425" s="32"/>
      <c r="AV425" s="31">
        <v>0.12545263800000001</v>
      </c>
      <c r="AW425">
        <f t="shared" si="13"/>
        <v>0.12545263800000001</v>
      </c>
    </row>
    <row r="426" spans="1:49" x14ac:dyDescent="0.35">
      <c r="A426">
        <v>800.67499999999995</v>
      </c>
      <c r="B426">
        <v>119.90900000000001</v>
      </c>
      <c r="C426">
        <v>214.6</v>
      </c>
      <c r="D426">
        <v>214.8</v>
      </c>
      <c r="E426">
        <v>220.1</v>
      </c>
      <c r="F426">
        <v>224.8</v>
      </c>
      <c r="G426">
        <v>2186.31</v>
      </c>
      <c r="H426">
        <v>1815.319</v>
      </c>
      <c r="I426">
        <v>3.218</v>
      </c>
      <c r="J426">
        <v>0.14799999999999999</v>
      </c>
      <c r="K426">
        <v>24.338000000000001</v>
      </c>
      <c r="L426">
        <v>2.0339999999999998</v>
      </c>
      <c r="M426">
        <v>0.45200000000000001</v>
      </c>
      <c r="N426">
        <v>0.65600000000000003</v>
      </c>
      <c r="O426">
        <v>40.5</v>
      </c>
      <c r="P426">
        <v>26.483000000000001</v>
      </c>
      <c r="Q426">
        <v>44.959000000000003</v>
      </c>
      <c r="R426">
        <v>229.8</v>
      </c>
      <c r="S426">
        <v>60.1</v>
      </c>
      <c r="T426">
        <v>60.1</v>
      </c>
      <c r="U426">
        <v>60.9</v>
      </c>
      <c r="V426">
        <v>141.87899999999999</v>
      </c>
      <c r="W426">
        <v>52.5</v>
      </c>
      <c r="X426">
        <v>66.599999999999994</v>
      </c>
      <c r="Y426">
        <v>80.442999999999998</v>
      </c>
      <c r="Z426">
        <v>3.048</v>
      </c>
      <c r="AA426">
        <v>538.47699999999998</v>
      </c>
      <c r="AB426">
        <v>491.16199999999998</v>
      </c>
      <c r="AC426">
        <v>4.665</v>
      </c>
      <c r="AD426">
        <v>3.7250000000000001</v>
      </c>
      <c r="AE426">
        <v>7590.165</v>
      </c>
      <c r="AF426">
        <v>5245.7749999999996</v>
      </c>
      <c r="AG426">
        <v>1628.7280000000001</v>
      </c>
      <c r="AH426">
        <v>983.93100000000004</v>
      </c>
      <c r="AI426">
        <v>5961.4380000000001</v>
      </c>
      <c r="AJ426">
        <v>4261.8440000000001</v>
      </c>
      <c r="AK426">
        <v>423.28199999999998</v>
      </c>
      <c r="AL426">
        <v>2055.5479999999998</v>
      </c>
      <c r="AM426">
        <v>45566.773540000002</v>
      </c>
      <c r="AN426">
        <f>MAX(AL426:AM426)</f>
        <v>45566.773540000002</v>
      </c>
      <c r="AO426">
        <f t="shared" si="12"/>
        <v>45566.773540000002</v>
      </c>
      <c r="AP426">
        <v>1</v>
      </c>
      <c r="AU426" s="31">
        <v>0.13018631899999999</v>
      </c>
      <c r="AV426" s="32"/>
      <c r="AW426">
        <f t="shared" si="13"/>
        <v>0.13018631899999999</v>
      </c>
    </row>
    <row r="427" spans="1:49" x14ac:dyDescent="0.35">
      <c r="A427">
        <v>800.67499999999995</v>
      </c>
      <c r="B427">
        <v>119.90900000000001</v>
      </c>
      <c r="C427">
        <v>214.6</v>
      </c>
      <c r="D427">
        <v>214.8</v>
      </c>
      <c r="E427">
        <v>220.1</v>
      </c>
      <c r="F427">
        <v>224.8</v>
      </c>
      <c r="G427">
        <v>2186.31</v>
      </c>
      <c r="H427">
        <v>1815.319</v>
      </c>
      <c r="I427">
        <v>3.218</v>
      </c>
      <c r="J427">
        <v>0.14799999999999999</v>
      </c>
      <c r="K427">
        <v>24.338000000000001</v>
      </c>
      <c r="L427">
        <v>2.0339999999999998</v>
      </c>
      <c r="M427">
        <v>0.45200000000000001</v>
      </c>
      <c r="N427">
        <v>0.65600000000000003</v>
      </c>
      <c r="O427">
        <v>40.5</v>
      </c>
      <c r="P427">
        <v>26.483000000000001</v>
      </c>
      <c r="Q427">
        <v>44.959000000000003</v>
      </c>
      <c r="R427">
        <v>229.8</v>
      </c>
      <c r="S427">
        <v>60.1</v>
      </c>
      <c r="T427">
        <v>60.1</v>
      </c>
      <c r="U427">
        <v>60.9</v>
      </c>
      <c r="V427">
        <v>91.864000000000004</v>
      </c>
      <c r="W427">
        <v>52.5</v>
      </c>
      <c r="X427">
        <v>67.353999999999999</v>
      </c>
      <c r="Y427">
        <v>82.86</v>
      </c>
      <c r="Z427">
        <v>2.5630000000000002</v>
      </c>
      <c r="AA427">
        <v>538.5</v>
      </c>
      <c r="AB427">
        <v>488.77199999999999</v>
      </c>
      <c r="AC427">
        <v>4.9290000000000003</v>
      </c>
      <c r="AD427">
        <v>3.9510000000000001</v>
      </c>
      <c r="AE427">
        <v>7741.26</v>
      </c>
      <c r="AF427">
        <v>5819.4620000000004</v>
      </c>
      <c r="AG427">
        <v>1778.2619999999999</v>
      </c>
      <c r="AH427">
        <v>1112.422</v>
      </c>
      <c r="AI427">
        <v>5962.9989999999998</v>
      </c>
      <c r="AJ427">
        <v>4707.04</v>
      </c>
      <c r="AK427">
        <v>424.61</v>
      </c>
      <c r="AL427">
        <v>2056.5590000000002</v>
      </c>
      <c r="AM427">
        <v>45566.773540000002</v>
      </c>
      <c r="AN427">
        <f>MAX(AL427:AM427)</f>
        <v>45566.773540000002</v>
      </c>
      <c r="AO427">
        <f t="shared" si="12"/>
        <v>45566.773540000002</v>
      </c>
      <c r="AP427">
        <v>1</v>
      </c>
      <c r="AU427" s="32"/>
      <c r="AV427" s="31">
        <v>0.13018631899999999</v>
      </c>
      <c r="AW427">
        <f t="shared" si="13"/>
        <v>0.13018631899999999</v>
      </c>
    </row>
    <row r="428" spans="1:49" hidden="1" x14ac:dyDescent="0.35">
      <c r="A428">
        <v>800.67499999999995</v>
      </c>
      <c r="B428">
        <v>119.90900000000001</v>
      </c>
      <c r="C428">
        <v>214.6</v>
      </c>
      <c r="D428">
        <v>214.8</v>
      </c>
      <c r="E428">
        <v>220.1</v>
      </c>
      <c r="F428">
        <v>225</v>
      </c>
      <c r="G428">
        <v>2185.4360000000001</v>
      </c>
      <c r="H428">
        <v>1836.691</v>
      </c>
      <c r="I428">
        <v>3.8140000000000001</v>
      </c>
      <c r="J428">
        <v>0.14799999999999999</v>
      </c>
      <c r="K428">
        <v>24.338000000000001</v>
      </c>
      <c r="L428">
        <v>2.0059999999999998</v>
      </c>
      <c r="M428">
        <v>0.45200000000000001</v>
      </c>
      <c r="N428">
        <v>0.65600000000000003</v>
      </c>
      <c r="O428">
        <v>40.700000000000003</v>
      </c>
      <c r="P428">
        <v>25.902000000000001</v>
      </c>
      <c r="Q428">
        <v>44.942999999999998</v>
      </c>
      <c r="R428">
        <v>229.8</v>
      </c>
      <c r="S428">
        <v>59.9</v>
      </c>
      <c r="T428">
        <v>59.9</v>
      </c>
      <c r="U428">
        <v>61</v>
      </c>
      <c r="V428">
        <v>141.87899999999999</v>
      </c>
      <c r="W428">
        <v>52.5</v>
      </c>
      <c r="X428">
        <v>66.766000000000005</v>
      </c>
      <c r="Y428">
        <v>80.427999999999997</v>
      </c>
      <c r="Z428">
        <v>3.4990000000000001</v>
      </c>
      <c r="AA428">
        <v>537.18600000000004</v>
      </c>
      <c r="AB428">
        <v>489.09399999999999</v>
      </c>
      <c r="AC428">
        <v>4.7409999999999997</v>
      </c>
      <c r="AD428">
        <v>3.8</v>
      </c>
      <c r="AE428">
        <v>7574.6930000000002</v>
      </c>
      <c r="AF428">
        <v>5188.4970000000003</v>
      </c>
      <c r="AG428">
        <v>1644.616</v>
      </c>
      <c r="AH428">
        <v>994.43899999999996</v>
      </c>
      <c r="AI428">
        <v>5930.0770000000002</v>
      </c>
      <c r="AJ428">
        <v>4194.058</v>
      </c>
      <c r="AM428">
        <v>45566.773820000002</v>
      </c>
      <c r="AN428">
        <f>MAX(AL428:AM428)</f>
        <v>45566.773820000002</v>
      </c>
      <c r="AO428">
        <f t="shared" si="12"/>
        <v>45566.773820000002</v>
      </c>
      <c r="AU428" s="31">
        <v>0.141354918</v>
      </c>
      <c r="AV428" s="32"/>
      <c r="AW428">
        <f t="shared" si="13"/>
        <v>0.141354918</v>
      </c>
    </row>
    <row r="429" spans="1:49" x14ac:dyDescent="0.35">
      <c r="A429">
        <v>800.67499999999995</v>
      </c>
      <c r="B429">
        <v>119.90900000000001</v>
      </c>
      <c r="C429">
        <v>214.6</v>
      </c>
      <c r="D429">
        <v>214.8</v>
      </c>
      <c r="E429">
        <v>220.1</v>
      </c>
      <c r="F429">
        <v>225</v>
      </c>
      <c r="G429">
        <v>2185.4360000000001</v>
      </c>
      <c r="H429">
        <v>1836.691</v>
      </c>
      <c r="I429">
        <v>3.8140000000000001</v>
      </c>
      <c r="J429">
        <v>0.14799999999999999</v>
      </c>
      <c r="K429">
        <v>24.338000000000001</v>
      </c>
      <c r="L429">
        <v>2.0059999999999998</v>
      </c>
      <c r="M429">
        <v>0.45200000000000001</v>
      </c>
      <c r="N429">
        <v>0.65600000000000003</v>
      </c>
      <c r="O429">
        <v>40.700000000000003</v>
      </c>
      <c r="P429">
        <v>25.902000000000001</v>
      </c>
      <c r="Q429">
        <v>44.942999999999998</v>
      </c>
      <c r="R429">
        <v>229.8</v>
      </c>
      <c r="S429">
        <v>59.9</v>
      </c>
      <c r="T429">
        <v>59.9</v>
      </c>
      <c r="U429">
        <v>61</v>
      </c>
      <c r="V429">
        <v>91.864000000000004</v>
      </c>
      <c r="W429">
        <v>52.5</v>
      </c>
      <c r="X429">
        <v>67.409000000000006</v>
      </c>
      <c r="Y429">
        <v>83.215000000000003</v>
      </c>
      <c r="Z429">
        <v>1.5429999999999999</v>
      </c>
      <c r="AA429">
        <v>538.80899999999997</v>
      </c>
      <c r="AB429">
        <v>488.70699999999999</v>
      </c>
      <c r="AC429">
        <v>5.0419999999999998</v>
      </c>
      <c r="AD429">
        <v>3.988</v>
      </c>
      <c r="AE429">
        <v>7726.0569999999998</v>
      </c>
      <c r="AF429">
        <v>5790.66</v>
      </c>
      <c r="AG429">
        <v>1821.921</v>
      </c>
      <c r="AH429">
        <v>1112.1590000000001</v>
      </c>
      <c r="AI429">
        <v>5904.1360000000004</v>
      </c>
      <c r="AJ429">
        <v>4678.5010000000002</v>
      </c>
      <c r="AK429">
        <v>424.53899999999999</v>
      </c>
      <c r="AL429">
        <v>2053.6019999999999</v>
      </c>
      <c r="AM429">
        <v>45566.773820000002</v>
      </c>
      <c r="AN429">
        <f>MAX(AL429:AM429)</f>
        <v>45566.773820000002</v>
      </c>
      <c r="AO429">
        <f t="shared" si="12"/>
        <v>45566.773820000002</v>
      </c>
      <c r="AP429">
        <v>1</v>
      </c>
      <c r="AU429" s="32"/>
      <c r="AV429" s="31">
        <v>0.141354918</v>
      </c>
      <c r="AW429">
        <f t="shared" si="13"/>
        <v>0.141354918</v>
      </c>
    </row>
    <row r="430" spans="1:49" x14ac:dyDescent="0.35">
      <c r="A430">
        <v>800.49099999999999</v>
      </c>
      <c r="B430">
        <v>119.90900000000001</v>
      </c>
      <c r="C430">
        <v>214.8</v>
      </c>
      <c r="D430">
        <v>214.8</v>
      </c>
      <c r="E430">
        <v>220.1</v>
      </c>
      <c r="F430">
        <v>225</v>
      </c>
      <c r="G430">
        <v>2180.7730000000001</v>
      </c>
      <c r="H430">
        <v>1822.9939999999999</v>
      </c>
      <c r="I430">
        <v>3.0059999999999998</v>
      </c>
      <c r="J430">
        <v>0.14799999999999999</v>
      </c>
      <c r="K430">
        <v>24.338000000000001</v>
      </c>
      <c r="L430">
        <v>2.0499999999999998</v>
      </c>
      <c r="M430">
        <v>0.45200000000000001</v>
      </c>
      <c r="N430">
        <v>0.65400000000000003</v>
      </c>
      <c r="O430">
        <v>41</v>
      </c>
      <c r="P430">
        <v>26.213000000000001</v>
      </c>
      <c r="Q430">
        <v>44.988999999999997</v>
      </c>
      <c r="R430">
        <v>229.8</v>
      </c>
      <c r="S430">
        <v>60</v>
      </c>
      <c r="T430">
        <v>60</v>
      </c>
      <c r="U430">
        <v>61</v>
      </c>
      <c r="V430">
        <v>141.87899999999999</v>
      </c>
      <c r="W430">
        <v>52.5</v>
      </c>
      <c r="X430">
        <v>66.774000000000001</v>
      </c>
      <c r="Y430">
        <v>80.316000000000003</v>
      </c>
      <c r="Z430">
        <v>3.198</v>
      </c>
      <c r="AA430">
        <v>536.46600000000001</v>
      </c>
      <c r="AB430">
        <v>487.74</v>
      </c>
      <c r="AC430">
        <v>4.7030000000000003</v>
      </c>
      <c r="AD430">
        <v>3.762</v>
      </c>
      <c r="AE430">
        <v>7561.5590000000002</v>
      </c>
      <c r="AF430">
        <v>5159.0060000000003</v>
      </c>
      <c r="AG430">
        <v>1626.115</v>
      </c>
      <c r="AH430">
        <v>977.25599999999997</v>
      </c>
      <c r="AI430">
        <v>5935.4440000000004</v>
      </c>
      <c r="AJ430">
        <v>4181.75</v>
      </c>
      <c r="AK430">
        <v>423.51100000000002</v>
      </c>
      <c r="AL430">
        <v>2052.3270000000002</v>
      </c>
      <c r="AM430">
        <v>45566.774109999998</v>
      </c>
      <c r="AN430">
        <f>MAX(AL430:AM430)</f>
        <v>45566.774109999998</v>
      </c>
      <c r="AO430">
        <f t="shared" si="12"/>
        <v>45566.774109999998</v>
      </c>
      <c r="AP430">
        <v>1</v>
      </c>
      <c r="AU430" s="31">
        <v>0.14633321799999999</v>
      </c>
      <c r="AV430" s="32"/>
      <c r="AW430">
        <f t="shared" si="13"/>
        <v>0.14633321799999999</v>
      </c>
    </row>
    <row r="431" spans="1:49" x14ac:dyDescent="0.35">
      <c r="A431">
        <v>800.49099999999999</v>
      </c>
      <c r="B431">
        <v>119.90900000000001</v>
      </c>
      <c r="C431">
        <v>214.8</v>
      </c>
      <c r="D431">
        <v>214.8</v>
      </c>
      <c r="E431">
        <v>220.1</v>
      </c>
      <c r="F431">
        <v>225</v>
      </c>
      <c r="G431">
        <v>2180.7730000000001</v>
      </c>
      <c r="H431">
        <v>1822.9939999999999</v>
      </c>
      <c r="I431">
        <v>3.0059999999999998</v>
      </c>
      <c r="J431">
        <v>0.14799999999999999</v>
      </c>
      <c r="K431">
        <v>24.338000000000001</v>
      </c>
      <c r="L431">
        <v>2.0499999999999998</v>
      </c>
      <c r="M431">
        <v>0.45200000000000001</v>
      </c>
      <c r="N431">
        <v>0.65400000000000003</v>
      </c>
      <c r="O431">
        <v>41</v>
      </c>
      <c r="P431">
        <v>26.213000000000001</v>
      </c>
      <c r="Q431">
        <v>44.988999999999997</v>
      </c>
      <c r="R431">
        <v>229.8</v>
      </c>
      <c r="S431">
        <v>60</v>
      </c>
      <c r="T431">
        <v>60</v>
      </c>
      <c r="U431">
        <v>61</v>
      </c>
      <c r="V431">
        <v>91.864000000000004</v>
      </c>
      <c r="W431">
        <v>52.5</v>
      </c>
      <c r="X431">
        <v>67.396000000000001</v>
      </c>
      <c r="Y431">
        <v>82.923000000000002</v>
      </c>
      <c r="Z431">
        <v>2.4079999999999999</v>
      </c>
      <c r="AA431">
        <v>537.82799999999997</v>
      </c>
      <c r="AB431">
        <v>487.48</v>
      </c>
      <c r="AC431">
        <v>4.891</v>
      </c>
      <c r="AD431">
        <v>3.9510000000000001</v>
      </c>
      <c r="AE431">
        <v>7720.2079999999996</v>
      </c>
      <c r="AF431">
        <v>5772.0119999999997</v>
      </c>
      <c r="AG431">
        <v>1743.213</v>
      </c>
      <c r="AH431">
        <v>1096.963</v>
      </c>
      <c r="AI431">
        <v>5976.9949999999999</v>
      </c>
      <c r="AJ431">
        <v>4675.049</v>
      </c>
      <c r="AK431">
        <v>424.68599999999998</v>
      </c>
      <c r="AL431">
        <v>2055.4589999999998</v>
      </c>
      <c r="AM431">
        <v>45566.774109999998</v>
      </c>
      <c r="AN431">
        <f>MAX(AL431:AM431)</f>
        <v>45566.774109999998</v>
      </c>
      <c r="AO431">
        <f t="shared" si="12"/>
        <v>45566.774109999998</v>
      </c>
      <c r="AP431">
        <v>1</v>
      </c>
      <c r="AU431" s="32"/>
      <c r="AV431" s="31">
        <v>0.14633321799999999</v>
      </c>
      <c r="AW431">
        <f t="shared" si="13"/>
        <v>0.14633321799999999</v>
      </c>
    </row>
    <row r="432" spans="1:49" x14ac:dyDescent="0.35">
      <c r="A432">
        <v>800.67499999999995</v>
      </c>
      <c r="B432">
        <v>119.90900000000001</v>
      </c>
      <c r="C432">
        <v>214.8</v>
      </c>
      <c r="D432">
        <v>214.8</v>
      </c>
      <c r="E432">
        <v>220.1</v>
      </c>
      <c r="F432">
        <v>225</v>
      </c>
      <c r="G432">
        <v>2190.39</v>
      </c>
      <c r="H432">
        <v>1855.0509999999999</v>
      </c>
      <c r="I432">
        <v>3.34</v>
      </c>
      <c r="J432">
        <v>0.14799999999999999</v>
      </c>
      <c r="K432">
        <v>24.367999999999999</v>
      </c>
      <c r="L432">
        <v>2.0539999999999998</v>
      </c>
      <c r="M432">
        <v>0.45200000000000001</v>
      </c>
      <c r="N432">
        <v>0.65400000000000003</v>
      </c>
      <c r="O432">
        <v>41.2</v>
      </c>
      <c r="P432">
        <v>26.427</v>
      </c>
      <c r="Q432">
        <v>44.988999999999997</v>
      </c>
      <c r="R432">
        <v>229.8</v>
      </c>
      <c r="S432">
        <v>60</v>
      </c>
      <c r="T432">
        <v>60</v>
      </c>
      <c r="U432">
        <v>60.9</v>
      </c>
      <c r="V432">
        <v>141.87899999999999</v>
      </c>
      <c r="W432">
        <v>52.5</v>
      </c>
      <c r="X432">
        <v>66.763000000000005</v>
      </c>
      <c r="Y432">
        <v>80.444000000000003</v>
      </c>
      <c r="Z432">
        <v>3.2730000000000001</v>
      </c>
      <c r="AA432">
        <v>537.21699999999998</v>
      </c>
      <c r="AB432">
        <v>490.84800000000001</v>
      </c>
      <c r="AC432">
        <v>4.665</v>
      </c>
      <c r="AD432">
        <v>3.762</v>
      </c>
      <c r="AE432">
        <v>7569.5969999999998</v>
      </c>
      <c r="AF432">
        <v>5240.9589999999998</v>
      </c>
      <c r="AG432">
        <v>1620.1679999999999</v>
      </c>
      <c r="AH432">
        <v>995.59900000000005</v>
      </c>
      <c r="AI432">
        <v>5949.4290000000001</v>
      </c>
      <c r="AJ432">
        <v>4245.3599999999997</v>
      </c>
      <c r="AK432">
        <v>423.392</v>
      </c>
      <c r="AL432">
        <v>2055.7510000000002</v>
      </c>
      <c r="AM432">
        <v>45566.774389999999</v>
      </c>
      <c r="AN432">
        <f>MAX(AL432:AM432)</f>
        <v>45566.774389999999</v>
      </c>
      <c r="AO432">
        <f t="shared" si="12"/>
        <v>45566.774389999999</v>
      </c>
      <c r="AP432">
        <v>1</v>
      </c>
      <c r="AU432" s="31">
        <v>0.14410126200000001</v>
      </c>
      <c r="AV432" s="32"/>
      <c r="AW432">
        <f t="shared" si="13"/>
        <v>0.14410126200000001</v>
      </c>
    </row>
    <row r="433" spans="1:49" x14ac:dyDescent="0.35">
      <c r="A433">
        <v>800.67499999999995</v>
      </c>
      <c r="B433">
        <v>119.90900000000001</v>
      </c>
      <c r="C433">
        <v>214.8</v>
      </c>
      <c r="D433">
        <v>214.8</v>
      </c>
      <c r="E433">
        <v>220.1</v>
      </c>
      <c r="F433">
        <v>225</v>
      </c>
      <c r="G433">
        <v>2190.39</v>
      </c>
      <c r="H433">
        <v>1855.0509999999999</v>
      </c>
      <c r="I433">
        <v>3.34</v>
      </c>
      <c r="J433">
        <v>0.14799999999999999</v>
      </c>
      <c r="K433">
        <v>24.367999999999999</v>
      </c>
      <c r="L433">
        <v>2.0539999999999998</v>
      </c>
      <c r="M433">
        <v>0.45200000000000001</v>
      </c>
      <c r="N433">
        <v>0.65400000000000003</v>
      </c>
      <c r="O433">
        <v>41.2</v>
      </c>
      <c r="P433">
        <v>26.427</v>
      </c>
      <c r="Q433">
        <v>44.988999999999997</v>
      </c>
      <c r="R433">
        <v>229.8</v>
      </c>
      <c r="S433">
        <v>60</v>
      </c>
      <c r="T433">
        <v>60</v>
      </c>
      <c r="U433">
        <v>60.9</v>
      </c>
      <c r="V433">
        <v>91.864000000000004</v>
      </c>
      <c r="W433">
        <v>52.5</v>
      </c>
      <c r="X433">
        <v>67.408000000000001</v>
      </c>
      <c r="Y433">
        <v>82.998000000000005</v>
      </c>
      <c r="Z433">
        <v>2.4079999999999999</v>
      </c>
      <c r="AA433">
        <v>539.18499999999995</v>
      </c>
      <c r="AB433">
        <v>490.36500000000001</v>
      </c>
      <c r="AC433">
        <v>4.9290000000000003</v>
      </c>
      <c r="AD433">
        <v>3.9510000000000001</v>
      </c>
      <c r="AE433">
        <v>7731.0150000000003</v>
      </c>
      <c r="AF433">
        <v>5852.0069999999996</v>
      </c>
      <c r="AG433">
        <v>1779.1669999999999</v>
      </c>
      <c r="AH433">
        <v>1114.424</v>
      </c>
      <c r="AI433">
        <v>5951.848</v>
      </c>
      <c r="AJ433">
        <v>4737.5829999999996</v>
      </c>
      <c r="AK433">
        <v>424.762</v>
      </c>
      <c r="AL433">
        <v>2055.7959999999998</v>
      </c>
      <c r="AM433">
        <v>45566.774389999999</v>
      </c>
      <c r="AN433">
        <f>MAX(AL433:AM433)</f>
        <v>45566.774389999999</v>
      </c>
      <c r="AO433">
        <f t="shared" si="12"/>
        <v>45566.774389999999</v>
      </c>
      <c r="AP433">
        <v>1</v>
      </c>
      <c r="AU433" s="32"/>
      <c r="AV433" s="31">
        <v>0.14410126200000001</v>
      </c>
      <c r="AW433">
        <f t="shared" si="13"/>
        <v>0.14410126200000001</v>
      </c>
    </row>
    <row r="434" spans="1:49" hidden="1" x14ac:dyDescent="0.35">
      <c r="A434">
        <v>800.49099999999999</v>
      </c>
      <c r="B434">
        <v>119.90900000000001</v>
      </c>
      <c r="C434">
        <v>214.8</v>
      </c>
      <c r="D434">
        <v>215.1</v>
      </c>
      <c r="E434">
        <v>220.1</v>
      </c>
      <c r="F434">
        <v>225</v>
      </c>
      <c r="G434">
        <v>2185.2420000000002</v>
      </c>
      <c r="H434">
        <v>1840.577</v>
      </c>
      <c r="I434">
        <v>3.9260000000000002</v>
      </c>
      <c r="J434">
        <v>0.14799999999999999</v>
      </c>
      <c r="K434">
        <v>24.338000000000001</v>
      </c>
      <c r="L434">
        <v>2.0219999999999998</v>
      </c>
      <c r="M434">
        <v>0.45200000000000001</v>
      </c>
      <c r="N434">
        <v>0.65400000000000003</v>
      </c>
      <c r="O434">
        <v>41.4</v>
      </c>
      <c r="P434">
        <v>26.018999999999998</v>
      </c>
      <c r="Q434">
        <v>44.948</v>
      </c>
      <c r="R434">
        <v>229.8</v>
      </c>
      <c r="S434">
        <v>59.9</v>
      </c>
      <c r="T434">
        <v>59.9</v>
      </c>
      <c r="U434">
        <v>61</v>
      </c>
      <c r="V434">
        <v>141.87899999999999</v>
      </c>
      <c r="W434">
        <v>52.5</v>
      </c>
      <c r="X434">
        <v>66.706999999999994</v>
      </c>
      <c r="Y434">
        <v>80.397000000000006</v>
      </c>
      <c r="Z434">
        <v>3.048</v>
      </c>
      <c r="AA434">
        <v>537.245</v>
      </c>
      <c r="AB434">
        <v>489.964</v>
      </c>
      <c r="AC434">
        <v>4.665</v>
      </c>
      <c r="AD434">
        <v>3.7250000000000001</v>
      </c>
      <c r="AE434">
        <v>7573.9849999999997</v>
      </c>
      <c r="AF434">
        <v>5200.0150000000003</v>
      </c>
      <c r="AG434">
        <v>1611.672</v>
      </c>
      <c r="AH434">
        <v>967.125</v>
      </c>
      <c r="AI434">
        <v>5962.3130000000001</v>
      </c>
      <c r="AJ434">
        <v>4232.8900000000003</v>
      </c>
      <c r="AM434">
        <v>45566.774660000003</v>
      </c>
      <c r="AN434">
        <f>MAX(AL434:AM434)</f>
        <v>45566.774660000003</v>
      </c>
      <c r="AO434">
        <f t="shared" si="12"/>
        <v>45566.774660000003</v>
      </c>
      <c r="AU434" s="31">
        <v>0.123343587</v>
      </c>
      <c r="AV434" s="32"/>
      <c r="AW434">
        <f t="shared" si="13"/>
        <v>0.123343587</v>
      </c>
    </row>
    <row r="435" spans="1:49" x14ac:dyDescent="0.35">
      <c r="A435">
        <v>800.49099999999999</v>
      </c>
      <c r="B435">
        <v>119.90900000000001</v>
      </c>
      <c r="C435">
        <v>214.8</v>
      </c>
      <c r="D435">
        <v>215.1</v>
      </c>
      <c r="E435">
        <v>220.1</v>
      </c>
      <c r="F435">
        <v>225</v>
      </c>
      <c r="G435">
        <v>2185.2420000000002</v>
      </c>
      <c r="H435">
        <v>1840.577</v>
      </c>
      <c r="I435">
        <v>3.9260000000000002</v>
      </c>
      <c r="J435">
        <v>0.14799999999999999</v>
      </c>
      <c r="K435">
        <v>24.338000000000001</v>
      </c>
      <c r="L435">
        <v>2.0219999999999998</v>
      </c>
      <c r="M435">
        <v>0.45200000000000001</v>
      </c>
      <c r="N435">
        <v>0.65400000000000003</v>
      </c>
      <c r="O435">
        <v>41.4</v>
      </c>
      <c r="P435">
        <v>26.018999999999998</v>
      </c>
      <c r="Q435">
        <v>44.948</v>
      </c>
      <c r="R435">
        <v>229.8</v>
      </c>
      <c r="S435">
        <v>59.9</v>
      </c>
      <c r="T435">
        <v>59.9</v>
      </c>
      <c r="U435">
        <v>61</v>
      </c>
      <c r="V435">
        <v>91.864000000000004</v>
      </c>
      <c r="W435">
        <v>52.5</v>
      </c>
      <c r="X435">
        <v>67.349999999999994</v>
      </c>
      <c r="Y435">
        <v>83.352999999999994</v>
      </c>
      <c r="Z435">
        <v>1.5049999999999999</v>
      </c>
      <c r="AA435">
        <v>538.11599999999999</v>
      </c>
      <c r="AB435">
        <v>488.21499999999997</v>
      </c>
      <c r="AC435">
        <v>4.9660000000000002</v>
      </c>
      <c r="AD435">
        <v>3.988</v>
      </c>
      <c r="AE435">
        <v>7723.1149999999998</v>
      </c>
      <c r="AF435">
        <v>5784.06</v>
      </c>
      <c r="AG435">
        <v>1783.068</v>
      </c>
      <c r="AH435">
        <v>1114.4259999999999</v>
      </c>
      <c r="AI435">
        <v>5940.0469999999996</v>
      </c>
      <c r="AJ435">
        <v>4669.634</v>
      </c>
      <c r="AK435">
        <v>424.57600000000002</v>
      </c>
      <c r="AL435">
        <v>2055.4929999999999</v>
      </c>
      <c r="AM435">
        <v>45566.774660000003</v>
      </c>
      <c r="AN435">
        <f>MAX(AL435:AM435)</f>
        <v>45566.774660000003</v>
      </c>
      <c r="AO435">
        <f t="shared" si="12"/>
        <v>45566.774660000003</v>
      </c>
      <c r="AP435">
        <v>1</v>
      </c>
      <c r="AU435" s="32"/>
      <c r="AV435" s="31">
        <v>0.123343587</v>
      </c>
      <c r="AW435">
        <f t="shared" si="13"/>
        <v>0.123343587</v>
      </c>
    </row>
    <row r="436" spans="1:49" x14ac:dyDescent="0.35">
      <c r="A436">
        <v>800.67499999999995</v>
      </c>
      <c r="B436">
        <v>119.90900000000001</v>
      </c>
      <c r="C436">
        <v>215</v>
      </c>
      <c r="D436">
        <v>215</v>
      </c>
      <c r="E436">
        <v>220.1</v>
      </c>
      <c r="F436">
        <v>225</v>
      </c>
      <c r="G436">
        <v>2191.3620000000001</v>
      </c>
      <c r="H436">
        <v>1831.251</v>
      </c>
      <c r="I436">
        <v>3.1520000000000001</v>
      </c>
      <c r="J436">
        <v>0.14799999999999999</v>
      </c>
      <c r="K436">
        <v>24.338000000000001</v>
      </c>
      <c r="L436">
        <v>2.0739999999999998</v>
      </c>
      <c r="M436">
        <v>0.45200000000000001</v>
      </c>
      <c r="N436">
        <v>0.65600000000000003</v>
      </c>
      <c r="O436">
        <v>41.5</v>
      </c>
      <c r="P436">
        <v>26.605</v>
      </c>
      <c r="Q436">
        <v>44.963999999999999</v>
      </c>
      <c r="R436">
        <v>229.8</v>
      </c>
      <c r="S436">
        <v>60.1</v>
      </c>
      <c r="T436">
        <v>60.1</v>
      </c>
      <c r="U436">
        <v>61</v>
      </c>
      <c r="V436">
        <v>141.87899999999999</v>
      </c>
      <c r="W436">
        <v>52.5</v>
      </c>
      <c r="X436">
        <v>66.816000000000003</v>
      </c>
      <c r="Y436">
        <v>80.531999999999996</v>
      </c>
      <c r="Z436">
        <v>3.3860000000000001</v>
      </c>
      <c r="AA436">
        <v>536.41999999999996</v>
      </c>
      <c r="AB436">
        <v>488.947</v>
      </c>
      <c r="AC436">
        <v>4.7030000000000003</v>
      </c>
      <c r="AD436">
        <v>3.7250000000000001</v>
      </c>
      <c r="AE436">
        <v>7555.9459999999999</v>
      </c>
      <c r="AF436">
        <v>5202.5609999999997</v>
      </c>
      <c r="AG436">
        <v>1640.376</v>
      </c>
      <c r="AH436">
        <v>975.94899999999996</v>
      </c>
      <c r="AI436">
        <v>5915.57</v>
      </c>
      <c r="AJ436">
        <v>4226.6120000000001</v>
      </c>
      <c r="AK436">
        <v>423.31700000000001</v>
      </c>
      <c r="AL436">
        <v>2054.5369999999998</v>
      </c>
      <c r="AM436">
        <v>45566.774949999999</v>
      </c>
      <c r="AN436">
        <f>MAX(AL436:AM436)</f>
        <v>45566.774949999999</v>
      </c>
      <c r="AO436">
        <f t="shared" si="12"/>
        <v>45566.774949999999</v>
      </c>
      <c r="AP436">
        <v>1</v>
      </c>
      <c r="AU436" s="31">
        <v>0.14558661000000001</v>
      </c>
      <c r="AV436" s="32"/>
      <c r="AW436">
        <f t="shared" si="13"/>
        <v>0.14558661000000001</v>
      </c>
    </row>
    <row r="437" spans="1:49" x14ac:dyDescent="0.35">
      <c r="A437">
        <v>800.67499999999995</v>
      </c>
      <c r="B437">
        <v>119.90900000000001</v>
      </c>
      <c r="C437">
        <v>215</v>
      </c>
      <c r="D437">
        <v>215</v>
      </c>
      <c r="E437">
        <v>220.1</v>
      </c>
      <c r="F437">
        <v>225</v>
      </c>
      <c r="G437">
        <v>2191.3620000000001</v>
      </c>
      <c r="H437">
        <v>1831.251</v>
      </c>
      <c r="I437">
        <v>3.1520000000000001</v>
      </c>
      <c r="J437">
        <v>0.14799999999999999</v>
      </c>
      <c r="K437">
        <v>24.338000000000001</v>
      </c>
      <c r="L437">
        <v>2.0739999999999998</v>
      </c>
      <c r="M437">
        <v>0.45200000000000001</v>
      </c>
      <c r="N437">
        <v>0.65600000000000003</v>
      </c>
      <c r="O437">
        <v>41.5</v>
      </c>
      <c r="P437">
        <v>26.605</v>
      </c>
      <c r="Q437">
        <v>44.963999999999999</v>
      </c>
      <c r="R437">
        <v>229.8</v>
      </c>
      <c r="S437">
        <v>60.1</v>
      </c>
      <c r="T437">
        <v>60.1</v>
      </c>
      <c r="U437">
        <v>61</v>
      </c>
      <c r="V437">
        <v>91.864000000000004</v>
      </c>
      <c r="W437">
        <v>52.5</v>
      </c>
      <c r="X437">
        <v>67.334000000000003</v>
      </c>
      <c r="Y437">
        <v>82.92</v>
      </c>
      <c r="Z437">
        <v>2.4460000000000002</v>
      </c>
      <c r="AA437">
        <v>538.68200000000002</v>
      </c>
      <c r="AB437">
        <v>489.04700000000003</v>
      </c>
      <c r="AC437">
        <v>4.8540000000000001</v>
      </c>
      <c r="AD437">
        <v>3.9129999999999998</v>
      </c>
      <c r="AE437">
        <v>7732.7830000000004</v>
      </c>
      <c r="AF437">
        <v>5823.0349999999999</v>
      </c>
      <c r="AG437">
        <v>1739.425</v>
      </c>
      <c r="AH437">
        <v>1096.0060000000001</v>
      </c>
      <c r="AI437">
        <v>5993.3580000000002</v>
      </c>
      <c r="AJ437">
        <v>4727.0290000000005</v>
      </c>
      <c r="AK437">
        <v>424.71199999999999</v>
      </c>
      <c r="AL437">
        <v>2053.6280000000002</v>
      </c>
      <c r="AM437">
        <v>45566.774949999999</v>
      </c>
      <c r="AN437">
        <f>MAX(AL437:AM437)</f>
        <v>45566.774949999999</v>
      </c>
      <c r="AO437">
        <f t="shared" si="12"/>
        <v>45566.774949999999</v>
      </c>
      <c r="AP437">
        <v>1</v>
      </c>
      <c r="AU437" s="32"/>
      <c r="AV437" s="31">
        <v>0.14558661000000001</v>
      </c>
      <c r="AW437">
        <f t="shared" si="13"/>
        <v>0.14558661000000001</v>
      </c>
    </row>
    <row r="438" spans="1:49" x14ac:dyDescent="0.35">
      <c r="A438">
        <v>800.67499999999995</v>
      </c>
      <c r="B438">
        <v>119.90900000000001</v>
      </c>
      <c r="C438">
        <v>215</v>
      </c>
      <c r="D438">
        <v>215.1</v>
      </c>
      <c r="E438">
        <v>220.3</v>
      </c>
      <c r="F438">
        <v>225</v>
      </c>
      <c r="G438">
        <v>2187.4760000000001</v>
      </c>
      <c r="H438">
        <v>1805.9939999999999</v>
      </c>
      <c r="I438">
        <v>3.968</v>
      </c>
      <c r="J438">
        <v>0.158</v>
      </c>
      <c r="K438">
        <v>24.338000000000001</v>
      </c>
      <c r="L438">
        <v>2.032</v>
      </c>
      <c r="M438">
        <v>0.45200000000000001</v>
      </c>
      <c r="N438">
        <v>0.65800000000000003</v>
      </c>
      <c r="O438">
        <v>41.9</v>
      </c>
      <c r="P438">
        <v>26.32</v>
      </c>
      <c r="Q438">
        <v>44.984000000000002</v>
      </c>
      <c r="R438">
        <v>229.8</v>
      </c>
      <c r="S438">
        <v>60</v>
      </c>
      <c r="T438">
        <v>59.9</v>
      </c>
      <c r="U438">
        <v>61</v>
      </c>
      <c r="V438">
        <v>141.87899999999999</v>
      </c>
      <c r="W438">
        <v>52.5</v>
      </c>
      <c r="X438">
        <v>66.861999999999995</v>
      </c>
      <c r="Y438">
        <v>80.423000000000002</v>
      </c>
      <c r="Z438">
        <v>2.9350000000000001</v>
      </c>
      <c r="AA438">
        <v>535.86599999999999</v>
      </c>
      <c r="AB438">
        <v>487.44200000000001</v>
      </c>
      <c r="AC438">
        <v>4.665</v>
      </c>
      <c r="AD438">
        <v>3.7250000000000001</v>
      </c>
      <c r="AE438">
        <v>7544.9880000000003</v>
      </c>
      <c r="AF438">
        <v>5147.3109999999997</v>
      </c>
      <c r="AG438">
        <v>1610.0309999999999</v>
      </c>
      <c r="AH438">
        <v>964.51800000000003</v>
      </c>
      <c r="AI438">
        <v>5934.9570000000003</v>
      </c>
      <c r="AJ438">
        <v>4182.7929999999997</v>
      </c>
      <c r="AK438">
        <v>423.32299999999998</v>
      </c>
      <c r="AL438">
        <v>2055.6790000000001</v>
      </c>
      <c r="AM438">
        <v>45566.775229999999</v>
      </c>
      <c r="AN438">
        <f>MAX(AL438:AM438)</f>
        <v>45566.775229999999</v>
      </c>
      <c r="AO438">
        <f t="shared" si="12"/>
        <v>45566.775229999999</v>
      </c>
      <c r="AP438">
        <v>0</v>
      </c>
      <c r="AU438" s="31">
        <v>0.145079136</v>
      </c>
      <c r="AV438" s="32"/>
      <c r="AW438">
        <f t="shared" si="13"/>
        <v>0.145079136</v>
      </c>
    </row>
    <row r="439" spans="1:49" x14ac:dyDescent="0.35">
      <c r="A439">
        <v>800.67499999999995</v>
      </c>
      <c r="B439">
        <v>119.90900000000001</v>
      </c>
      <c r="C439">
        <v>215</v>
      </c>
      <c r="D439">
        <v>215.1</v>
      </c>
      <c r="E439">
        <v>220.3</v>
      </c>
      <c r="F439">
        <v>225</v>
      </c>
      <c r="G439">
        <v>2187.4760000000001</v>
      </c>
      <c r="H439">
        <v>1805.9939999999999</v>
      </c>
      <c r="I439">
        <v>3.968</v>
      </c>
      <c r="J439">
        <v>0.158</v>
      </c>
      <c r="K439">
        <v>24.338000000000001</v>
      </c>
      <c r="L439">
        <v>2.032</v>
      </c>
      <c r="M439">
        <v>0.45200000000000001</v>
      </c>
      <c r="N439">
        <v>0.65800000000000003</v>
      </c>
      <c r="O439">
        <v>41.9</v>
      </c>
      <c r="P439">
        <v>26.32</v>
      </c>
      <c r="Q439">
        <v>44.984000000000002</v>
      </c>
      <c r="R439">
        <v>229.8</v>
      </c>
      <c r="S439">
        <v>60</v>
      </c>
      <c r="T439">
        <v>59.9</v>
      </c>
      <c r="U439">
        <v>61</v>
      </c>
      <c r="V439">
        <v>91.864000000000004</v>
      </c>
      <c r="W439">
        <v>52.5</v>
      </c>
      <c r="X439">
        <v>67.367999999999995</v>
      </c>
      <c r="Y439">
        <v>83.278999999999996</v>
      </c>
      <c r="Z439">
        <v>1.5049999999999999</v>
      </c>
      <c r="AA439">
        <v>536.78499999999997</v>
      </c>
      <c r="AB439">
        <v>486.68900000000002</v>
      </c>
      <c r="AC439">
        <v>5.0039999999999996</v>
      </c>
      <c r="AD439">
        <v>3.9510000000000001</v>
      </c>
      <c r="AE439">
        <v>7694.5020000000004</v>
      </c>
      <c r="AF439">
        <v>5750.6580000000004</v>
      </c>
      <c r="AG439">
        <v>1806.692</v>
      </c>
      <c r="AH439">
        <v>1101.008</v>
      </c>
      <c r="AI439">
        <v>5887.8109999999997</v>
      </c>
      <c r="AJ439">
        <v>4649.6490000000003</v>
      </c>
      <c r="AK439">
        <v>424.51600000000002</v>
      </c>
      <c r="AL439">
        <v>2056.1280000000002</v>
      </c>
      <c r="AM439">
        <v>45566.775229999999</v>
      </c>
      <c r="AN439">
        <f>MAX(AL439:AM439)</f>
        <v>45566.775229999999</v>
      </c>
      <c r="AO439">
        <f t="shared" si="12"/>
        <v>45566.775229999999</v>
      </c>
      <c r="AP439">
        <v>1</v>
      </c>
      <c r="AU439" s="32"/>
      <c r="AV439" s="31">
        <v>0.145079136</v>
      </c>
      <c r="AW439">
        <f t="shared" si="13"/>
        <v>0.145079136</v>
      </c>
    </row>
    <row r="440" spans="1:49" hidden="1" x14ac:dyDescent="0.35">
      <c r="A440">
        <v>800.67499999999995</v>
      </c>
      <c r="B440">
        <v>119.90900000000001</v>
      </c>
      <c r="C440">
        <v>214.6</v>
      </c>
      <c r="D440">
        <v>215</v>
      </c>
      <c r="E440">
        <v>220.3</v>
      </c>
      <c r="F440">
        <v>225</v>
      </c>
      <c r="G440">
        <v>2189.5160000000001</v>
      </c>
      <c r="H440">
        <v>1827.268</v>
      </c>
      <c r="I440">
        <v>3.218</v>
      </c>
      <c r="J440">
        <v>0.158</v>
      </c>
      <c r="K440">
        <v>24.338000000000001</v>
      </c>
      <c r="L440">
        <v>2.0579999999999998</v>
      </c>
      <c r="M440">
        <v>0.45200000000000001</v>
      </c>
      <c r="N440">
        <v>0.65400000000000003</v>
      </c>
      <c r="O440">
        <v>42</v>
      </c>
      <c r="P440">
        <v>26.498000000000001</v>
      </c>
      <c r="Q440">
        <v>44.953000000000003</v>
      </c>
      <c r="R440">
        <v>229.8</v>
      </c>
      <c r="S440">
        <v>60</v>
      </c>
      <c r="T440">
        <v>60</v>
      </c>
      <c r="U440">
        <v>61</v>
      </c>
      <c r="V440">
        <v>141.87899999999999</v>
      </c>
      <c r="W440">
        <v>52.5</v>
      </c>
      <c r="X440">
        <v>66.825000000000003</v>
      </c>
      <c r="Y440">
        <v>80.448999999999998</v>
      </c>
      <c r="Z440">
        <v>3.2730000000000001</v>
      </c>
      <c r="AA440">
        <v>537.05200000000002</v>
      </c>
      <c r="AB440">
        <v>490.07799999999997</v>
      </c>
      <c r="AC440">
        <v>4.665</v>
      </c>
      <c r="AD440">
        <v>3.7250000000000001</v>
      </c>
      <c r="AE440">
        <v>7573.3490000000002</v>
      </c>
      <c r="AF440">
        <v>5216.0990000000002</v>
      </c>
      <c r="AG440">
        <v>1623.963</v>
      </c>
      <c r="AH440">
        <v>980.38900000000001</v>
      </c>
      <c r="AI440">
        <v>5949.3860000000004</v>
      </c>
      <c r="AJ440">
        <v>4235.71</v>
      </c>
      <c r="AM440">
        <v>45566.775509999999</v>
      </c>
      <c r="AN440">
        <f>MAX(AL440:AM440)</f>
        <v>45566.775509999999</v>
      </c>
      <c r="AO440">
        <f t="shared" si="12"/>
        <v>45566.775509999999</v>
      </c>
      <c r="AU440" s="31">
        <v>0.133962989</v>
      </c>
      <c r="AV440" s="32"/>
      <c r="AW440">
        <f t="shared" si="13"/>
        <v>0.133962989</v>
      </c>
    </row>
    <row r="441" spans="1:49" x14ac:dyDescent="0.35">
      <c r="A441">
        <v>800.67499999999995</v>
      </c>
      <c r="B441">
        <v>119.90900000000001</v>
      </c>
      <c r="C441">
        <v>214.6</v>
      </c>
      <c r="D441">
        <v>215</v>
      </c>
      <c r="E441">
        <v>220.3</v>
      </c>
      <c r="F441">
        <v>225</v>
      </c>
      <c r="G441">
        <v>2189.5160000000001</v>
      </c>
      <c r="H441">
        <v>1827.268</v>
      </c>
      <c r="I441">
        <v>3.218</v>
      </c>
      <c r="J441">
        <v>0.158</v>
      </c>
      <c r="K441">
        <v>24.338000000000001</v>
      </c>
      <c r="L441">
        <v>2.0579999999999998</v>
      </c>
      <c r="M441">
        <v>0.45200000000000001</v>
      </c>
      <c r="N441">
        <v>0.65400000000000003</v>
      </c>
      <c r="O441">
        <v>42</v>
      </c>
      <c r="P441">
        <v>26.498000000000001</v>
      </c>
      <c r="Q441">
        <v>44.953000000000003</v>
      </c>
      <c r="R441">
        <v>229.8</v>
      </c>
      <c r="S441">
        <v>60</v>
      </c>
      <c r="T441">
        <v>60</v>
      </c>
      <c r="U441">
        <v>61</v>
      </c>
      <c r="V441">
        <v>91.864000000000004</v>
      </c>
      <c r="W441">
        <v>52.5</v>
      </c>
      <c r="X441">
        <v>67.466999999999999</v>
      </c>
      <c r="Y441">
        <v>83.271000000000001</v>
      </c>
      <c r="Z441">
        <v>1.43</v>
      </c>
      <c r="AA441">
        <v>537.99699999999996</v>
      </c>
      <c r="AB441">
        <v>488.94</v>
      </c>
      <c r="AC441">
        <v>4.9290000000000003</v>
      </c>
      <c r="AD441">
        <v>3.9129999999999998</v>
      </c>
      <c r="AE441">
        <v>7723.0469999999996</v>
      </c>
      <c r="AF441">
        <v>5802.2169999999996</v>
      </c>
      <c r="AG441">
        <v>1777.6220000000001</v>
      </c>
      <c r="AH441">
        <v>1095.31</v>
      </c>
      <c r="AI441">
        <v>5945.4260000000004</v>
      </c>
      <c r="AJ441">
        <v>4706.9080000000004</v>
      </c>
      <c r="AK441">
        <v>424.73399999999998</v>
      </c>
      <c r="AL441">
        <v>2055.6280000000002</v>
      </c>
      <c r="AM441">
        <v>45566.775509999999</v>
      </c>
      <c r="AN441">
        <f>MAX(AL441:AM441)</f>
        <v>45566.775509999999</v>
      </c>
      <c r="AO441">
        <f t="shared" si="12"/>
        <v>45566.775509999999</v>
      </c>
      <c r="AP441">
        <v>1</v>
      </c>
      <c r="AU441" s="32"/>
      <c r="AV441" s="31">
        <v>0.133962989</v>
      </c>
      <c r="AW441">
        <f t="shared" si="13"/>
        <v>0.133962989</v>
      </c>
    </row>
    <row r="442" spans="1:49" x14ac:dyDescent="0.35">
      <c r="A442">
        <v>800.67499999999995</v>
      </c>
      <c r="B442">
        <v>119.90900000000001</v>
      </c>
      <c r="C442">
        <v>214.8</v>
      </c>
      <c r="D442">
        <v>215.1</v>
      </c>
      <c r="E442">
        <v>220.3</v>
      </c>
      <c r="F442">
        <v>225</v>
      </c>
      <c r="G442">
        <v>2170.1849999999999</v>
      </c>
      <c r="H442">
        <v>1809.491</v>
      </c>
      <c r="I442">
        <v>3.8340000000000001</v>
      </c>
      <c r="J442">
        <v>0.158</v>
      </c>
      <c r="K442">
        <v>24.338000000000001</v>
      </c>
      <c r="L442">
        <v>2.044</v>
      </c>
      <c r="M442">
        <v>0.45200000000000001</v>
      </c>
      <c r="N442">
        <v>0.65600000000000003</v>
      </c>
      <c r="O442">
        <v>42.2</v>
      </c>
      <c r="P442">
        <v>26.411000000000001</v>
      </c>
      <c r="Q442">
        <v>44.988999999999997</v>
      </c>
      <c r="R442">
        <v>229.8</v>
      </c>
      <c r="S442">
        <v>60.1</v>
      </c>
      <c r="T442">
        <v>60.1</v>
      </c>
      <c r="U442">
        <v>61</v>
      </c>
      <c r="V442">
        <v>141.87899999999999</v>
      </c>
      <c r="W442">
        <v>52.5</v>
      </c>
      <c r="X442">
        <v>66.784000000000006</v>
      </c>
      <c r="Y442">
        <v>80.555000000000007</v>
      </c>
      <c r="Z442">
        <v>3.7250000000000001</v>
      </c>
      <c r="AA442">
        <v>537.06700000000001</v>
      </c>
      <c r="AB442">
        <v>489.24799999999999</v>
      </c>
      <c r="AC442">
        <v>4.59</v>
      </c>
      <c r="AD442">
        <v>3.7250000000000001</v>
      </c>
      <c r="AE442">
        <v>7563.9359999999997</v>
      </c>
      <c r="AF442">
        <v>5190.1559999999999</v>
      </c>
      <c r="AG442">
        <v>1581.951</v>
      </c>
      <c r="AH442">
        <v>977.18899999999996</v>
      </c>
      <c r="AI442">
        <v>5981.9849999999997</v>
      </c>
      <c r="AJ442">
        <v>4212.9669999999996</v>
      </c>
      <c r="AK442">
        <v>423.63499999999999</v>
      </c>
      <c r="AL442">
        <v>2055.8380000000002</v>
      </c>
      <c r="AM442">
        <v>45566.775800000003</v>
      </c>
      <c r="AN442">
        <f>MAX(AL442:AM442)</f>
        <v>45566.775800000003</v>
      </c>
      <c r="AO442">
        <f t="shared" si="12"/>
        <v>45566.775800000003</v>
      </c>
      <c r="AP442">
        <v>0</v>
      </c>
      <c r="AU442" s="31">
        <v>0.13255941900000001</v>
      </c>
      <c r="AV442" s="32"/>
      <c r="AW442">
        <f t="shared" si="13"/>
        <v>0.13255941900000001</v>
      </c>
    </row>
    <row r="443" spans="1:49" x14ac:dyDescent="0.35">
      <c r="A443">
        <v>800.67499999999995</v>
      </c>
      <c r="B443">
        <v>119.90900000000001</v>
      </c>
      <c r="C443">
        <v>214.8</v>
      </c>
      <c r="D443">
        <v>215.1</v>
      </c>
      <c r="E443">
        <v>220.3</v>
      </c>
      <c r="F443">
        <v>225</v>
      </c>
      <c r="G443">
        <v>2170.1849999999999</v>
      </c>
      <c r="H443">
        <v>1809.491</v>
      </c>
      <c r="I443">
        <v>3.8340000000000001</v>
      </c>
      <c r="J443">
        <v>0.158</v>
      </c>
      <c r="K443">
        <v>24.338000000000001</v>
      </c>
      <c r="L443">
        <v>2.044</v>
      </c>
      <c r="M443">
        <v>0.45200000000000001</v>
      </c>
      <c r="N443">
        <v>0.65600000000000003</v>
      </c>
      <c r="O443">
        <v>42.2</v>
      </c>
      <c r="P443">
        <v>26.411000000000001</v>
      </c>
      <c r="Q443">
        <v>44.988999999999997</v>
      </c>
      <c r="R443">
        <v>229.8</v>
      </c>
      <c r="S443">
        <v>60.1</v>
      </c>
      <c r="T443">
        <v>60.1</v>
      </c>
      <c r="U443">
        <v>61</v>
      </c>
      <c r="V443">
        <v>91.864000000000004</v>
      </c>
      <c r="W443">
        <v>52.5</v>
      </c>
      <c r="X443">
        <v>67.531999999999996</v>
      </c>
      <c r="Y443">
        <v>83.423000000000002</v>
      </c>
      <c r="Z443">
        <v>1.5429999999999999</v>
      </c>
      <c r="AA443">
        <v>536.38699999999994</v>
      </c>
      <c r="AB443">
        <v>486.61599999999999</v>
      </c>
      <c r="AC443">
        <v>4.9660000000000002</v>
      </c>
      <c r="AD443">
        <v>3.9129999999999998</v>
      </c>
      <c r="AE443">
        <v>7705.2939999999999</v>
      </c>
      <c r="AF443">
        <v>5754.2659999999996</v>
      </c>
      <c r="AG443">
        <v>1789.347</v>
      </c>
      <c r="AH443">
        <v>1086.8230000000001</v>
      </c>
      <c r="AI443">
        <v>5915.9470000000001</v>
      </c>
      <c r="AJ443">
        <v>4667.4430000000002</v>
      </c>
      <c r="AK443">
        <v>424.89800000000002</v>
      </c>
      <c r="AL443">
        <v>2055.1109999999999</v>
      </c>
      <c r="AM443">
        <v>45566.775800000003</v>
      </c>
      <c r="AN443">
        <f>MAX(AL443:AM443)</f>
        <v>45566.775800000003</v>
      </c>
      <c r="AO443">
        <f t="shared" si="12"/>
        <v>45566.775800000003</v>
      </c>
      <c r="AP443">
        <v>1</v>
      </c>
      <c r="AU443" s="32"/>
      <c r="AV443" s="31">
        <v>0.13255941900000001</v>
      </c>
      <c r="AW443">
        <f t="shared" si="13"/>
        <v>0.13255941900000001</v>
      </c>
    </row>
    <row r="444" spans="1:49" x14ac:dyDescent="0.35">
      <c r="A444">
        <v>800.67499999999995</v>
      </c>
      <c r="B444">
        <v>119.90900000000001</v>
      </c>
      <c r="C444">
        <v>215</v>
      </c>
      <c r="D444">
        <v>215.1</v>
      </c>
      <c r="E444">
        <v>220.3</v>
      </c>
      <c r="F444">
        <v>225</v>
      </c>
      <c r="G444">
        <v>2201.27</v>
      </c>
      <c r="H444">
        <v>1839.3140000000001</v>
      </c>
      <c r="I444">
        <v>3.0979999999999999</v>
      </c>
      <c r="J444">
        <v>0.14799999999999999</v>
      </c>
      <c r="K444">
        <v>24.34</v>
      </c>
      <c r="L444">
        <v>2.044</v>
      </c>
      <c r="M444">
        <v>0.45400000000000001</v>
      </c>
      <c r="N444">
        <v>0.65600000000000003</v>
      </c>
      <c r="O444">
        <v>42.4</v>
      </c>
      <c r="P444">
        <v>26.370999999999999</v>
      </c>
      <c r="Q444">
        <v>44.984000000000002</v>
      </c>
      <c r="R444">
        <v>229.8</v>
      </c>
      <c r="S444">
        <v>59.9</v>
      </c>
      <c r="T444">
        <v>59.9</v>
      </c>
      <c r="U444">
        <v>61</v>
      </c>
      <c r="V444">
        <v>141.87899999999999</v>
      </c>
      <c r="W444">
        <v>52.5</v>
      </c>
      <c r="X444">
        <v>66.828000000000003</v>
      </c>
      <c r="Y444">
        <v>80.548000000000002</v>
      </c>
      <c r="Z444">
        <v>3.4990000000000001</v>
      </c>
      <c r="AA444">
        <v>537.06799999999998</v>
      </c>
      <c r="AB444">
        <v>490.25900000000001</v>
      </c>
      <c r="AC444">
        <v>4.5529999999999999</v>
      </c>
      <c r="AD444">
        <v>3.7250000000000001</v>
      </c>
      <c r="AE444">
        <v>7564.5290000000005</v>
      </c>
      <c r="AF444">
        <v>5212.6419999999998</v>
      </c>
      <c r="AG444">
        <v>1559.9690000000001</v>
      </c>
      <c r="AH444">
        <v>977.221</v>
      </c>
      <c r="AI444">
        <v>6004.56</v>
      </c>
      <c r="AJ444">
        <v>4235.4210000000003</v>
      </c>
      <c r="AK444">
        <v>423.28800000000001</v>
      </c>
      <c r="AL444">
        <v>2055.4169999999999</v>
      </c>
      <c r="AM444">
        <v>45566.776080000003</v>
      </c>
      <c r="AN444">
        <f>MAX(AL444:AM444)</f>
        <v>45566.776080000003</v>
      </c>
      <c r="AO444">
        <f t="shared" si="12"/>
        <v>45566.776080000003</v>
      </c>
      <c r="AP444">
        <v>1</v>
      </c>
      <c r="AU444" s="31">
        <v>0.13771963100000001</v>
      </c>
      <c r="AV444" s="32"/>
      <c r="AW444">
        <f t="shared" si="13"/>
        <v>0.13771963100000001</v>
      </c>
    </row>
    <row r="445" spans="1:49" x14ac:dyDescent="0.35">
      <c r="A445">
        <v>800.67499999999995</v>
      </c>
      <c r="B445">
        <v>119.90900000000001</v>
      </c>
      <c r="C445">
        <v>215</v>
      </c>
      <c r="D445">
        <v>215.1</v>
      </c>
      <c r="E445">
        <v>220.3</v>
      </c>
      <c r="F445">
        <v>225</v>
      </c>
      <c r="G445">
        <v>2201.27</v>
      </c>
      <c r="H445">
        <v>1839.3140000000001</v>
      </c>
      <c r="I445">
        <v>3.0979999999999999</v>
      </c>
      <c r="J445">
        <v>0.14799999999999999</v>
      </c>
      <c r="K445">
        <v>24.34</v>
      </c>
      <c r="L445">
        <v>2.044</v>
      </c>
      <c r="M445">
        <v>0.45400000000000001</v>
      </c>
      <c r="N445">
        <v>0.65600000000000003</v>
      </c>
      <c r="O445">
        <v>42.4</v>
      </c>
      <c r="P445">
        <v>26.370999999999999</v>
      </c>
      <c r="Q445">
        <v>44.984000000000002</v>
      </c>
      <c r="R445">
        <v>229.8</v>
      </c>
      <c r="S445">
        <v>59.9</v>
      </c>
      <c r="T445">
        <v>59.9</v>
      </c>
      <c r="U445">
        <v>61</v>
      </c>
      <c r="V445">
        <v>91.864000000000004</v>
      </c>
      <c r="W445">
        <v>52.5</v>
      </c>
      <c r="X445">
        <v>67.427999999999997</v>
      </c>
      <c r="Y445">
        <v>83.438000000000002</v>
      </c>
      <c r="Z445">
        <v>1.4670000000000001</v>
      </c>
      <c r="AA445">
        <v>537.88400000000001</v>
      </c>
      <c r="AB445">
        <v>488.721</v>
      </c>
      <c r="AC445">
        <v>4.9660000000000002</v>
      </c>
      <c r="AD445">
        <v>3.9510000000000001</v>
      </c>
      <c r="AE445">
        <v>7705.0739999999996</v>
      </c>
      <c r="AF445">
        <v>5807.0969999999998</v>
      </c>
      <c r="AG445">
        <v>1793.798</v>
      </c>
      <c r="AH445">
        <v>1108.98</v>
      </c>
      <c r="AI445">
        <v>5911.2759999999998</v>
      </c>
      <c r="AJ445">
        <v>4698.1170000000002</v>
      </c>
      <c r="AK445">
        <v>424.68099999999998</v>
      </c>
      <c r="AL445">
        <v>2055.1950000000002</v>
      </c>
      <c r="AM445">
        <v>45566.776080000003</v>
      </c>
      <c r="AN445">
        <f>MAX(AL445:AM445)</f>
        <v>45566.776080000003</v>
      </c>
      <c r="AO445">
        <f t="shared" si="12"/>
        <v>45566.776080000003</v>
      </c>
      <c r="AP445">
        <v>1</v>
      </c>
      <c r="AU445" s="32"/>
      <c r="AV445" s="31">
        <v>0.13771963100000001</v>
      </c>
      <c r="AW445">
        <f t="shared" si="13"/>
        <v>0.13771963100000001</v>
      </c>
    </row>
    <row r="446" spans="1:49" x14ac:dyDescent="0.35">
      <c r="A446">
        <v>800.30700000000002</v>
      </c>
      <c r="B446">
        <v>119.90900000000001</v>
      </c>
      <c r="C446">
        <v>214.8</v>
      </c>
      <c r="D446">
        <v>215.1</v>
      </c>
      <c r="E446">
        <v>220.3</v>
      </c>
      <c r="F446">
        <v>225</v>
      </c>
      <c r="G446">
        <v>2180.19</v>
      </c>
      <c r="H446">
        <v>1788.896</v>
      </c>
      <c r="I446">
        <v>2.9260000000000002</v>
      </c>
      <c r="J446">
        <v>0.14599999999999999</v>
      </c>
      <c r="K446">
        <v>24.338000000000001</v>
      </c>
      <c r="L446">
        <v>2.0299999999999998</v>
      </c>
      <c r="M446">
        <v>0.45200000000000001</v>
      </c>
      <c r="N446">
        <v>0.65400000000000003</v>
      </c>
      <c r="O446">
        <v>42.7</v>
      </c>
      <c r="P446">
        <v>26.106000000000002</v>
      </c>
      <c r="Q446">
        <v>44.994</v>
      </c>
      <c r="R446">
        <v>229.8</v>
      </c>
      <c r="S446">
        <v>60.1</v>
      </c>
      <c r="T446">
        <v>60.1</v>
      </c>
      <c r="U446">
        <v>61</v>
      </c>
      <c r="V446">
        <v>141.87899999999999</v>
      </c>
      <c r="W446">
        <v>52.5</v>
      </c>
      <c r="X446">
        <v>66.864000000000004</v>
      </c>
      <c r="Y446">
        <v>80.552999999999997</v>
      </c>
      <c r="Z446">
        <v>3.1230000000000002</v>
      </c>
      <c r="AA446">
        <v>534.68700000000001</v>
      </c>
      <c r="AB446">
        <v>485.17099999999999</v>
      </c>
      <c r="AC446">
        <v>4.6280000000000001</v>
      </c>
      <c r="AD446">
        <v>3.7250000000000001</v>
      </c>
      <c r="AE446">
        <v>7540.8019999999997</v>
      </c>
      <c r="AF446">
        <v>5089.3130000000001</v>
      </c>
      <c r="AG446">
        <v>1578.8989999999999</v>
      </c>
      <c r="AH446">
        <v>952.01099999999997</v>
      </c>
      <c r="AI446">
        <v>5961.902</v>
      </c>
      <c r="AJ446">
        <v>4137.3019999999997</v>
      </c>
      <c r="AK446">
        <v>423.36200000000002</v>
      </c>
      <c r="AL446">
        <v>2055.7269999999999</v>
      </c>
      <c r="AM446">
        <v>45566.77635</v>
      </c>
      <c r="AN446">
        <f>MAX(AL446:AM446)</f>
        <v>45566.77635</v>
      </c>
      <c r="AO446">
        <f t="shared" si="12"/>
        <v>45566.77635</v>
      </c>
      <c r="AP446">
        <v>1</v>
      </c>
      <c r="AU446" s="31">
        <v>0.150738597</v>
      </c>
      <c r="AV446" s="32"/>
      <c r="AW446">
        <f t="shared" si="13"/>
        <v>0.150738597</v>
      </c>
    </row>
    <row r="447" spans="1:49" x14ac:dyDescent="0.35">
      <c r="A447">
        <v>800.30700000000002</v>
      </c>
      <c r="B447">
        <v>119.90900000000001</v>
      </c>
      <c r="C447">
        <v>214.8</v>
      </c>
      <c r="D447">
        <v>215.1</v>
      </c>
      <c r="E447">
        <v>220.3</v>
      </c>
      <c r="F447">
        <v>225</v>
      </c>
      <c r="G447">
        <v>2180.19</v>
      </c>
      <c r="H447">
        <v>1788.896</v>
      </c>
      <c r="I447">
        <v>2.9260000000000002</v>
      </c>
      <c r="J447">
        <v>0.14599999999999999</v>
      </c>
      <c r="K447">
        <v>24.338000000000001</v>
      </c>
      <c r="L447">
        <v>2.0299999999999998</v>
      </c>
      <c r="M447">
        <v>0.45200000000000001</v>
      </c>
      <c r="N447">
        <v>0.65400000000000003</v>
      </c>
      <c r="O447">
        <v>42.7</v>
      </c>
      <c r="P447">
        <v>26.106000000000002</v>
      </c>
      <c r="Q447">
        <v>44.994</v>
      </c>
      <c r="R447">
        <v>229.8</v>
      </c>
      <c r="S447">
        <v>60.1</v>
      </c>
      <c r="T447">
        <v>60.1</v>
      </c>
      <c r="U447">
        <v>61</v>
      </c>
      <c r="V447">
        <v>91.864000000000004</v>
      </c>
      <c r="W447">
        <v>52.5</v>
      </c>
      <c r="X447">
        <v>67.421999999999997</v>
      </c>
      <c r="Y447">
        <v>82.879000000000005</v>
      </c>
      <c r="Z447">
        <v>2.7839999999999998</v>
      </c>
      <c r="AA447">
        <v>536.10199999999998</v>
      </c>
      <c r="AB447">
        <v>485.23500000000001</v>
      </c>
      <c r="AC447">
        <v>5.0039999999999996</v>
      </c>
      <c r="AD447">
        <v>3.9510000000000001</v>
      </c>
      <c r="AE447">
        <v>7696.12</v>
      </c>
      <c r="AF447">
        <v>5718.8180000000002</v>
      </c>
      <c r="AG447">
        <v>1797.4590000000001</v>
      </c>
      <c r="AH447">
        <v>1090.9860000000001</v>
      </c>
      <c r="AI447">
        <v>5898.6610000000001</v>
      </c>
      <c r="AJ447">
        <v>4627.8320000000003</v>
      </c>
      <c r="AK447">
        <v>424.53800000000001</v>
      </c>
      <c r="AL447">
        <v>2055.6439999999998</v>
      </c>
      <c r="AM447">
        <v>45566.77635</v>
      </c>
      <c r="AN447">
        <f>MAX(AL447:AM447)</f>
        <v>45566.77635</v>
      </c>
      <c r="AO447">
        <f t="shared" si="12"/>
        <v>45566.77635</v>
      </c>
      <c r="AP447">
        <v>1</v>
      </c>
      <c r="AU447" s="32"/>
      <c r="AV447" s="31">
        <v>0.150738597</v>
      </c>
      <c r="AW447">
        <f t="shared" si="13"/>
        <v>0.150738597</v>
      </c>
    </row>
    <row r="448" spans="1:49" hidden="1" x14ac:dyDescent="0.35">
      <c r="A448">
        <v>800.67499999999995</v>
      </c>
      <c r="B448">
        <v>119.90900000000001</v>
      </c>
      <c r="C448">
        <v>214.6</v>
      </c>
      <c r="D448">
        <v>215.3</v>
      </c>
      <c r="E448">
        <v>220.3</v>
      </c>
      <c r="F448">
        <v>224.8</v>
      </c>
      <c r="G448">
        <v>2183.0070000000001</v>
      </c>
      <c r="H448">
        <v>1834.36</v>
      </c>
      <c r="I448">
        <v>3.21</v>
      </c>
      <c r="J448">
        <v>0.14599999999999999</v>
      </c>
      <c r="K448">
        <v>24.338000000000001</v>
      </c>
      <c r="L448">
        <v>2.052</v>
      </c>
      <c r="M448">
        <v>0.45200000000000001</v>
      </c>
      <c r="N448">
        <v>0.65400000000000003</v>
      </c>
      <c r="O448">
        <v>42.7</v>
      </c>
      <c r="P448">
        <v>26.207999999999998</v>
      </c>
      <c r="Q448">
        <v>44.978999999999999</v>
      </c>
      <c r="R448">
        <v>230</v>
      </c>
      <c r="S448">
        <v>60</v>
      </c>
      <c r="T448">
        <v>60</v>
      </c>
      <c r="U448">
        <v>61</v>
      </c>
      <c r="V448">
        <v>141.87899999999999</v>
      </c>
      <c r="W448">
        <v>52.5</v>
      </c>
      <c r="X448">
        <v>66.819999999999993</v>
      </c>
      <c r="Y448">
        <v>80.59</v>
      </c>
      <c r="Z448">
        <v>3.3860000000000001</v>
      </c>
      <c r="AA448">
        <v>536.697</v>
      </c>
      <c r="AB448">
        <v>488.71</v>
      </c>
      <c r="AC448">
        <v>4.6280000000000001</v>
      </c>
      <c r="AD448">
        <v>3.762</v>
      </c>
      <c r="AE448">
        <v>7557.3639999999996</v>
      </c>
      <c r="AF448">
        <v>5166.3580000000002</v>
      </c>
      <c r="AG448">
        <v>1588.8489999999999</v>
      </c>
      <c r="AH448">
        <v>982.25400000000002</v>
      </c>
      <c r="AI448">
        <v>5968.5159999999996</v>
      </c>
      <c r="AJ448">
        <v>4184.1040000000003</v>
      </c>
      <c r="AM448">
        <v>45566.776639999996</v>
      </c>
      <c r="AN448">
        <f>MAX(AL448:AM448)</f>
        <v>45566.776639999996</v>
      </c>
      <c r="AO448">
        <f t="shared" si="12"/>
        <v>45566.776639999996</v>
      </c>
      <c r="AU448" s="31">
        <v>0.15400946099999999</v>
      </c>
      <c r="AV448" s="32"/>
      <c r="AW448">
        <f t="shared" si="13"/>
        <v>0.15400946099999999</v>
      </c>
    </row>
    <row r="449" spans="1:49" x14ac:dyDescent="0.35">
      <c r="A449">
        <v>800.67499999999995</v>
      </c>
      <c r="B449">
        <v>119.90900000000001</v>
      </c>
      <c r="C449">
        <v>214.6</v>
      </c>
      <c r="D449">
        <v>215.3</v>
      </c>
      <c r="E449">
        <v>220.3</v>
      </c>
      <c r="F449">
        <v>224.8</v>
      </c>
      <c r="G449">
        <v>2183.0070000000001</v>
      </c>
      <c r="H449">
        <v>1834.36</v>
      </c>
      <c r="I449">
        <v>3.21</v>
      </c>
      <c r="J449">
        <v>0.14599999999999999</v>
      </c>
      <c r="K449">
        <v>24.338000000000001</v>
      </c>
      <c r="L449">
        <v>2.052</v>
      </c>
      <c r="M449">
        <v>0.45200000000000001</v>
      </c>
      <c r="N449">
        <v>0.65400000000000003</v>
      </c>
      <c r="O449">
        <v>42.7</v>
      </c>
      <c r="P449">
        <v>26.207999999999998</v>
      </c>
      <c r="Q449">
        <v>44.978999999999999</v>
      </c>
      <c r="R449">
        <v>230</v>
      </c>
      <c r="S449">
        <v>60</v>
      </c>
      <c r="T449">
        <v>60</v>
      </c>
      <c r="U449">
        <v>61</v>
      </c>
      <c r="V449">
        <v>91.864000000000004</v>
      </c>
      <c r="W449">
        <v>52.5</v>
      </c>
      <c r="X449">
        <v>67.543999999999997</v>
      </c>
      <c r="Y449">
        <v>83.277000000000001</v>
      </c>
      <c r="Z449">
        <v>1.5049999999999999</v>
      </c>
      <c r="AA449">
        <v>538.23400000000004</v>
      </c>
      <c r="AB449">
        <v>488.14699999999999</v>
      </c>
      <c r="AC449">
        <v>4.9290000000000003</v>
      </c>
      <c r="AD449">
        <v>3.9510000000000001</v>
      </c>
      <c r="AE449">
        <v>7725.5630000000001</v>
      </c>
      <c r="AF449">
        <v>5802.6090000000004</v>
      </c>
      <c r="AG449">
        <v>1768.626</v>
      </c>
      <c r="AH449">
        <v>1102.316</v>
      </c>
      <c r="AI449">
        <v>5956.9369999999999</v>
      </c>
      <c r="AJ449">
        <v>4700.2929999999997</v>
      </c>
      <c r="AK449">
        <v>424.51299999999998</v>
      </c>
      <c r="AL449">
        <v>2055.5790000000002</v>
      </c>
      <c r="AM449">
        <v>45566.776639999996</v>
      </c>
      <c r="AN449">
        <f>MAX(AL449:AM449)</f>
        <v>45566.776639999996</v>
      </c>
      <c r="AO449">
        <f t="shared" si="12"/>
        <v>45566.776639999996</v>
      </c>
      <c r="AP449">
        <v>1</v>
      </c>
      <c r="AU449" s="32"/>
      <c r="AV449" s="31">
        <v>0.15400946099999999</v>
      </c>
      <c r="AW449">
        <f t="shared" si="13"/>
        <v>0.15400946099999999</v>
      </c>
    </row>
    <row r="450" spans="1:49" x14ac:dyDescent="0.35">
      <c r="A450">
        <v>800.67499999999995</v>
      </c>
      <c r="B450">
        <v>119.90900000000001</v>
      </c>
      <c r="C450">
        <v>215.1</v>
      </c>
      <c r="D450">
        <v>215.3</v>
      </c>
      <c r="E450">
        <v>220.3</v>
      </c>
      <c r="F450">
        <v>224.8</v>
      </c>
      <c r="G450">
        <v>2196.8989999999999</v>
      </c>
      <c r="H450">
        <v>1832.222</v>
      </c>
      <c r="I450">
        <v>3.4580000000000002</v>
      </c>
      <c r="J450">
        <v>0.14599999999999999</v>
      </c>
      <c r="K450">
        <v>24.34</v>
      </c>
      <c r="L450">
        <v>2.024</v>
      </c>
      <c r="M450">
        <v>0.45400000000000001</v>
      </c>
      <c r="N450">
        <v>0.65600000000000003</v>
      </c>
      <c r="O450">
        <v>43</v>
      </c>
      <c r="P450">
        <v>26.09</v>
      </c>
      <c r="Q450">
        <v>44.942999999999998</v>
      </c>
      <c r="R450">
        <v>230</v>
      </c>
      <c r="S450">
        <v>60</v>
      </c>
      <c r="T450">
        <v>60</v>
      </c>
      <c r="U450">
        <v>61</v>
      </c>
      <c r="V450">
        <v>141.87899999999999</v>
      </c>
      <c r="W450">
        <v>52.5</v>
      </c>
      <c r="X450">
        <v>66.741</v>
      </c>
      <c r="Y450">
        <v>80.497</v>
      </c>
      <c r="Z450">
        <v>3.16</v>
      </c>
      <c r="AA450">
        <v>536.68299999999999</v>
      </c>
      <c r="AB450">
        <v>489.27600000000001</v>
      </c>
      <c r="AC450">
        <v>4.7409999999999997</v>
      </c>
      <c r="AD450">
        <v>3.8</v>
      </c>
      <c r="AE450">
        <v>7561.0050000000001</v>
      </c>
      <c r="AF450">
        <v>5195.857</v>
      </c>
      <c r="AG450">
        <v>1651.7570000000001</v>
      </c>
      <c r="AH450">
        <v>1003.4930000000001</v>
      </c>
      <c r="AI450">
        <v>5909.2479999999996</v>
      </c>
      <c r="AJ450">
        <v>4192.3639999999996</v>
      </c>
      <c r="AK450">
        <v>423.21</v>
      </c>
      <c r="AL450">
        <v>2055.1309999999999</v>
      </c>
      <c r="AM450">
        <v>45566.776919999997</v>
      </c>
      <c r="AN450">
        <f>MAX(AL450:AM450)</f>
        <v>45566.776919999997</v>
      </c>
      <c r="AO450">
        <f t="shared" si="12"/>
        <v>45566.776919999997</v>
      </c>
      <c r="AP450">
        <v>1</v>
      </c>
      <c r="AU450" s="31">
        <v>0.12167871</v>
      </c>
      <c r="AV450" s="32"/>
      <c r="AW450">
        <f t="shared" si="13"/>
        <v>0.12167871</v>
      </c>
    </row>
    <row r="451" spans="1:49" x14ac:dyDescent="0.35">
      <c r="A451">
        <v>800.67499999999995</v>
      </c>
      <c r="B451">
        <v>119.90900000000001</v>
      </c>
      <c r="C451">
        <v>215.1</v>
      </c>
      <c r="D451">
        <v>215.3</v>
      </c>
      <c r="E451">
        <v>220.3</v>
      </c>
      <c r="F451">
        <v>224.8</v>
      </c>
      <c r="G451">
        <v>2196.8989999999999</v>
      </c>
      <c r="H451">
        <v>1832.222</v>
      </c>
      <c r="I451">
        <v>3.4580000000000002</v>
      </c>
      <c r="J451">
        <v>0.14599999999999999</v>
      </c>
      <c r="K451">
        <v>24.34</v>
      </c>
      <c r="L451">
        <v>2.024</v>
      </c>
      <c r="M451">
        <v>0.45400000000000001</v>
      </c>
      <c r="N451">
        <v>0.65600000000000003</v>
      </c>
      <c r="O451">
        <v>43</v>
      </c>
      <c r="P451">
        <v>26.09</v>
      </c>
      <c r="Q451">
        <v>44.942999999999998</v>
      </c>
      <c r="R451">
        <v>230</v>
      </c>
      <c r="S451">
        <v>60</v>
      </c>
      <c r="T451">
        <v>60</v>
      </c>
      <c r="U451">
        <v>61</v>
      </c>
      <c r="V451">
        <v>91.864000000000004</v>
      </c>
      <c r="W451">
        <v>52.5</v>
      </c>
      <c r="X451">
        <v>67.405000000000001</v>
      </c>
      <c r="Y451">
        <v>83.277000000000001</v>
      </c>
      <c r="Z451">
        <v>1.5049999999999999</v>
      </c>
      <c r="AA451">
        <v>536.34699999999998</v>
      </c>
      <c r="AB451">
        <v>487.03300000000002</v>
      </c>
      <c r="AC451">
        <v>4.9660000000000002</v>
      </c>
      <c r="AD451">
        <v>3.9129999999999998</v>
      </c>
      <c r="AE451">
        <v>7672.6450000000004</v>
      </c>
      <c r="AF451">
        <v>5749.5990000000002</v>
      </c>
      <c r="AG451">
        <v>1778.182</v>
      </c>
      <c r="AH451">
        <v>1075.7249999999999</v>
      </c>
      <c r="AI451">
        <v>5894.4629999999997</v>
      </c>
      <c r="AJ451">
        <v>4673.8739999999998</v>
      </c>
      <c r="AK451">
        <v>424.6</v>
      </c>
      <c r="AL451">
        <v>2056.1779999999999</v>
      </c>
      <c r="AM451">
        <v>45566.776919999997</v>
      </c>
      <c r="AN451">
        <f>MAX(AL451:AM451)</f>
        <v>45566.776919999997</v>
      </c>
      <c r="AO451">
        <f t="shared" ref="AO451:AO463" si="14">MAX(AM451:AN451)</f>
        <v>45566.776919999997</v>
      </c>
      <c r="AP451">
        <v>1</v>
      </c>
      <c r="AU451" s="32"/>
      <c r="AV451" s="31">
        <v>0.12167871</v>
      </c>
      <c r="AW451">
        <f t="shared" ref="AW451:AW463" si="15">MAX(AU451:AV451)</f>
        <v>0.12167871</v>
      </c>
    </row>
    <row r="452" spans="1:49" x14ac:dyDescent="0.35">
      <c r="A452">
        <v>800.86</v>
      </c>
      <c r="B452">
        <v>119.90900000000001</v>
      </c>
      <c r="C452">
        <v>215.1</v>
      </c>
      <c r="D452">
        <v>215.1</v>
      </c>
      <c r="E452">
        <v>220.3</v>
      </c>
      <c r="F452">
        <v>225</v>
      </c>
      <c r="G452">
        <v>2190.1959999999999</v>
      </c>
      <c r="H452">
        <v>1850.777</v>
      </c>
      <c r="I452">
        <v>3.2839999999999998</v>
      </c>
      <c r="J452">
        <v>0.14399999999999999</v>
      </c>
      <c r="K452">
        <v>24.338000000000001</v>
      </c>
      <c r="L452">
        <v>2.0539999999999998</v>
      </c>
      <c r="M452">
        <v>0.45200000000000001</v>
      </c>
      <c r="N452">
        <v>0.65600000000000003</v>
      </c>
      <c r="O452">
        <v>43.2</v>
      </c>
      <c r="P452">
        <v>26.34</v>
      </c>
      <c r="Q452">
        <v>44.948</v>
      </c>
      <c r="R452">
        <v>229.8</v>
      </c>
      <c r="S452">
        <v>60.1</v>
      </c>
      <c r="T452">
        <v>60.1</v>
      </c>
      <c r="U452">
        <v>61</v>
      </c>
      <c r="V452">
        <v>141.87899999999999</v>
      </c>
      <c r="W452">
        <v>52.5</v>
      </c>
      <c r="X452">
        <v>66.759</v>
      </c>
      <c r="Y452">
        <v>80.573999999999998</v>
      </c>
      <c r="Z452">
        <v>2.859</v>
      </c>
      <c r="AA452">
        <v>539.40700000000004</v>
      </c>
      <c r="AB452">
        <v>492.65899999999999</v>
      </c>
      <c r="AC452">
        <v>4.7030000000000003</v>
      </c>
      <c r="AD452">
        <v>3.7250000000000001</v>
      </c>
      <c r="AE452">
        <v>7611.4570000000003</v>
      </c>
      <c r="AF452">
        <v>5275.9359999999997</v>
      </c>
      <c r="AG452">
        <v>1651.566</v>
      </c>
      <c r="AH452">
        <v>986.70500000000004</v>
      </c>
      <c r="AI452">
        <v>5959.89</v>
      </c>
      <c r="AJ452">
        <v>4289.2309999999998</v>
      </c>
      <c r="AK452">
        <v>423.529</v>
      </c>
      <c r="AL452">
        <v>2055.194</v>
      </c>
      <c r="AM452">
        <v>45566.77721</v>
      </c>
      <c r="AN452">
        <f>MAX(AL452:AM452)</f>
        <v>45566.77721</v>
      </c>
      <c r="AO452">
        <f t="shared" si="14"/>
        <v>45566.77721</v>
      </c>
      <c r="AP452">
        <v>1</v>
      </c>
      <c r="AU452" s="31">
        <v>0.12723147900000001</v>
      </c>
      <c r="AV452" s="32"/>
      <c r="AW452">
        <f t="shared" si="15"/>
        <v>0.12723147900000001</v>
      </c>
    </row>
    <row r="453" spans="1:49" x14ac:dyDescent="0.35">
      <c r="A453">
        <v>800.86</v>
      </c>
      <c r="B453">
        <v>119.90900000000001</v>
      </c>
      <c r="C453">
        <v>215.1</v>
      </c>
      <c r="D453">
        <v>215.1</v>
      </c>
      <c r="E453">
        <v>220.3</v>
      </c>
      <c r="F453">
        <v>225</v>
      </c>
      <c r="G453">
        <v>2190.1959999999999</v>
      </c>
      <c r="H453">
        <v>1850.777</v>
      </c>
      <c r="I453">
        <v>3.2839999999999998</v>
      </c>
      <c r="J453">
        <v>0.14399999999999999</v>
      </c>
      <c r="K453">
        <v>24.338000000000001</v>
      </c>
      <c r="L453">
        <v>2.0539999999999998</v>
      </c>
      <c r="M453">
        <v>0.45200000000000001</v>
      </c>
      <c r="N453">
        <v>0.65600000000000003</v>
      </c>
      <c r="O453">
        <v>43.2</v>
      </c>
      <c r="P453">
        <v>26.34</v>
      </c>
      <c r="Q453">
        <v>44.948</v>
      </c>
      <c r="R453">
        <v>229.8</v>
      </c>
      <c r="S453">
        <v>60.1</v>
      </c>
      <c r="T453">
        <v>60.1</v>
      </c>
      <c r="U453">
        <v>61</v>
      </c>
      <c r="V453">
        <v>91.864000000000004</v>
      </c>
      <c r="W453">
        <v>52.5</v>
      </c>
      <c r="X453">
        <v>67.599999999999994</v>
      </c>
      <c r="Y453">
        <v>83.006</v>
      </c>
      <c r="Z453">
        <v>2.6339999999999999</v>
      </c>
      <c r="AA453">
        <v>539.16800000000001</v>
      </c>
      <c r="AB453">
        <v>489.971</v>
      </c>
      <c r="AC453">
        <v>4.9290000000000003</v>
      </c>
      <c r="AD453">
        <v>3.875</v>
      </c>
      <c r="AE453">
        <v>7736.982</v>
      </c>
      <c r="AF453">
        <v>5835.3990000000003</v>
      </c>
      <c r="AG453">
        <v>1779.4169999999999</v>
      </c>
      <c r="AH453">
        <v>1076.7280000000001</v>
      </c>
      <c r="AI453">
        <v>5957.5649999999996</v>
      </c>
      <c r="AJ453">
        <v>4758.6719999999996</v>
      </c>
      <c r="AK453">
        <v>424.57900000000001</v>
      </c>
      <c r="AL453">
        <v>2056.4780000000001</v>
      </c>
      <c r="AM453">
        <v>45566.77721</v>
      </c>
      <c r="AN453">
        <f>MAX(AL453:AM453)</f>
        <v>45566.77721</v>
      </c>
      <c r="AO453">
        <f t="shared" si="14"/>
        <v>45566.77721</v>
      </c>
      <c r="AP453">
        <v>1</v>
      </c>
      <c r="AU453" s="32"/>
      <c r="AV453" s="31">
        <v>0.12723147900000001</v>
      </c>
      <c r="AW453">
        <f t="shared" si="15"/>
        <v>0.12723147900000001</v>
      </c>
    </row>
    <row r="454" spans="1:49" hidden="1" x14ac:dyDescent="0.35">
      <c r="A454">
        <v>800.86</v>
      </c>
      <c r="B454">
        <v>119.90900000000001</v>
      </c>
      <c r="C454">
        <v>214.8</v>
      </c>
      <c r="D454">
        <v>215.3</v>
      </c>
      <c r="E454">
        <v>220.3</v>
      </c>
      <c r="F454">
        <v>225</v>
      </c>
      <c r="G454">
        <v>2181.8420000000001</v>
      </c>
      <c r="H454">
        <v>1832.028</v>
      </c>
      <c r="I454">
        <v>3.238</v>
      </c>
      <c r="J454">
        <v>0.14599999999999999</v>
      </c>
      <c r="K454">
        <v>24.338000000000001</v>
      </c>
      <c r="L454">
        <v>2.06</v>
      </c>
      <c r="M454">
        <v>0.45200000000000001</v>
      </c>
      <c r="N454">
        <v>0.65400000000000003</v>
      </c>
      <c r="O454">
        <v>43.4</v>
      </c>
      <c r="P454">
        <v>26.58</v>
      </c>
      <c r="Q454">
        <v>44.969000000000001</v>
      </c>
      <c r="R454">
        <v>229.8</v>
      </c>
      <c r="S454">
        <v>59.9</v>
      </c>
      <c r="T454">
        <v>59.9</v>
      </c>
      <c r="U454">
        <v>61</v>
      </c>
      <c r="V454">
        <v>141.87899999999999</v>
      </c>
      <c r="W454">
        <v>52.5</v>
      </c>
      <c r="X454">
        <v>66.841999999999999</v>
      </c>
      <c r="Y454">
        <v>80.566999999999993</v>
      </c>
      <c r="Z454">
        <v>3.3109999999999999</v>
      </c>
      <c r="AA454">
        <v>539.17100000000005</v>
      </c>
      <c r="AB454">
        <v>492.983</v>
      </c>
      <c r="AC454">
        <v>4.6280000000000001</v>
      </c>
      <c r="AD454">
        <v>3.7250000000000001</v>
      </c>
      <c r="AE454">
        <v>7607.8990000000003</v>
      </c>
      <c r="AF454">
        <v>5268.1980000000003</v>
      </c>
      <c r="AG454">
        <v>1616.319</v>
      </c>
      <c r="AH454">
        <v>992.42</v>
      </c>
      <c r="AI454">
        <v>5991.58</v>
      </c>
      <c r="AJ454">
        <v>4275.7780000000002</v>
      </c>
      <c r="AM454">
        <v>45566.77749</v>
      </c>
      <c r="AN454">
        <f>MAX(AL454:AM454)</f>
        <v>45566.77749</v>
      </c>
      <c r="AO454">
        <f t="shared" si="14"/>
        <v>45566.77749</v>
      </c>
      <c r="AU454" s="31">
        <v>0.14138328999999999</v>
      </c>
      <c r="AV454" s="32"/>
      <c r="AW454">
        <f t="shared" si="15"/>
        <v>0.14138328999999999</v>
      </c>
    </row>
    <row r="455" spans="1:49" x14ac:dyDescent="0.35">
      <c r="A455">
        <v>800.86</v>
      </c>
      <c r="B455">
        <v>119.90900000000001</v>
      </c>
      <c r="C455">
        <v>214.8</v>
      </c>
      <c r="D455">
        <v>215.3</v>
      </c>
      <c r="E455">
        <v>220.3</v>
      </c>
      <c r="F455">
        <v>225</v>
      </c>
      <c r="G455">
        <v>2181.8420000000001</v>
      </c>
      <c r="H455">
        <v>1832.028</v>
      </c>
      <c r="I455">
        <v>3.238</v>
      </c>
      <c r="J455">
        <v>0.14599999999999999</v>
      </c>
      <c r="K455">
        <v>24.338000000000001</v>
      </c>
      <c r="L455">
        <v>2.06</v>
      </c>
      <c r="M455">
        <v>0.45200000000000001</v>
      </c>
      <c r="N455">
        <v>0.65400000000000003</v>
      </c>
      <c r="O455">
        <v>43.4</v>
      </c>
      <c r="P455">
        <v>26.58</v>
      </c>
      <c r="Q455">
        <v>44.969000000000001</v>
      </c>
      <c r="R455">
        <v>229.8</v>
      </c>
      <c r="S455">
        <v>59.9</v>
      </c>
      <c r="T455">
        <v>59.9</v>
      </c>
      <c r="U455">
        <v>61</v>
      </c>
      <c r="V455">
        <v>91.864000000000004</v>
      </c>
      <c r="W455">
        <v>52.5</v>
      </c>
      <c r="X455">
        <v>67.513999999999996</v>
      </c>
      <c r="Y455">
        <v>83.054000000000002</v>
      </c>
      <c r="Z455">
        <v>2.4830000000000001</v>
      </c>
      <c r="AA455">
        <v>540.22199999999998</v>
      </c>
      <c r="AB455">
        <v>492.68400000000003</v>
      </c>
      <c r="AC455">
        <v>4.891</v>
      </c>
      <c r="AD455">
        <v>3.9129999999999998</v>
      </c>
      <c r="AE455">
        <v>7754.5529999999999</v>
      </c>
      <c r="AF455">
        <v>5901.6260000000002</v>
      </c>
      <c r="AG455">
        <v>1774.1980000000001</v>
      </c>
      <c r="AH455">
        <v>1112.25</v>
      </c>
      <c r="AI455">
        <v>5980.3549999999996</v>
      </c>
      <c r="AJ455">
        <v>4789.3760000000002</v>
      </c>
      <c r="AK455">
        <v>424.63099999999997</v>
      </c>
      <c r="AL455">
        <v>2054.4119999999998</v>
      </c>
      <c r="AM455">
        <v>45566.77749</v>
      </c>
      <c r="AN455">
        <f>MAX(AL455:AM455)</f>
        <v>45566.77749</v>
      </c>
      <c r="AO455">
        <f t="shared" si="14"/>
        <v>45566.77749</v>
      </c>
      <c r="AP455">
        <v>1</v>
      </c>
      <c r="AU455" s="32"/>
      <c r="AV455" s="31">
        <v>0.14138328999999999</v>
      </c>
      <c r="AW455">
        <f t="shared" si="15"/>
        <v>0.14138328999999999</v>
      </c>
    </row>
    <row r="456" spans="1:49" x14ac:dyDescent="0.35">
      <c r="A456">
        <v>800.49099999999999</v>
      </c>
      <c r="B456">
        <v>119.90900000000001</v>
      </c>
      <c r="C456">
        <v>215.1</v>
      </c>
      <c r="D456">
        <v>215.5</v>
      </c>
      <c r="E456">
        <v>220.3</v>
      </c>
      <c r="F456">
        <v>225</v>
      </c>
      <c r="G456">
        <v>2183.299</v>
      </c>
      <c r="H456">
        <v>1791.616</v>
      </c>
      <c r="I456">
        <v>3.0419999999999998</v>
      </c>
      <c r="J456">
        <v>0.14399999999999999</v>
      </c>
      <c r="K456">
        <v>24.338000000000001</v>
      </c>
      <c r="L456">
        <v>2.0539999999999998</v>
      </c>
      <c r="M456">
        <v>0.45200000000000001</v>
      </c>
      <c r="N456">
        <v>0.65600000000000003</v>
      </c>
      <c r="O456">
        <v>43.4</v>
      </c>
      <c r="P456">
        <v>26.901</v>
      </c>
      <c r="Q456">
        <v>44.984000000000002</v>
      </c>
      <c r="R456">
        <v>229.8</v>
      </c>
      <c r="S456">
        <v>60</v>
      </c>
      <c r="T456">
        <v>60</v>
      </c>
      <c r="U456">
        <v>61</v>
      </c>
      <c r="V456">
        <v>141.87899999999999</v>
      </c>
      <c r="W456">
        <v>52.5</v>
      </c>
      <c r="X456">
        <v>66.768000000000001</v>
      </c>
      <c r="Y456">
        <v>80.56</v>
      </c>
      <c r="Z456">
        <v>3.988</v>
      </c>
      <c r="AA456">
        <v>538.33600000000001</v>
      </c>
      <c r="AB456">
        <v>490.428</v>
      </c>
      <c r="AC456">
        <v>4.665</v>
      </c>
      <c r="AD456">
        <v>3.7250000000000001</v>
      </c>
      <c r="AE456">
        <v>7615.0609999999997</v>
      </c>
      <c r="AF456">
        <v>5239.2849999999999</v>
      </c>
      <c r="AG456">
        <v>1634.9349999999999</v>
      </c>
      <c r="AH456">
        <v>990.173</v>
      </c>
      <c r="AI456">
        <v>5980.1260000000002</v>
      </c>
      <c r="AJ456">
        <v>4249.1120000000001</v>
      </c>
      <c r="AK456">
        <v>423.14699999999999</v>
      </c>
      <c r="AL456">
        <v>2055.433</v>
      </c>
      <c r="AM456">
        <v>45566.777770000001</v>
      </c>
      <c r="AN456">
        <f>MAX(AL456:AM456)</f>
        <v>45566.777770000001</v>
      </c>
      <c r="AO456">
        <f t="shared" si="14"/>
        <v>45566.777770000001</v>
      </c>
      <c r="AP456">
        <v>1</v>
      </c>
      <c r="AU456" s="31">
        <v>0.15771555900000001</v>
      </c>
      <c r="AV456" s="32"/>
      <c r="AW456">
        <f t="shared" si="15"/>
        <v>0.15771555900000001</v>
      </c>
    </row>
    <row r="457" spans="1:49" x14ac:dyDescent="0.35">
      <c r="A457">
        <v>800.49099999999999</v>
      </c>
      <c r="B457">
        <v>119.90900000000001</v>
      </c>
      <c r="C457">
        <v>215.1</v>
      </c>
      <c r="D457">
        <v>215.5</v>
      </c>
      <c r="E457">
        <v>220.3</v>
      </c>
      <c r="F457">
        <v>225</v>
      </c>
      <c r="G457">
        <v>2183.299</v>
      </c>
      <c r="H457">
        <v>1791.616</v>
      </c>
      <c r="I457">
        <v>3.0419999999999998</v>
      </c>
      <c r="J457">
        <v>0.14399999999999999</v>
      </c>
      <c r="K457">
        <v>24.338000000000001</v>
      </c>
      <c r="L457">
        <v>2.0539999999999998</v>
      </c>
      <c r="M457">
        <v>0.45200000000000001</v>
      </c>
      <c r="N457">
        <v>0.65600000000000003</v>
      </c>
      <c r="O457">
        <v>43.4</v>
      </c>
      <c r="P457">
        <v>26.901</v>
      </c>
      <c r="Q457">
        <v>44.984000000000002</v>
      </c>
      <c r="R457">
        <v>229.8</v>
      </c>
      <c r="S457">
        <v>60</v>
      </c>
      <c r="T457">
        <v>60</v>
      </c>
      <c r="U457">
        <v>61</v>
      </c>
      <c r="V457">
        <v>91.864000000000004</v>
      </c>
      <c r="W457">
        <v>52.5</v>
      </c>
      <c r="X457">
        <v>67.44</v>
      </c>
      <c r="Y457">
        <v>83.438999999999993</v>
      </c>
      <c r="Z457">
        <v>1.5049999999999999</v>
      </c>
      <c r="AA457">
        <v>541.40499999999997</v>
      </c>
      <c r="AB457">
        <v>492.00200000000001</v>
      </c>
      <c r="AC457">
        <v>4.891</v>
      </c>
      <c r="AD457">
        <v>3.9510000000000001</v>
      </c>
      <c r="AE457">
        <v>7805.66</v>
      </c>
      <c r="AF457">
        <v>5914.8040000000001</v>
      </c>
      <c r="AG457">
        <v>1782.1220000000001</v>
      </c>
      <c r="AH457">
        <v>1136.865</v>
      </c>
      <c r="AI457">
        <v>6023.5379999999996</v>
      </c>
      <c r="AJ457">
        <v>4777.9390000000003</v>
      </c>
      <c r="AK457">
        <v>424.92399999999998</v>
      </c>
      <c r="AL457">
        <v>2056.6060000000002</v>
      </c>
      <c r="AM457">
        <v>45566.777770000001</v>
      </c>
      <c r="AN457">
        <f>MAX(AL457:AM457)</f>
        <v>45566.777770000001</v>
      </c>
      <c r="AO457">
        <f t="shared" si="14"/>
        <v>45566.777770000001</v>
      </c>
      <c r="AP457">
        <v>1</v>
      </c>
      <c r="AU457" s="32"/>
      <c r="AV457" s="31">
        <v>0.15771555900000001</v>
      </c>
      <c r="AW457">
        <f t="shared" si="15"/>
        <v>0.15771555900000001</v>
      </c>
    </row>
    <row r="458" spans="1:49" x14ac:dyDescent="0.35">
      <c r="A458">
        <v>801.22900000000004</v>
      </c>
      <c r="B458">
        <v>119.90900000000001</v>
      </c>
      <c r="C458">
        <v>215.5</v>
      </c>
      <c r="D458">
        <v>215.5</v>
      </c>
      <c r="E458">
        <v>220.3</v>
      </c>
      <c r="F458">
        <v>225</v>
      </c>
      <c r="G458">
        <v>2190.8760000000002</v>
      </c>
      <c r="H458">
        <v>1804.731</v>
      </c>
      <c r="I458">
        <v>3.258</v>
      </c>
      <c r="J458">
        <v>0.14599999999999999</v>
      </c>
      <c r="K458">
        <v>24.338000000000001</v>
      </c>
      <c r="L458">
        <v>2.0699999999999998</v>
      </c>
      <c r="M458">
        <v>0.45200000000000001</v>
      </c>
      <c r="N458">
        <v>0.65600000000000003</v>
      </c>
      <c r="O458">
        <v>43.5</v>
      </c>
      <c r="P458">
        <v>27.425999999999998</v>
      </c>
      <c r="Q458">
        <v>44.963999999999999</v>
      </c>
      <c r="R458">
        <v>229.8</v>
      </c>
      <c r="S458">
        <v>60</v>
      </c>
      <c r="T458">
        <v>60</v>
      </c>
      <c r="U458">
        <v>61</v>
      </c>
      <c r="V458">
        <v>141.87899999999999</v>
      </c>
      <c r="W458">
        <v>52.5</v>
      </c>
      <c r="X458">
        <v>66.784999999999997</v>
      </c>
      <c r="Y458">
        <v>80.650999999999996</v>
      </c>
      <c r="Z458">
        <v>2.6709999999999998</v>
      </c>
      <c r="AA458">
        <v>540.78</v>
      </c>
      <c r="AB458">
        <v>495.97800000000001</v>
      </c>
      <c r="AC458">
        <v>4.59</v>
      </c>
      <c r="AD458">
        <v>3.6869999999999998</v>
      </c>
      <c r="AE458">
        <v>7655.5860000000002</v>
      </c>
      <c r="AF458">
        <v>5377.625</v>
      </c>
      <c r="AG458">
        <v>1625.0429999999999</v>
      </c>
      <c r="AH458">
        <v>1006.126</v>
      </c>
      <c r="AI458">
        <v>6030.5429999999997</v>
      </c>
      <c r="AJ458">
        <v>4371.4989999999998</v>
      </c>
      <c r="AK458">
        <v>423.34699999999998</v>
      </c>
      <c r="AL458">
        <v>2055.3470000000002</v>
      </c>
      <c r="AM458">
        <v>45566.778039999997</v>
      </c>
      <c r="AN458">
        <f>MAX(AL458:AM458)</f>
        <v>45566.778039999997</v>
      </c>
      <c r="AO458">
        <f t="shared" si="14"/>
        <v>45566.778039999997</v>
      </c>
      <c r="AP458">
        <v>1</v>
      </c>
      <c r="AU458" s="31">
        <v>0.138899684</v>
      </c>
      <c r="AV458" s="32"/>
      <c r="AW458">
        <f t="shared" si="15"/>
        <v>0.138899684</v>
      </c>
    </row>
    <row r="459" spans="1:49" x14ac:dyDescent="0.35">
      <c r="A459">
        <v>801.22900000000004</v>
      </c>
      <c r="B459">
        <v>119.90900000000001</v>
      </c>
      <c r="C459">
        <v>215.5</v>
      </c>
      <c r="D459">
        <v>215.5</v>
      </c>
      <c r="E459">
        <v>220.3</v>
      </c>
      <c r="F459">
        <v>225</v>
      </c>
      <c r="G459">
        <v>2190.8760000000002</v>
      </c>
      <c r="H459">
        <v>1804.731</v>
      </c>
      <c r="I459">
        <v>3.258</v>
      </c>
      <c r="J459">
        <v>0.14599999999999999</v>
      </c>
      <c r="K459">
        <v>24.338000000000001</v>
      </c>
      <c r="L459">
        <v>2.0699999999999998</v>
      </c>
      <c r="M459">
        <v>0.45200000000000001</v>
      </c>
      <c r="N459">
        <v>0.65600000000000003</v>
      </c>
      <c r="O459">
        <v>43.5</v>
      </c>
      <c r="P459">
        <v>27.425999999999998</v>
      </c>
      <c r="Q459">
        <v>44.963999999999999</v>
      </c>
      <c r="R459">
        <v>229.8</v>
      </c>
      <c r="S459">
        <v>60</v>
      </c>
      <c r="T459">
        <v>60</v>
      </c>
      <c r="U459">
        <v>61</v>
      </c>
      <c r="V459">
        <v>91.864000000000004</v>
      </c>
      <c r="W459">
        <v>52.5</v>
      </c>
      <c r="X459">
        <v>67.497</v>
      </c>
      <c r="Y459">
        <v>83.057000000000002</v>
      </c>
      <c r="Z459">
        <v>2.2570000000000001</v>
      </c>
      <c r="AA459">
        <v>543.75699999999995</v>
      </c>
      <c r="AB459">
        <v>495.59800000000001</v>
      </c>
      <c r="AC459">
        <v>4.891</v>
      </c>
      <c r="AD459">
        <v>3.8380000000000001</v>
      </c>
      <c r="AE459">
        <v>7842.2340000000004</v>
      </c>
      <c r="AF459">
        <v>5993.7790000000005</v>
      </c>
      <c r="AG459">
        <v>1807.0840000000001</v>
      </c>
      <c r="AH459">
        <v>1105.1959999999999</v>
      </c>
      <c r="AI459">
        <v>6035.15</v>
      </c>
      <c r="AJ459">
        <v>4888.5829999999996</v>
      </c>
      <c r="AK459">
        <v>424.77100000000002</v>
      </c>
      <c r="AL459">
        <v>2054.0929999999998</v>
      </c>
      <c r="AM459">
        <v>45566.778039999997</v>
      </c>
      <c r="AN459">
        <f>MAX(AL459:AM459)</f>
        <v>45566.778039999997</v>
      </c>
      <c r="AO459">
        <f t="shared" si="14"/>
        <v>45566.778039999997</v>
      </c>
      <c r="AP459">
        <v>1</v>
      </c>
      <c r="AU459" s="32"/>
      <c r="AV459" s="31">
        <v>0.138899684</v>
      </c>
      <c r="AW459">
        <f t="shared" si="15"/>
        <v>0.138899684</v>
      </c>
    </row>
    <row r="460" spans="1:49" hidden="1" x14ac:dyDescent="0.35">
      <c r="A460">
        <v>801.04399999999998</v>
      </c>
      <c r="B460">
        <v>119.90900000000001</v>
      </c>
      <c r="C460">
        <v>215.3</v>
      </c>
      <c r="D460">
        <v>215.6</v>
      </c>
      <c r="E460">
        <v>220.3</v>
      </c>
      <c r="F460">
        <v>225</v>
      </c>
      <c r="G460">
        <v>2182.5219999999999</v>
      </c>
      <c r="H460">
        <v>1774.519</v>
      </c>
      <c r="I460">
        <v>3.25</v>
      </c>
      <c r="J460">
        <v>0.14599999999999999</v>
      </c>
      <c r="K460">
        <v>24.338000000000001</v>
      </c>
      <c r="L460">
        <v>2.048</v>
      </c>
      <c r="M460">
        <v>0.45200000000000001</v>
      </c>
      <c r="N460">
        <v>0.65400000000000003</v>
      </c>
      <c r="O460">
        <v>43.7</v>
      </c>
      <c r="P460">
        <v>27.405000000000001</v>
      </c>
      <c r="Q460">
        <v>44.942999999999998</v>
      </c>
      <c r="R460">
        <v>229.8</v>
      </c>
      <c r="S460">
        <v>60</v>
      </c>
      <c r="T460">
        <v>60</v>
      </c>
      <c r="U460">
        <v>61</v>
      </c>
      <c r="V460">
        <v>141.87899999999999</v>
      </c>
      <c r="W460">
        <v>52.5</v>
      </c>
      <c r="X460">
        <v>66.89</v>
      </c>
      <c r="Y460">
        <v>80.548000000000002</v>
      </c>
      <c r="Z460">
        <v>3.4239999999999999</v>
      </c>
      <c r="AA460">
        <v>540.56500000000005</v>
      </c>
      <c r="AB460">
        <v>495.05900000000003</v>
      </c>
      <c r="AC460">
        <v>4.5529999999999999</v>
      </c>
      <c r="AD460">
        <v>3.6869999999999998</v>
      </c>
      <c r="AE460">
        <v>7653.3389999999999</v>
      </c>
      <c r="AF460">
        <v>5359.0720000000001</v>
      </c>
      <c r="AG460">
        <v>1605.357</v>
      </c>
      <c r="AH460">
        <v>1005.864</v>
      </c>
      <c r="AI460">
        <v>6047.9809999999998</v>
      </c>
      <c r="AJ460">
        <v>4353.2079999999996</v>
      </c>
      <c r="AM460">
        <v>45566.778330000001</v>
      </c>
      <c r="AN460">
        <f>MAX(AL460:AM460)</f>
        <v>45566.778330000001</v>
      </c>
      <c r="AO460">
        <f t="shared" si="14"/>
        <v>45566.778330000001</v>
      </c>
      <c r="AU460" s="31">
        <v>0.13566672799999999</v>
      </c>
      <c r="AV460" s="32"/>
      <c r="AW460">
        <f t="shared" si="15"/>
        <v>0.13566672799999999</v>
      </c>
    </row>
    <row r="461" spans="1:49" x14ac:dyDescent="0.35">
      <c r="A461">
        <v>801.04399999999998</v>
      </c>
      <c r="B461">
        <v>119.90900000000001</v>
      </c>
      <c r="C461">
        <v>215.3</v>
      </c>
      <c r="D461">
        <v>215.6</v>
      </c>
      <c r="E461">
        <v>220.3</v>
      </c>
      <c r="F461">
        <v>225</v>
      </c>
      <c r="G461">
        <v>2182.5219999999999</v>
      </c>
      <c r="H461">
        <v>1774.519</v>
      </c>
      <c r="I461">
        <v>3.25</v>
      </c>
      <c r="J461">
        <v>0.14599999999999999</v>
      </c>
      <c r="K461">
        <v>24.338000000000001</v>
      </c>
      <c r="L461">
        <v>2.048</v>
      </c>
      <c r="M461">
        <v>0.45200000000000001</v>
      </c>
      <c r="N461">
        <v>0.65400000000000003</v>
      </c>
      <c r="O461">
        <v>43.7</v>
      </c>
      <c r="P461">
        <v>27.405000000000001</v>
      </c>
      <c r="Q461">
        <v>44.942999999999998</v>
      </c>
      <c r="R461">
        <v>229.8</v>
      </c>
      <c r="S461">
        <v>60</v>
      </c>
      <c r="T461">
        <v>60</v>
      </c>
      <c r="U461">
        <v>61</v>
      </c>
      <c r="V461">
        <v>91.864000000000004</v>
      </c>
      <c r="W461">
        <v>52.5</v>
      </c>
      <c r="X461">
        <v>67.421000000000006</v>
      </c>
      <c r="Y461">
        <v>83.366</v>
      </c>
      <c r="Z461">
        <v>1.43</v>
      </c>
      <c r="AA461">
        <v>541.37199999999996</v>
      </c>
      <c r="AB461">
        <v>492.94900000000001</v>
      </c>
      <c r="AC461">
        <v>4.891</v>
      </c>
      <c r="AD461">
        <v>3.875</v>
      </c>
      <c r="AE461">
        <v>7815.7979999999998</v>
      </c>
      <c r="AF461">
        <v>5943.7929999999997</v>
      </c>
      <c r="AG461">
        <v>1800.4639999999999</v>
      </c>
      <c r="AH461">
        <v>1118.6179999999999</v>
      </c>
      <c r="AI461">
        <v>6015.3339999999998</v>
      </c>
      <c r="AJ461">
        <v>4825.1750000000002</v>
      </c>
      <c r="AK461">
        <v>424.74799999999999</v>
      </c>
      <c r="AL461">
        <v>2055.1370000000002</v>
      </c>
      <c r="AM461">
        <v>45566.778330000001</v>
      </c>
      <c r="AN461">
        <f>MAX(AL461:AM461)</f>
        <v>45566.778330000001</v>
      </c>
      <c r="AO461">
        <f t="shared" si="14"/>
        <v>45566.778330000001</v>
      </c>
      <c r="AP461">
        <v>1</v>
      </c>
      <c r="AU461" s="32"/>
      <c r="AV461" s="31">
        <v>0.13566672799999999</v>
      </c>
      <c r="AW461">
        <f t="shared" si="15"/>
        <v>0.13566672799999999</v>
      </c>
    </row>
    <row r="462" spans="1:49" x14ac:dyDescent="0.35">
      <c r="A462">
        <v>801.04399999999998</v>
      </c>
      <c r="B462">
        <v>119.90900000000001</v>
      </c>
      <c r="C462">
        <v>215.1</v>
      </c>
      <c r="D462">
        <v>215.6</v>
      </c>
      <c r="E462">
        <v>220.3</v>
      </c>
      <c r="F462">
        <v>225</v>
      </c>
      <c r="G462">
        <v>2191.6529999999998</v>
      </c>
      <c r="H462">
        <v>1790.645</v>
      </c>
      <c r="I462">
        <v>3.0819999999999999</v>
      </c>
      <c r="J462">
        <v>0.14599999999999999</v>
      </c>
      <c r="K462">
        <v>24.338000000000001</v>
      </c>
      <c r="L462">
        <v>2.0499999999999998</v>
      </c>
      <c r="M462">
        <v>0.45200000000000001</v>
      </c>
      <c r="N462">
        <v>0.65800000000000003</v>
      </c>
      <c r="O462">
        <v>44</v>
      </c>
      <c r="P462">
        <v>27.405000000000001</v>
      </c>
      <c r="Q462">
        <v>44.969000000000001</v>
      </c>
      <c r="R462">
        <v>229.8</v>
      </c>
      <c r="S462">
        <v>60.1</v>
      </c>
      <c r="T462">
        <v>60.1</v>
      </c>
      <c r="U462">
        <v>61</v>
      </c>
      <c r="V462">
        <v>141.87899999999999</v>
      </c>
      <c r="W462">
        <v>52.5</v>
      </c>
      <c r="X462">
        <v>66.930999999999997</v>
      </c>
      <c r="Y462">
        <v>80.581000000000003</v>
      </c>
      <c r="Z462">
        <v>3.4239999999999999</v>
      </c>
      <c r="AA462">
        <v>538.98099999999999</v>
      </c>
      <c r="AB462">
        <v>493.32400000000001</v>
      </c>
      <c r="AC462">
        <v>4.59</v>
      </c>
      <c r="AD462">
        <v>3.6869999999999998</v>
      </c>
      <c r="AE462">
        <v>7622.1239999999998</v>
      </c>
      <c r="AF462">
        <v>5322.0870000000004</v>
      </c>
      <c r="AG462">
        <v>1620.123</v>
      </c>
      <c r="AH462">
        <v>1001.144</v>
      </c>
      <c r="AI462">
        <v>6002.0010000000002</v>
      </c>
      <c r="AJ462">
        <v>4320.9430000000002</v>
      </c>
      <c r="AK462">
        <v>423.53199999999998</v>
      </c>
      <c r="AL462">
        <v>2052.701</v>
      </c>
      <c r="AM462">
        <v>45566.778610000001</v>
      </c>
      <c r="AN462">
        <f>MAX(AL462:AM462)</f>
        <v>45566.778610000001</v>
      </c>
      <c r="AO462">
        <f t="shared" si="14"/>
        <v>45566.778610000001</v>
      </c>
      <c r="AP462">
        <v>1</v>
      </c>
      <c r="AU462" s="31">
        <v>0.13972616199999999</v>
      </c>
      <c r="AV462" s="32"/>
      <c r="AW462">
        <f t="shared" si="15"/>
        <v>0.13972616199999999</v>
      </c>
    </row>
    <row r="463" spans="1:49" x14ac:dyDescent="0.35">
      <c r="A463">
        <v>801.04399999999998</v>
      </c>
      <c r="B463">
        <v>119.90900000000001</v>
      </c>
      <c r="C463">
        <v>215.1</v>
      </c>
      <c r="D463">
        <v>215.6</v>
      </c>
      <c r="E463">
        <v>220.3</v>
      </c>
      <c r="F463">
        <v>225</v>
      </c>
      <c r="G463">
        <v>2191.6529999999998</v>
      </c>
      <c r="H463">
        <v>1790.645</v>
      </c>
      <c r="I463">
        <v>3.0819999999999999</v>
      </c>
      <c r="J463">
        <v>0.14599999999999999</v>
      </c>
      <c r="K463">
        <v>24.338000000000001</v>
      </c>
      <c r="L463">
        <v>2.0499999999999998</v>
      </c>
      <c r="M463">
        <v>0.45200000000000001</v>
      </c>
      <c r="N463">
        <v>0.65800000000000003</v>
      </c>
      <c r="O463">
        <v>44</v>
      </c>
      <c r="P463">
        <v>27.405000000000001</v>
      </c>
      <c r="Q463">
        <v>44.969000000000001</v>
      </c>
      <c r="R463">
        <v>229.8</v>
      </c>
      <c r="S463">
        <v>60.1</v>
      </c>
      <c r="T463">
        <v>60.1</v>
      </c>
      <c r="U463">
        <v>61</v>
      </c>
      <c r="V463">
        <v>91.864000000000004</v>
      </c>
      <c r="W463">
        <v>52.5</v>
      </c>
      <c r="X463">
        <v>67.451999999999998</v>
      </c>
      <c r="Y463">
        <v>83.484999999999999</v>
      </c>
      <c r="Z463">
        <v>1.3919999999999999</v>
      </c>
      <c r="AA463">
        <v>541.61500000000001</v>
      </c>
      <c r="AB463">
        <v>493.48200000000003</v>
      </c>
      <c r="AC463">
        <v>4.891</v>
      </c>
      <c r="AD463">
        <v>3.875</v>
      </c>
      <c r="AE463">
        <v>7802.7359999999999</v>
      </c>
      <c r="AF463">
        <v>5944.1660000000002</v>
      </c>
      <c r="AG463">
        <v>1801.4169999999999</v>
      </c>
      <c r="AH463">
        <v>1120.2439999999999</v>
      </c>
      <c r="AI463">
        <v>6001.3190000000004</v>
      </c>
      <c r="AJ463">
        <v>4823.9219999999996</v>
      </c>
      <c r="AK463">
        <v>424.733</v>
      </c>
      <c r="AL463">
        <v>2054.8580000000002</v>
      </c>
      <c r="AM463">
        <v>45566.778610000001</v>
      </c>
      <c r="AN463">
        <f>MAX(AL463:AM463)</f>
        <v>45566.778610000001</v>
      </c>
      <c r="AO463">
        <f t="shared" si="14"/>
        <v>45566.778610000001</v>
      </c>
      <c r="AP463">
        <v>1</v>
      </c>
      <c r="AU463" s="32"/>
      <c r="AV463" s="31">
        <v>0.13972616199999999</v>
      </c>
      <c r="AW463">
        <f t="shared" si="15"/>
        <v>0.13972616199999999</v>
      </c>
    </row>
    <row r="464" spans="1:49" x14ac:dyDescent="0.35">
      <c r="AV464" s="3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6B21-14B9-4D79-A67B-0F0893F265E8}">
  <dimension ref="A1:AP390"/>
  <sheetViews>
    <sheetView tabSelected="1" topLeftCell="AG319" workbookViewId="0">
      <selection activeCell="AG332" sqref="AG332"/>
    </sheetView>
  </sheetViews>
  <sheetFormatPr defaultRowHeight="14.5" x14ac:dyDescent="0.35"/>
  <cols>
    <col min="1" max="1" width="27.81640625" customWidth="1"/>
    <col min="2" max="2" width="28" customWidth="1"/>
    <col min="3" max="6" width="33.26953125" customWidth="1"/>
    <col min="7" max="7" width="38" customWidth="1"/>
    <col min="8" max="8" width="31.81640625" customWidth="1"/>
    <col min="9" max="9" width="30.6328125" customWidth="1"/>
    <col min="10" max="10" width="31.08984375" customWidth="1"/>
    <col min="11" max="11" width="22.81640625" customWidth="1"/>
    <col min="12" max="12" width="24.1796875" customWidth="1"/>
    <col min="13" max="13" width="25.90625" customWidth="1"/>
    <col min="14" max="14" width="32.26953125" customWidth="1"/>
    <col min="15" max="15" width="34.90625" customWidth="1"/>
    <col min="16" max="16" width="28.1796875" customWidth="1"/>
    <col min="17" max="17" width="30.36328125" customWidth="1"/>
    <col min="18" max="18" width="33.26953125" customWidth="1"/>
    <col min="19" max="19" width="17.26953125" customWidth="1"/>
    <col min="20" max="20" width="14.81640625" customWidth="1"/>
    <col min="21" max="21" width="16.36328125" customWidth="1"/>
    <col min="22" max="22" width="21.7265625" customWidth="1"/>
    <col min="23" max="23" width="21.90625" customWidth="1"/>
    <col min="24" max="24" width="33.08984375" customWidth="1"/>
    <col min="25" max="25" width="36.1796875" customWidth="1"/>
    <col min="26" max="26" width="40.26953125" customWidth="1"/>
    <col min="27" max="27" width="25.90625" customWidth="1"/>
    <col min="28" max="28" width="26.08984375" customWidth="1"/>
    <col min="29" max="29" width="30" customWidth="1"/>
    <col min="30" max="30" width="30.1796875" customWidth="1"/>
    <col min="31" max="31" width="34.1796875" customWidth="1"/>
    <col min="32" max="33" width="34.36328125" customWidth="1"/>
    <col min="34" max="34" width="34.54296875" customWidth="1"/>
    <col min="35" max="35" width="33.54296875" customWidth="1"/>
    <col min="36" max="36" width="33.7265625" customWidth="1"/>
    <col min="39" max="39" width="11.90625" customWidth="1"/>
    <col min="40" max="40" width="18.90625" customWidth="1"/>
    <col min="41" max="41" width="19.08984375" customWidth="1"/>
    <col min="42" max="42" width="13.54296875" customWidth="1"/>
  </cols>
  <sheetData>
    <row r="1" spans="1:42" x14ac:dyDescent="0.35">
      <c r="A1" s="34" t="s">
        <v>1211</v>
      </c>
      <c r="B1" s="34" t="s">
        <v>1212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6</v>
      </c>
      <c r="J1" s="34" t="s">
        <v>7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12</v>
      </c>
      <c r="P1" s="34" t="s">
        <v>13</v>
      </c>
      <c r="Q1" s="34" t="s">
        <v>14</v>
      </c>
      <c r="R1" s="34" t="s">
        <v>15</v>
      </c>
      <c r="S1" s="34" t="s">
        <v>16</v>
      </c>
      <c r="T1" s="34" t="s">
        <v>17</v>
      </c>
      <c r="U1" s="34" t="s">
        <v>18</v>
      </c>
      <c r="V1" s="34" t="s">
        <v>19</v>
      </c>
      <c r="W1" s="34" t="s">
        <v>20</v>
      </c>
      <c r="X1" s="34" t="s">
        <v>21</v>
      </c>
      <c r="Y1" s="34" t="s">
        <v>22</v>
      </c>
      <c r="Z1" s="34" t="s">
        <v>23</v>
      </c>
      <c r="AA1" s="34" t="s">
        <v>24</v>
      </c>
      <c r="AB1" s="34" t="s">
        <v>25</v>
      </c>
      <c r="AC1" s="34" t="s">
        <v>26</v>
      </c>
      <c r="AD1" s="34" t="s">
        <v>27</v>
      </c>
      <c r="AE1" s="34" t="s">
        <v>28</v>
      </c>
      <c r="AF1" s="34" t="s">
        <v>29</v>
      </c>
      <c r="AG1" s="34" t="s">
        <v>30</v>
      </c>
      <c r="AH1" s="34" t="s">
        <v>31</v>
      </c>
      <c r="AI1" s="34" t="s">
        <v>32</v>
      </c>
      <c r="AJ1" s="34" t="s">
        <v>33</v>
      </c>
      <c r="AK1" s="34" t="s">
        <v>36</v>
      </c>
      <c r="AL1" s="34" t="s">
        <v>37</v>
      </c>
      <c r="AM1" s="34" t="s">
        <v>52</v>
      </c>
      <c r="AN1" s="34" t="s">
        <v>65</v>
      </c>
      <c r="AO1" s="34" t="s">
        <v>66</v>
      </c>
      <c r="AP1" s="34" t="s">
        <v>42</v>
      </c>
    </row>
    <row r="2" spans="1:42" x14ac:dyDescent="0.35">
      <c r="A2" s="31">
        <v>799.01499999999999</v>
      </c>
      <c r="B2" s="31">
        <v>119.90900000000001</v>
      </c>
      <c r="C2" s="31">
        <v>214.3</v>
      </c>
      <c r="D2" s="31">
        <v>215.5</v>
      </c>
      <c r="E2" s="31">
        <v>220</v>
      </c>
      <c r="F2" s="31">
        <v>224.5</v>
      </c>
      <c r="G2" s="31">
        <v>2250.4250000000002</v>
      </c>
      <c r="H2" s="31">
        <v>1752.953</v>
      </c>
      <c r="I2" s="31">
        <v>3.0019999999999998</v>
      </c>
      <c r="J2" s="31">
        <v>0.14399999999999999</v>
      </c>
      <c r="K2" s="31">
        <v>24.327999999999999</v>
      </c>
      <c r="L2" s="31">
        <v>2.0779999999999998</v>
      </c>
      <c r="M2" s="31">
        <v>0.45800000000000002</v>
      </c>
      <c r="N2" s="31">
        <v>0.65600000000000003</v>
      </c>
      <c r="O2" s="31">
        <v>45.2</v>
      </c>
      <c r="P2" s="31">
        <v>29.515000000000001</v>
      </c>
      <c r="Q2" s="31">
        <v>44.973999999999997</v>
      </c>
      <c r="R2" s="31">
        <v>230.1</v>
      </c>
      <c r="S2" s="31">
        <v>60</v>
      </c>
      <c r="T2" s="31">
        <v>60</v>
      </c>
      <c r="U2" s="31">
        <v>58</v>
      </c>
      <c r="V2" s="31">
        <v>94.585999999999999</v>
      </c>
      <c r="W2" s="31">
        <v>52.5</v>
      </c>
      <c r="X2" s="31">
        <v>57.62</v>
      </c>
      <c r="Y2" s="31">
        <v>72.981999999999999</v>
      </c>
      <c r="Z2" s="31">
        <v>4.0259999999999998</v>
      </c>
      <c r="AA2" s="31">
        <v>525.54100000000005</v>
      </c>
      <c r="AB2" s="31">
        <v>477.70600000000002</v>
      </c>
      <c r="AC2" s="31">
        <v>4.5149999999999997</v>
      </c>
      <c r="AD2" s="31">
        <v>3.6120000000000001</v>
      </c>
      <c r="AE2" s="31">
        <v>7533.5950000000003</v>
      </c>
      <c r="AF2" s="31">
        <v>4852.3630000000003</v>
      </c>
      <c r="AG2" s="31">
        <v>1551.3579999999999</v>
      </c>
      <c r="AH2" s="31">
        <v>947.52599999999995</v>
      </c>
      <c r="AI2" s="31">
        <v>5982.2370000000001</v>
      </c>
      <c r="AJ2" s="31">
        <v>3904.837</v>
      </c>
      <c r="AK2" s="31">
        <v>423.37900000000002</v>
      </c>
      <c r="AL2" s="31">
        <v>2054.931</v>
      </c>
      <c r="AM2" s="31">
        <v>45566.687380000003</v>
      </c>
      <c r="AN2" s="31">
        <v>45566.687380000003</v>
      </c>
      <c r="AO2" s="31">
        <v>45566.687380000003</v>
      </c>
      <c r="AP2" s="31">
        <v>0</v>
      </c>
    </row>
    <row r="3" spans="1:42" x14ac:dyDescent="0.35">
      <c r="A3" s="32">
        <v>798.27800000000002</v>
      </c>
      <c r="B3" s="32">
        <v>119.952</v>
      </c>
      <c r="C3" s="32">
        <v>213.3</v>
      </c>
      <c r="D3" s="32">
        <v>215.6</v>
      </c>
      <c r="E3" s="32">
        <v>220.6</v>
      </c>
      <c r="F3" s="32">
        <v>224.8</v>
      </c>
      <c r="G3" s="32">
        <v>2248.288</v>
      </c>
      <c r="H3" s="32">
        <v>1877.88</v>
      </c>
      <c r="I3" s="32">
        <v>2.8660000000000001</v>
      </c>
      <c r="J3" s="32">
        <v>0.45800000000000002</v>
      </c>
      <c r="K3" s="32">
        <v>24.344000000000001</v>
      </c>
      <c r="L3" s="32">
        <v>2.2480000000000002</v>
      </c>
      <c r="M3" s="32">
        <v>0.45800000000000002</v>
      </c>
      <c r="N3" s="32">
        <v>0.65400000000000003</v>
      </c>
      <c r="O3" s="32">
        <v>45</v>
      </c>
      <c r="P3" s="32">
        <v>29.638000000000002</v>
      </c>
      <c r="Q3" s="32">
        <v>44.963999999999999</v>
      </c>
      <c r="R3" s="32">
        <v>230.1</v>
      </c>
      <c r="S3" s="32">
        <v>60</v>
      </c>
      <c r="T3" s="32">
        <v>60</v>
      </c>
      <c r="U3" s="32">
        <v>58</v>
      </c>
      <c r="V3" s="32">
        <v>94.585999999999999</v>
      </c>
      <c r="W3" s="32">
        <v>52.5</v>
      </c>
      <c r="X3" s="32">
        <v>62.488999999999997</v>
      </c>
      <c r="Y3" s="32">
        <v>76.563999999999993</v>
      </c>
      <c r="Z3" s="32">
        <v>3.1230000000000002</v>
      </c>
      <c r="AA3" s="32">
        <v>530.36599999999999</v>
      </c>
      <c r="AB3" s="32">
        <v>478.78500000000003</v>
      </c>
      <c r="AC3" s="32">
        <v>4.7030000000000003</v>
      </c>
      <c r="AD3" s="32">
        <v>3.65</v>
      </c>
      <c r="AE3" s="32">
        <v>7622.0360000000001</v>
      </c>
      <c r="AF3" s="32">
        <v>4933.9189999999999</v>
      </c>
      <c r="AG3" s="32">
        <v>1661.097</v>
      </c>
      <c r="AH3" s="32">
        <v>964.87199999999996</v>
      </c>
      <c r="AI3" s="32">
        <v>5960.9390000000003</v>
      </c>
      <c r="AJ3" s="32">
        <v>3969.047</v>
      </c>
      <c r="AK3" s="32">
        <v>423.16399999999999</v>
      </c>
      <c r="AL3" s="32">
        <v>2052.723</v>
      </c>
      <c r="AM3" s="32">
        <v>45566.687660000003</v>
      </c>
      <c r="AN3" s="32">
        <v>45566.687660000003</v>
      </c>
      <c r="AO3" s="32">
        <v>45566.687660000003</v>
      </c>
      <c r="AP3" s="32">
        <v>0</v>
      </c>
    </row>
    <row r="4" spans="1:42" x14ac:dyDescent="0.35">
      <c r="A4" s="31">
        <v>798.27800000000002</v>
      </c>
      <c r="B4" s="31">
        <v>119.952</v>
      </c>
      <c r="C4" s="31">
        <v>213.3</v>
      </c>
      <c r="D4" s="31">
        <v>215.6</v>
      </c>
      <c r="E4" s="31">
        <v>220.6</v>
      </c>
      <c r="F4" s="31">
        <v>224.8</v>
      </c>
      <c r="G4" s="31">
        <v>2248.288</v>
      </c>
      <c r="H4" s="31">
        <v>1877.88</v>
      </c>
      <c r="I4" s="31">
        <v>2.8660000000000001</v>
      </c>
      <c r="J4" s="31">
        <v>0.45800000000000002</v>
      </c>
      <c r="K4" s="31">
        <v>24.344000000000001</v>
      </c>
      <c r="L4" s="31">
        <v>2.2480000000000002</v>
      </c>
      <c r="M4" s="31">
        <v>0.45800000000000002</v>
      </c>
      <c r="N4" s="31">
        <v>0.65400000000000003</v>
      </c>
      <c r="O4" s="31">
        <v>45</v>
      </c>
      <c r="P4" s="31">
        <v>29.638000000000002</v>
      </c>
      <c r="Q4" s="31">
        <v>44.963999999999999</v>
      </c>
      <c r="R4" s="31">
        <v>230.1</v>
      </c>
      <c r="S4" s="31">
        <v>60</v>
      </c>
      <c r="T4" s="31">
        <v>60</v>
      </c>
      <c r="U4" s="31">
        <v>58</v>
      </c>
      <c r="V4" s="31">
        <v>137.79599999999999</v>
      </c>
      <c r="W4" s="31">
        <v>52.5</v>
      </c>
      <c r="X4" s="31">
        <v>61.579000000000001</v>
      </c>
      <c r="Y4" s="31">
        <v>77.97</v>
      </c>
      <c r="Z4" s="31">
        <v>1.242</v>
      </c>
      <c r="AA4" s="31">
        <v>533.29399999999998</v>
      </c>
      <c r="AB4" s="31">
        <v>482.214</v>
      </c>
      <c r="AC4" s="31">
        <v>4.9660000000000002</v>
      </c>
      <c r="AD4" s="31">
        <v>3.8380000000000001</v>
      </c>
      <c r="AE4" s="31">
        <v>7949.8180000000002</v>
      </c>
      <c r="AF4" s="31">
        <v>5784.7380000000003</v>
      </c>
      <c r="AG4" s="31">
        <v>1837.1579999999999</v>
      </c>
      <c r="AH4" s="31">
        <v>1109.6199999999999</v>
      </c>
      <c r="AI4" s="31">
        <v>6112.66</v>
      </c>
      <c r="AJ4" s="31">
        <v>4675.1180000000004</v>
      </c>
      <c r="AK4" s="31">
        <v>424.55099999999999</v>
      </c>
      <c r="AL4" s="31">
        <v>2056.1379999999999</v>
      </c>
      <c r="AM4" s="31">
        <v>45566.687660000003</v>
      </c>
      <c r="AN4" s="31">
        <v>45566.687660000003</v>
      </c>
      <c r="AO4" s="31">
        <v>45566.687660000003</v>
      </c>
      <c r="AP4" s="31">
        <v>0</v>
      </c>
    </row>
    <row r="5" spans="1:42" x14ac:dyDescent="0.35">
      <c r="A5" s="32">
        <v>798.27800000000002</v>
      </c>
      <c r="B5" s="32">
        <v>119.90900000000001</v>
      </c>
      <c r="C5" s="32">
        <v>211.6</v>
      </c>
      <c r="D5" s="32">
        <v>215.3</v>
      </c>
      <c r="E5" s="32">
        <v>221.3</v>
      </c>
      <c r="F5" s="32">
        <v>225.3</v>
      </c>
      <c r="G5" s="32">
        <v>2239.0590000000002</v>
      </c>
      <c r="H5" s="32">
        <v>1809.491</v>
      </c>
      <c r="I5" s="32">
        <v>3.1680000000000001</v>
      </c>
      <c r="J5" s="32">
        <v>0.14599999999999999</v>
      </c>
      <c r="K5" s="32">
        <v>24.344000000000001</v>
      </c>
      <c r="L5" s="32">
        <v>2.032</v>
      </c>
      <c r="M5" s="32">
        <v>0.45800000000000002</v>
      </c>
      <c r="N5" s="32">
        <v>0.65600000000000003</v>
      </c>
      <c r="O5" s="32">
        <v>44.4</v>
      </c>
      <c r="P5" s="32">
        <v>27.946000000000002</v>
      </c>
      <c r="Q5" s="32">
        <v>44.988999999999997</v>
      </c>
      <c r="R5" s="32">
        <v>230</v>
      </c>
      <c r="S5" s="32">
        <v>60.2</v>
      </c>
      <c r="T5" s="32">
        <v>60.2</v>
      </c>
      <c r="U5" s="32">
        <v>58.9</v>
      </c>
      <c r="V5" s="32">
        <v>94.585999999999999</v>
      </c>
      <c r="W5" s="32">
        <v>52.5</v>
      </c>
      <c r="X5" s="32">
        <v>64.552999999999997</v>
      </c>
      <c r="Y5" s="32">
        <v>78.379000000000005</v>
      </c>
      <c r="Z5" s="32">
        <v>3.9129999999999998</v>
      </c>
      <c r="AA5" s="32">
        <v>536.44600000000003</v>
      </c>
      <c r="AB5" s="32">
        <v>489.084</v>
      </c>
      <c r="AC5" s="32">
        <v>4.59</v>
      </c>
      <c r="AD5" s="32">
        <v>3.6869999999999998</v>
      </c>
      <c r="AE5" s="32">
        <v>7626.308</v>
      </c>
      <c r="AF5" s="32">
        <v>5192.9809999999998</v>
      </c>
      <c r="AG5" s="32">
        <v>1602.4469999999999</v>
      </c>
      <c r="AH5" s="32">
        <v>985.00199999999995</v>
      </c>
      <c r="AI5" s="32">
        <v>6023.86</v>
      </c>
      <c r="AJ5" s="32">
        <v>4207.9790000000003</v>
      </c>
      <c r="AK5" s="32">
        <v>423.15300000000002</v>
      </c>
      <c r="AL5" s="32">
        <v>2054.9699999999998</v>
      </c>
      <c r="AM5" s="32">
        <v>45566.688269999999</v>
      </c>
      <c r="AN5" s="32">
        <v>45566.688269999999</v>
      </c>
      <c r="AO5" s="32">
        <v>45566.688269999999</v>
      </c>
      <c r="AP5" s="32">
        <v>1</v>
      </c>
    </row>
    <row r="6" spans="1:42" x14ac:dyDescent="0.35">
      <c r="A6" s="31">
        <v>798.27800000000002</v>
      </c>
      <c r="B6" s="31">
        <v>119.90900000000001</v>
      </c>
      <c r="C6" s="31">
        <v>211.6</v>
      </c>
      <c r="D6" s="31">
        <v>215.3</v>
      </c>
      <c r="E6" s="31">
        <v>221.3</v>
      </c>
      <c r="F6" s="31">
        <v>225.3</v>
      </c>
      <c r="G6" s="31">
        <v>2239.0590000000002</v>
      </c>
      <c r="H6" s="31">
        <v>1809.491</v>
      </c>
      <c r="I6" s="31">
        <v>3.1680000000000001</v>
      </c>
      <c r="J6" s="31">
        <v>0.14599999999999999</v>
      </c>
      <c r="K6" s="31">
        <v>24.344000000000001</v>
      </c>
      <c r="L6" s="31">
        <v>2.032</v>
      </c>
      <c r="M6" s="31">
        <v>0.45800000000000002</v>
      </c>
      <c r="N6" s="31">
        <v>0.65600000000000003</v>
      </c>
      <c r="O6" s="31">
        <v>44.4</v>
      </c>
      <c r="P6" s="31">
        <v>27.946000000000002</v>
      </c>
      <c r="Q6" s="31">
        <v>44.988999999999997</v>
      </c>
      <c r="R6" s="31">
        <v>230</v>
      </c>
      <c r="S6" s="31">
        <v>60.2</v>
      </c>
      <c r="T6" s="31">
        <v>60.2</v>
      </c>
      <c r="U6" s="31">
        <v>58.9</v>
      </c>
      <c r="V6" s="31">
        <v>137.79599999999999</v>
      </c>
      <c r="W6" s="31">
        <v>52.5</v>
      </c>
      <c r="X6" s="31">
        <v>64.03</v>
      </c>
      <c r="Y6" s="31">
        <v>80.409000000000006</v>
      </c>
      <c r="Z6" s="31">
        <v>1.3540000000000001</v>
      </c>
      <c r="AA6" s="31">
        <v>540.01800000000003</v>
      </c>
      <c r="AB6" s="31">
        <v>490.78300000000002</v>
      </c>
      <c r="AC6" s="31">
        <v>4.9290000000000003</v>
      </c>
      <c r="AD6" s="31">
        <v>3.9129999999999998</v>
      </c>
      <c r="AE6" s="31">
        <v>7872.1019999999999</v>
      </c>
      <c r="AF6" s="31">
        <v>5948.8559999999998</v>
      </c>
      <c r="AG6" s="31">
        <v>1816.373</v>
      </c>
      <c r="AH6" s="31">
        <v>1137.068</v>
      </c>
      <c r="AI6" s="31">
        <v>6055.7290000000003</v>
      </c>
      <c r="AJ6" s="31">
        <v>4811.7889999999998</v>
      </c>
      <c r="AK6" s="31">
        <v>424.23399999999998</v>
      </c>
      <c r="AL6" s="31">
        <v>2052.8339999999998</v>
      </c>
      <c r="AM6" s="31">
        <v>45566.688269999999</v>
      </c>
      <c r="AN6" s="31">
        <v>45566.688269999999</v>
      </c>
      <c r="AO6" s="31">
        <v>45566.688269999999</v>
      </c>
      <c r="AP6" s="31">
        <v>1</v>
      </c>
    </row>
    <row r="7" spans="1:42" x14ac:dyDescent="0.35">
      <c r="A7" s="32">
        <v>798.64599999999996</v>
      </c>
      <c r="B7" s="32">
        <v>119.90900000000001</v>
      </c>
      <c r="C7" s="32">
        <v>211.6</v>
      </c>
      <c r="D7" s="32">
        <v>215.3</v>
      </c>
      <c r="E7" s="32">
        <v>221.3</v>
      </c>
      <c r="F7" s="32">
        <v>225.6</v>
      </c>
      <c r="G7" s="32">
        <v>2220.0189999999998</v>
      </c>
      <c r="H7" s="32">
        <v>1795.211</v>
      </c>
      <c r="I7" s="32">
        <v>3.15</v>
      </c>
      <c r="J7" s="32">
        <v>0.15</v>
      </c>
      <c r="K7" s="32">
        <v>24.341999999999999</v>
      </c>
      <c r="L7" s="32">
        <v>2.08</v>
      </c>
      <c r="M7" s="32">
        <v>0.45600000000000002</v>
      </c>
      <c r="N7" s="32">
        <v>0.65600000000000003</v>
      </c>
      <c r="O7" s="32">
        <v>44</v>
      </c>
      <c r="P7" s="32">
        <v>28.68</v>
      </c>
      <c r="Q7" s="32">
        <v>44.953000000000003</v>
      </c>
      <c r="R7" s="32">
        <v>230.1</v>
      </c>
      <c r="S7" s="32">
        <v>60.3</v>
      </c>
      <c r="T7" s="32">
        <v>60.3</v>
      </c>
      <c r="U7" s="32">
        <v>59.2</v>
      </c>
      <c r="V7" s="32">
        <v>137.79599999999999</v>
      </c>
      <c r="W7" s="32">
        <v>52.5</v>
      </c>
      <c r="X7" s="32">
        <v>64.733000000000004</v>
      </c>
      <c r="Y7" s="32">
        <v>80.230999999999995</v>
      </c>
      <c r="Z7" s="32">
        <v>2.145</v>
      </c>
      <c r="AA7" s="32">
        <v>542.14200000000005</v>
      </c>
      <c r="AB7" s="32">
        <v>495.77100000000002</v>
      </c>
      <c r="AC7" s="32">
        <v>4.8159999999999998</v>
      </c>
      <c r="AD7" s="32">
        <v>3.8380000000000001</v>
      </c>
      <c r="AE7" s="32">
        <v>7915.7479999999996</v>
      </c>
      <c r="AF7" s="32">
        <v>6076.0389999999998</v>
      </c>
      <c r="AG7" s="32">
        <v>1794.1849999999999</v>
      </c>
      <c r="AH7" s="32">
        <v>1141.1569999999999</v>
      </c>
      <c r="AI7" s="32">
        <v>6121.5630000000001</v>
      </c>
      <c r="AJ7" s="32">
        <v>4934.8810000000003</v>
      </c>
      <c r="AK7" s="32">
        <v>424.476</v>
      </c>
      <c r="AL7" s="32">
        <v>2054.2750000000001</v>
      </c>
      <c r="AM7" s="32">
        <v>45566.68851</v>
      </c>
      <c r="AN7" s="32">
        <v>45566.68851</v>
      </c>
      <c r="AO7" s="32">
        <v>45566.68851</v>
      </c>
      <c r="AP7" s="32">
        <v>1</v>
      </c>
    </row>
    <row r="8" spans="1:42" x14ac:dyDescent="0.35">
      <c r="A8" s="31">
        <v>798.83100000000002</v>
      </c>
      <c r="B8" s="31">
        <v>119.90900000000001</v>
      </c>
      <c r="C8" s="31">
        <v>211.8</v>
      </c>
      <c r="D8" s="31">
        <v>215.3</v>
      </c>
      <c r="E8" s="31">
        <v>221.6</v>
      </c>
      <c r="F8" s="31">
        <v>225.6</v>
      </c>
      <c r="G8" s="31">
        <v>2208.4589999999998</v>
      </c>
      <c r="H8" s="31">
        <v>1753.0509999999999</v>
      </c>
      <c r="I8" s="31">
        <v>3.3119999999999998</v>
      </c>
      <c r="J8" s="31">
        <v>0.156</v>
      </c>
      <c r="K8" s="31">
        <v>24.34</v>
      </c>
      <c r="L8" s="31">
        <v>2.0819999999999999</v>
      </c>
      <c r="M8" s="31">
        <v>0.45400000000000001</v>
      </c>
      <c r="N8" s="31">
        <v>0.65600000000000003</v>
      </c>
      <c r="O8" s="31">
        <v>43.7</v>
      </c>
      <c r="P8" s="31">
        <v>29.312000000000001</v>
      </c>
      <c r="Q8" s="31">
        <v>44.988999999999997</v>
      </c>
      <c r="R8" s="31">
        <v>230.1</v>
      </c>
      <c r="S8" s="31">
        <v>60.3</v>
      </c>
      <c r="T8" s="31">
        <v>60.3</v>
      </c>
      <c r="U8" s="31">
        <v>59.5</v>
      </c>
      <c r="V8" s="31">
        <v>94.585999999999999</v>
      </c>
      <c r="W8" s="31">
        <v>52.5</v>
      </c>
      <c r="X8" s="31">
        <v>65.162000000000006</v>
      </c>
      <c r="Y8" s="31">
        <v>79.037000000000006</v>
      </c>
      <c r="Z8" s="31">
        <v>3.5369999999999999</v>
      </c>
      <c r="AA8" s="31">
        <v>542.41</v>
      </c>
      <c r="AB8" s="31">
        <v>498.69900000000001</v>
      </c>
      <c r="AC8" s="31">
        <v>4.5149999999999997</v>
      </c>
      <c r="AD8" s="31">
        <v>3.5739999999999998</v>
      </c>
      <c r="AE8" s="31">
        <v>7764.2749999999996</v>
      </c>
      <c r="AF8" s="31">
        <v>5458.4250000000002</v>
      </c>
      <c r="AG8" s="31">
        <v>1636.63</v>
      </c>
      <c r="AH8" s="31">
        <v>1006.727</v>
      </c>
      <c r="AI8" s="31">
        <v>6127.6450000000004</v>
      </c>
      <c r="AJ8" s="31">
        <v>4451.6980000000003</v>
      </c>
      <c r="AK8" s="31">
        <v>423.49599999999998</v>
      </c>
      <c r="AL8" s="31">
        <v>2055.2020000000002</v>
      </c>
      <c r="AM8" s="31">
        <v>45566.688800000004</v>
      </c>
      <c r="AN8" s="31">
        <v>45566.688800000004</v>
      </c>
      <c r="AO8" s="31">
        <v>45566.688800000004</v>
      </c>
      <c r="AP8" s="31">
        <v>1</v>
      </c>
    </row>
    <row r="9" spans="1:42" x14ac:dyDescent="0.35">
      <c r="A9" s="32">
        <v>798.83100000000002</v>
      </c>
      <c r="B9" s="32">
        <v>119.90900000000001</v>
      </c>
      <c r="C9" s="32">
        <v>211.8</v>
      </c>
      <c r="D9" s="32">
        <v>215.3</v>
      </c>
      <c r="E9" s="32">
        <v>221.6</v>
      </c>
      <c r="F9" s="32">
        <v>225.6</v>
      </c>
      <c r="G9" s="32">
        <v>2208.4589999999998</v>
      </c>
      <c r="H9" s="32">
        <v>1753.0509999999999</v>
      </c>
      <c r="I9" s="32">
        <v>3.3119999999999998</v>
      </c>
      <c r="J9" s="32">
        <v>0.156</v>
      </c>
      <c r="K9" s="32">
        <v>24.34</v>
      </c>
      <c r="L9" s="32">
        <v>2.0819999999999999</v>
      </c>
      <c r="M9" s="32">
        <v>0.45400000000000001</v>
      </c>
      <c r="N9" s="32">
        <v>0.65600000000000003</v>
      </c>
      <c r="O9" s="32">
        <v>43.7</v>
      </c>
      <c r="P9" s="32">
        <v>29.312000000000001</v>
      </c>
      <c r="Q9" s="32">
        <v>44.988999999999997</v>
      </c>
      <c r="R9" s="32">
        <v>230.1</v>
      </c>
      <c r="S9" s="32">
        <v>60.3</v>
      </c>
      <c r="T9" s="32">
        <v>60.3</v>
      </c>
      <c r="U9" s="32">
        <v>59.5</v>
      </c>
      <c r="V9" s="32">
        <v>137.79599999999999</v>
      </c>
      <c r="W9" s="32">
        <v>52.5</v>
      </c>
      <c r="X9" s="32">
        <v>65.12</v>
      </c>
      <c r="Y9" s="32">
        <v>81.403999999999996</v>
      </c>
      <c r="Z9" s="32">
        <v>1.3169999999999999</v>
      </c>
      <c r="AA9" s="32">
        <v>543.125</v>
      </c>
      <c r="AB9" s="32">
        <v>496.93400000000003</v>
      </c>
      <c r="AC9" s="32">
        <v>4.8159999999999998</v>
      </c>
      <c r="AD9" s="32">
        <v>3.8380000000000001</v>
      </c>
      <c r="AE9" s="32">
        <v>7938.6149999999998</v>
      </c>
      <c r="AF9" s="32">
        <v>6075</v>
      </c>
      <c r="AG9" s="32">
        <v>1810.829</v>
      </c>
      <c r="AH9" s="32">
        <v>1158.9490000000001</v>
      </c>
      <c r="AI9" s="32">
        <v>6127.7860000000001</v>
      </c>
      <c r="AJ9" s="32">
        <v>4916.0510000000004</v>
      </c>
      <c r="AK9" s="32">
        <v>424.55500000000001</v>
      </c>
      <c r="AL9" s="32">
        <v>2056.4250000000002</v>
      </c>
      <c r="AM9" s="32">
        <v>45566.688800000004</v>
      </c>
      <c r="AN9" s="32">
        <v>45566.688800000004</v>
      </c>
      <c r="AO9" s="32">
        <v>45566.688800000004</v>
      </c>
      <c r="AP9" s="32">
        <v>1</v>
      </c>
    </row>
    <row r="10" spans="1:42" x14ac:dyDescent="0.35">
      <c r="A10" s="31">
        <v>799.01499999999999</v>
      </c>
      <c r="B10" s="31">
        <v>119.90900000000001</v>
      </c>
      <c r="C10" s="31">
        <v>212.3</v>
      </c>
      <c r="D10" s="31">
        <v>215.3</v>
      </c>
      <c r="E10" s="31">
        <v>221.6</v>
      </c>
      <c r="F10" s="31">
        <v>225.5</v>
      </c>
      <c r="G10" s="31">
        <v>2206.2249999999999</v>
      </c>
      <c r="H10" s="31">
        <v>1733.33</v>
      </c>
      <c r="I10" s="31">
        <v>2.86</v>
      </c>
      <c r="J10" s="31">
        <v>0.14399999999999999</v>
      </c>
      <c r="K10" s="31">
        <v>24.34</v>
      </c>
      <c r="L10" s="31">
        <v>2.0640000000000001</v>
      </c>
      <c r="M10" s="31">
        <v>0.45400000000000001</v>
      </c>
      <c r="N10" s="31">
        <v>0.65400000000000003</v>
      </c>
      <c r="O10" s="31">
        <v>43.2</v>
      </c>
      <c r="P10" s="31">
        <v>29.443999999999999</v>
      </c>
      <c r="Q10" s="31">
        <v>44.959000000000003</v>
      </c>
      <c r="R10" s="31">
        <v>230</v>
      </c>
      <c r="S10" s="31">
        <v>60.2</v>
      </c>
      <c r="T10" s="31">
        <v>60.2</v>
      </c>
      <c r="U10" s="31">
        <v>59.7</v>
      </c>
      <c r="V10" s="31">
        <v>94.585999999999999</v>
      </c>
      <c r="W10" s="31">
        <v>52.5</v>
      </c>
      <c r="X10" s="31">
        <v>65.137</v>
      </c>
      <c r="Y10" s="31">
        <v>79.143000000000001</v>
      </c>
      <c r="Z10" s="31">
        <v>3.3490000000000002</v>
      </c>
      <c r="AA10" s="31">
        <v>542.23599999999999</v>
      </c>
      <c r="AB10" s="31">
        <v>498.75700000000001</v>
      </c>
      <c r="AC10" s="31">
        <v>4.5149999999999997</v>
      </c>
      <c r="AD10" s="31">
        <v>3.5739999999999998</v>
      </c>
      <c r="AE10" s="31">
        <v>7762.5659999999998</v>
      </c>
      <c r="AF10" s="31">
        <v>5459.902</v>
      </c>
      <c r="AG10" s="31">
        <v>1642.9290000000001</v>
      </c>
      <c r="AH10" s="31">
        <v>1014.0410000000001</v>
      </c>
      <c r="AI10" s="31">
        <v>6119.6379999999999</v>
      </c>
      <c r="AJ10" s="31">
        <v>4445.8609999999999</v>
      </c>
      <c r="AK10" s="31">
        <v>423.666</v>
      </c>
      <c r="AL10" s="31">
        <v>2053.6060000000002</v>
      </c>
      <c r="AM10" s="31">
        <v>45566.68907</v>
      </c>
      <c r="AN10" s="31">
        <v>45566.68907</v>
      </c>
      <c r="AO10" s="31">
        <v>45566.68907</v>
      </c>
      <c r="AP10" s="31">
        <v>1</v>
      </c>
    </row>
    <row r="11" spans="1:42" x14ac:dyDescent="0.35">
      <c r="A11" s="32">
        <v>799.01499999999999</v>
      </c>
      <c r="B11" s="32">
        <v>119.90900000000001</v>
      </c>
      <c r="C11" s="32">
        <v>212.3</v>
      </c>
      <c r="D11" s="32">
        <v>215.3</v>
      </c>
      <c r="E11" s="32">
        <v>221.6</v>
      </c>
      <c r="F11" s="32">
        <v>225.5</v>
      </c>
      <c r="G11" s="32">
        <v>2206.2249999999999</v>
      </c>
      <c r="H11" s="32">
        <v>1733.33</v>
      </c>
      <c r="I11" s="32">
        <v>2.86</v>
      </c>
      <c r="J11" s="32">
        <v>0.14399999999999999</v>
      </c>
      <c r="K11" s="32">
        <v>24.34</v>
      </c>
      <c r="L11" s="32">
        <v>2.0640000000000001</v>
      </c>
      <c r="M11" s="32">
        <v>0.45400000000000001</v>
      </c>
      <c r="N11" s="32">
        <v>0.65400000000000003</v>
      </c>
      <c r="O11" s="32">
        <v>43.2</v>
      </c>
      <c r="P11" s="32">
        <v>29.443999999999999</v>
      </c>
      <c r="Q11" s="32">
        <v>44.959000000000003</v>
      </c>
      <c r="R11" s="32">
        <v>230</v>
      </c>
      <c r="S11" s="32">
        <v>60.2</v>
      </c>
      <c r="T11" s="32">
        <v>60.2</v>
      </c>
      <c r="U11" s="32">
        <v>59.7</v>
      </c>
      <c r="V11" s="32">
        <v>137.79599999999999</v>
      </c>
      <c r="W11" s="32">
        <v>52.5</v>
      </c>
      <c r="X11" s="32">
        <v>65.364000000000004</v>
      </c>
      <c r="Y11" s="32">
        <v>81.516000000000005</v>
      </c>
      <c r="Z11" s="32">
        <v>1.2789999999999999</v>
      </c>
      <c r="AA11" s="32">
        <v>544.25699999999995</v>
      </c>
      <c r="AB11" s="32">
        <v>498.69</v>
      </c>
      <c r="AC11" s="32">
        <v>4.8159999999999998</v>
      </c>
      <c r="AD11" s="32">
        <v>3.8</v>
      </c>
      <c r="AE11" s="32">
        <v>7966.5159999999996</v>
      </c>
      <c r="AF11" s="32">
        <v>6139.8620000000001</v>
      </c>
      <c r="AG11" s="32">
        <v>1823.0229999999999</v>
      </c>
      <c r="AH11" s="32">
        <v>1152.039</v>
      </c>
      <c r="AI11" s="32">
        <v>6143.4920000000002</v>
      </c>
      <c r="AJ11" s="32">
        <v>4987.8230000000003</v>
      </c>
      <c r="AK11" s="32">
        <v>424.721</v>
      </c>
      <c r="AL11" s="32">
        <v>2056.183</v>
      </c>
      <c r="AM11" s="32">
        <v>45566.68907</v>
      </c>
      <c r="AN11" s="32">
        <v>45566.68907</v>
      </c>
      <c r="AO11" s="32">
        <v>45566.68907</v>
      </c>
      <c r="AP11" s="32">
        <v>1</v>
      </c>
    </row>
    <row r="12" spans="1:42" x14ac:dyDescent="0.35">
      <c r="A12" s="31">
        <v>799.2</v>
      </c>
      <c r="B12" s="31">
        <v>119.90900000000001</v>
      </c>
      <c r="C12" s="31">
        <v>212.6</v>
      </c>
      <c r="D12" s="31">
        <v>215.3</v>
      </c>
      <c r="E12" s="31">
        <v>221.6</v>
      </c>
      <c r="F12" s="31">
        <v>225.3</v>
      </c>
      <c r="G12" s="31">
        <v>2213.8989999999999</v>
      </c>
      <c r="H12" s="31">
        <v>1738.2850000000001</v>
      </c>
      <c r="I12" s="31">
        <v>2.722</v>
      </c>
      <c r="J12" s="31">
        <v>0.14199999999999999</v>
      </c>
      <c r="K12" s="31">
        <v>24.34</v>
      </c>
      <c r="L12" s="31">
        <v>2.0640000000000001</v>
      </c>
      <c r="M12" s="31">
        <v>0.45400000000000001</v>
      </c>
      <c r="N12" s="31">
        <v>0.65400000000000003</v>
      </c>
      <c r="O12" s="31">
        <v>42.7</v>
      </c>
      <c r="P12" s="31">
        <v>29.550999999999998</v>
      </c>
      <c r="Q12" s="31">
        <v>44.959000000000003</v>
      </c>
      <c r="R12" s="31">
        <v>229.8</v>
      </c>
      <c r="S12" s="31">
        <v>60.2</v>
      </c>
      <c r="T12" s="31">
        <v>60.2</v>
      </c>
      <c r="U12" s="31">
        <v>59.9</v>
      </c>
      <c r="V12" s="31">
        <v>137.79599999999999</v>
      </c>
      <c r="W12" s="31">
        <v>52.5</v>
      </c>
      <c r="X12" s="31">
        <v>65.617999999999995</v>
      </c>
      <c r="Y12" s="31">
        <v>81.123999999999995</v>
      </c>
      <c r="Z12" s="31">
        <v>2.145</v>
      </c>
      <c r="AA12" s="31">
        <v>545.91</v>
      </c>
      <c r="AB12" s="31">
        <v>499.92500000000001</v>
      </c>
      <c r="AC12" s="31">
        <v>4.8159999999999998</v>
      </c>
      <c r="AD12" s="31">
        <v>3.8380000000000001</v>
      </c>
      <c r="AE12" s="31">
        <v>7986.7539999999999</v>
      </c>
      <c r="AF12" s="31">
        <v>6187.3829999999998</v>
      </c>
      <c r="AG12" s="31">
        <v>1832.002</v>
      </c>
      <c r="AH12" s="31">
        <v>1177.19</v>
      </c>
      <c r="AI12" s="31">
        <v>6154.7520000000004</v>
      </c>
      <c r="AJ12" s="31">
        <v>5010.1930000000002</v>
      </c>
      <c r="AK12" s="31">
        <v>424.76100000000002</v>
      </c>
      <c r="AL12" s="31">
        <v>2056.3510000000001</v>
      </c>
      <c r="AM12" s="31">
        <v>45566.689350000001</v>
      </c>
      <c r="AN12" s="31">
        <v>45566.689350000001</v>
      </c>
      <c r="AO12" s="31">
        <v>45566.689350000001</v>
      </c>
      <c r="AP12" s="31">
        <v>1</v>
      </c>
    </row>
    <row r="13" spans="1:42" x14ac:dyDescent="0.35">
      <c r="A13" s="32">
        <v>799.56899999999996</v>
      </c>
      <c r="B13" s="32">
        <v>119.90900000000001</v>
      </c>
      <c r="C13" s="32">
        <v>212.6</v>
      </c>
      <c r="D13" s="32">
        <v>215.1</v>
      </c>
      <c r="E13" s="32">
        <v>221.8</v>
      </c>
      <c r="F13" s="32">
        <v>225.3</v>
      </c>
      <c r="G13" s="32">
        <v>2196.413</v>
      </c>
      <c r="H13" s="32">
        <v>1721.3820000000001</v>
      </c>
      <c r="I13" s="32">
        <v>3.3140000000000001</v>
      </c>
      <c r="J13" s="32">
        <v>0.15</v>
      </c>
      <c r="K13" s="32">
        <v>24.34</v>
      </c>
      <c r="L13" s="32">
        <v>2.0579999999999998</v>
      </c>
      <c r="M13" s="32">
        <v>0.45400000000000001</v>
      </c>
      <c r="N13" s="32">
        <v>0.65600000000000003</v>
      </c>
      <c r="O13" s="32">
        <v>42.5</v>
      </c>
      <c r="P13" s="32">
        <v>29.561</v>
      </c>
      <c r="Q13" s="32">
        <v>44.948</v>
      </c>
      <c r="R13" s="32">
        <v>229.8</v>
      </c>
      <c r="S13" s="32">
        <v>60.2</v>
      </c>
      <c r="T13" s="32">
        <v>60.2</v>
      </c>
      <c r="U13" s="32">
        <v>60</v>
      </c>
      <c r="V13" s="32">
        <v>137.79599999999999</v>
      </c>
      <c r="W13" s="32">
        <v>52.5</v>
      </c>
      <c r="X13" s="32">
        <v>65.703999999999994</v>
      </c>
      <c r="Y13" s="32">
        <v>81.283000000000001</v>
      </c>
      <c r="Z13" s="32">
        <v>2.2570000000000001</v>
      </c>
      <c r="AA13" s="32">
        <v>544.76800000000003</v>
      </c>
      <c r="AB13" s="32">
        <v>499.51499999999999</v>
      </c>
      <c r="AC13" s="32">
        <v>4.7409999999999997</v>
      </c>
      <c r="AD13" s="32">
        <v>3.8</v>
      </c>
      <c r="AE13" s="32">
        <v>7978.1239999999998</v>
      </c>
      <c r="AF13" s="32">
        <v>6165.6490000000003</v>
      </c>
      <c r="AG13" s="32">
        <v>1790.154</v>
      </c>
      <c r="AH13" s="32">
        <v>1161.1880000000001</v>
      </c>
      <c r="AI13" s="32">
        <v>6187.97</v>
      </c>
      <c r="AJ13" s="32">
        <v>5004.46</v>
      </c>
      <c r="AK13" s="32">
        <v>424.53300000000002</v>
      </c>
      <c r="AL13" s="32">
        <v>2053.636</v>
      </c>
      <c r="AM13" s="32">
        <v>45566.689630000001</v>
      </c>
      <c r="AN13" s="32">
        <v>45566.689630000001</v>
      </c>
      <c r="AO13" s="32">
        <v>45566.689630000001</v>
      </c>
      <c r="AP13" s="32">
        <v>1</v>
      </c>
    </row>
    <row r="14" spans="1:42" x14ac:dyDescent="0.35">
      <c r="A14" s="31">
        <v>799.2</v>
      </c>
      <c r="B14" s="31">
        <v>119.90900000000001</v>
      </c>
      <c r="C14" s="31">
        <v>212.5</v>
      </c>
      <c r="D14" s="31">
        <v>214.8</v>
      </c>
      <c r="E14" s="31">
        <v>221.6</v>
      </c>
      <c r="F14" s="31">
        <v>225.3</v>
      </c>
      <c r="G14" s="31">
        <v>2185.7280000000001</v>
      </c>
      <c r="H14" s="31">
        <v>1716.33</v>
      </c>
      <c r="I14" s="31">
        <v>2.9740000000000002</v>
      </c>
      <c r="J14" s="31">
        <v>0.14799999999999999</v>
      </c>
      <c r="K14" s="31">
        <v>24.338000000000001</v>
      </c>
      <c r="L14" s="31">
        <v>2.048</v>
      </c>
      <c r="M14" s="31">
        <v>0.45200000000000001</v>
      </c>
      <c r="N14" s="31">
        <v>0.65600000000000003</v>
      </c>
      <c r="O14" s="31">
        <v>42</v>
      </c>
      <c r="P14" s="31">
        <v>29.382999999999999</v>
      </c>
      <c r="Q14" s="31">
        <v>44.984000000000002</v>
      </c>
      <c r="R14" s="31">
        <v>229.8</v>
      </c>
      <c r="S14" s="31">
        <v>60.1</v>
      </c>
      <c r="T14" s="31">
        <v>60.1</v>
      </c>
      <c r="U14" s="31">
        <v>60.1</v>
      </c>
      <c r="V14" s="31">
        <v>94.585999999999999</v>
      </c>
      <c r="W14" s="31">
        <v>52.5</v>
      </c>
      <c r="X14" s="31">
        <v>65.611000000000004</v>
      </c>
      <c r="Y14" s="31">
        <v>79.313999999999993</v>
      </c>
      <c r="Z14" s="31">
        <v>3.3109999999999999</v>
      </c>
      <c r="AA14" s="31">
        <v>543.1</v>
      </c>
      <c r="AB14" s="31">
        <v>498.04399999999998</v>
      </c>
      <c r="AC14" s="31">
        <v>4.5149999999999997</v>
      </c>
      <c r="AD14" s="31">
        <v>3.5739999999999998</v>
      </c>
      <c r="AE14" s="31">
        <v>7787.5630000000001</v>
      </c>
      <c r="AF14" s="31">
        <v>5452.5</v>
      </c>
      <c r="AG14" s="31">
        <v>1645.1790000000001</v>
      </c>
      <c r="AH14" s="31">
        <v>1011.511</v>
      </c>
      <c r="AI14" s="31">
        <v>6142.3850000000002</v>
      </c>
      <c r="AJ14" s="31">
        <v>4440.9889999999996</v>
      </c>
      <c r="AK14" s="31">
        <v>423.70299999999997</v>
      </c>
      <c r="AL14" s="31">
        <v>2055.569</v>
      </c>
      <c r="AM14" s="31">
        <v>45566.689919999997</v>
      </c>
      <c r="AN14" s="31">
        <v>45566.689919999997</v>
      </c>
      <c r="AO14" s="31">
        <v>45566.689919999997</v>
      </c>
      <c r="AP14" s="31">
        <v>1</v>
      </c>
    </row>
    <row r="15" spans="1:42" x14ac:dyDescent="0.35">
      <c r="A15" s="32">
        <v>799.2</v>
      </c>
      <c r="B15" s="32">
        <v>119.90900000000001</v>
      </c>
      <c r="C15" s="32">
        <v>212.5</v>
      </c>
      <c r="D15" s="32">
        <v>214.8</v>
      </c>
      <c r="E15" s="32">
        <v>221.6</v>
      </c>
      <c r="F15" s="32">
        <v>225.3</v>
      </c>
      <c r="G15" s="32">
        <v>2185.7280000000001</v>
      </c>
      <c r="H15" s="32">
        <v>1716.33</v>
      </c>
      <c r="I15" s="32">
        <v>2.9740000000000002</v>
      </c>
      <c r="J15" s="32">
        <v>0.14799999999999999</v>
      </c>
      <c r="K15" s="32">
        <v>24.338000000000001</v>
      </c>
      <c r="L15" s="32">
        <v>2.048</v>
      </c>
      <c r="M15" s="32">
        <v>0.45200000000000001</v>
      </c>
      <c r="N15" s="32">
        <v>0.65600000000000003</v>
      </c>
      <c r="O15" s="32">
        <v>42</v>
      </c>
      <c r="P15" s="32">
        <v>29.382999999999999</v>
      </c>
      <c r="Q15" s="32">
        <v>44.984000000000002</v>
      </c>
      <c r="R15" s="32">
        <v>229.8</v>
      </c>
      <c r="S15" s="32">
        <v>60.1</v>
      </c>
      <c r="T15" s="32">
        <v>60.1</v>
      </c>
      <c r="U15" s="32">
        <v>60.1</v>
      </c>
      <c r="V15" s="32">
        <v>137.79599999999999</v>
      </c>
      <c r="W15" s="32">
        <v>52.5</v>
      </c>
      <c r="X15" s="32">
        <v>65.766999999999996</v>
      </c>
      <c r="Y15" s="32">
        <v>81.414000000000001</v>
      </c>
      <c r="Z15" s="32">
        <v>1.881</v>
      </c>
      <c r="AA15" s="32">
        <v>543.34100000000001</v>
      </c>
      <c r="AB15" s="32">
        <v>496.33600000000001</v>
      </c>
      <c r="AC15" s="32">
        <v>4.7779999999999996</v>
      </c>
      <c r="AD15" s="32">
        <v>3.8</v>
      </c>
      <c r="AE15" s="32">
        <v>7956.0370000000003</v>
      </c>
      <c r="AF15" s="32">
        <v>6061.6769999999997</v>
      </c>
      <c r="AG15" s="32">
        <v>1797.03</v>
      </c>
      <c r="AH15" s="32">
        <v>1144.2339999999999</v>
      </c>
      <c r="AI15" s="32">
        <v>6159.0069999999996</v>
      </c>
      <c r="AJ15" s="32">
        <v>4917.4430000000002</v>
      </c>
      <c r="AK15" s="32">
        <v>424.62700000000001</v>
      </c>
      <c r="AL15" s="32">
        <v>2055.7060000000001</v>
      </c>
      <c r="AM15" s="32">
        <v>45566.689919999997</v>
      </c>
      <c r="AN15" s="32">
        <v>45566.689919999997</v>
      </c>
      <c r="AO15" s="32">
        <v>45566.689919999997</v>
      </c>
      <c r="AP15" s="32">
        <v>1</v>
      </c>
    </row>
    <row r="16" spans="1:42" x14ac:dyDescent="0.35">
      <c r="A16" s="31">
        <v>799.38400000000001</v>
      </c>
      <c r="B16" s="31">
        <v>119.90900000000001</v>
      </c>
      <c r="C16" s="31">
        <v>213</v>
      </c>
      <c r="D16" s="31">
        <v>215</v>
      </c>
      <c r="E16" s="31">
        <v>221.6</v>
      </c>
      <c r="F16" s="31">
        <v>225.3</v>
      </c>
      <c r="G16" s="31">
        <v>2202.8249999999998</v>
      </c>
      <c r="H16" s="31">
        <v>1719.925</v>
      </c>
      <c r="I16" s="31">
        <v>3.0760000000000001</v>
      </c>
      <c r="J16" s="31">
        <v>0.14799999999999999</v>
      </c>
      <c r="K16" s="31">
        <v>24.34</v>
      </c>
      <c r="L16" s="31">
        <v>2.0760000000000001</v>
      </c>
      <c r="M16" s="31">
        <v>0.45400000000000001</v>
      </c>
      <c r="N16" s="31">
        <v>0.65400000000000003</v>
      </c>
      <c r="O16" s="31">
        <v>41.7</v>
      </c>
      <c r="P16" s="31">
        <v>29.550999999999998</v>
      </c>
      <c r="Q16" s="31">
        <v>44.948</v>
      </c>
      <c r="R16" s="31">
        <v>229.8</v>
      </c>
      <c r="S16" s="31">
        <v>60.1</v>
      </c>
      <c r="T16" s="31">
        <v>60.1</v>
      </c>
      <c r="U16" s="31">
        <v>60.2</v>
      </c>
      <c r="V16" s="31">
        <v>94.585999999999999</v>
      </c>
      <c r="W16" s="31">
        <v>52.5</v>
      </c>
      <c r="X16" s="31">
        <v>65.507999999999996</v>
      </c>
      <c r="Y16" s="31">
        <v>79.397000000000006</v>
      </c>
      <c r="Z16" s="31">
        <v>2.7839999999999998</v>
      </c>
      <c r="AA16" s="31">
        <v>543.59699999999998</v>
      </c>
      <c r="AB16" s="31">
        <v>499.55399999999997</v>
      </c>
      <c r="AC16" s="31">
        <v>4.59</v>
      </c>
      <c r="AD16" s="31">
        <v>3.5739999999999998</v>
      </c>
      <c r="AE16" s="31">
        <v>7786.2449999999999</v>
      </c>
      <c r="AF16" s="31">
        <v>5474.83</v>
      </c>
      <c r="AG16" s="31">
        <v>1694.585</v>
      </c>
      <c r="AH16" s="31">
        <v>1022.985</v>
      </c>
      <c r="AI16" s="31">
        <v>6091.6589999999997</v>
      </c>
      <c r="AJ16" s="31">
        <v>4451.8450000000003</v>
      </c>
      <c r="AK16" s="31">
        <v>423.89600000000002</v>
      </c>
      <c r="AL16" s="31">
        <v>2055.5729999999999</v>
      </c>
      <c r="AM16" s="31">
        <v>45566.690199999997</v>
      </c>
      <c r="AN16" s="31">
        <v>45566.690199999997</v>
      </c>
      <c r="AO16" s="31">
        <v>45566.690199999997</v>
      </c>
      <c r="AP16" s="31">
        <v>1</v>
      </c>
    </row>
    <row r="17" spans="1:42" x14ac:dyDescent="0.35">
      <c r="A17" s="32">
        <v>799.38400000000001</v>
      </c>
      <c r="B17" s="32">
        <v>119.90900000000001</v>
      </c>
      <c r="C17" s="32">
        <v>213</v>
      </c>
      <c r="D17" s="32">
        <v>215</v>
      </c>
      <c r="E17" s="32">
        <v>221.6</v>
      </c>
      <c r="F17" s="32">
        <v>225.3</v>
      </c>
      <c r="G17" s="32">
        <v>2202.8249999999998</v>
      </c>
      <c r="H17" s="32">
        <v>1719.925</v>
      </c>
      <c r="I17" s="32">
        <v>3.0760000000000001</v>
      </c>
      <c r="J17" s="32">
        <v>0.14799999999999999</v>
      </c>
      <c r="K17" s="32">
        <v>24.34</v>
      </c>
      <c r="L17" s="32">
        <v>2.0760000000000001</v>
      </c>
      <c r="M17" s="32">
        <v>0.45400000000000001</v>
      </c>
      <c r="N17" s="32">
        <v>0.65400000000000003</v>
      </c>
      <c r="O17" s="32">
        <v>41.7</v>
      </c>
      <c r="P17" s="32">
        <v>29.550999999999998</v>
      </c>
      <c r="Q17" s="32">
        <v>44.948</v>
      </c>
      <c r="R17" s="32">
        <v>229.8</v>
      </c>
      <c r="S17" s="32">
        <v>60.1</v>
      </c>
      <c r="T17" s="32">
        <v>60.1</v>
      </c>
      <c r="U17" s="32">
        <v>60.2</v>
      </c>
      <c r="V17" s="32">
        <v>137.79599999999999</v>
      </c>
      <c r="W17" s="32">
        <v>52.5</v>
      </c>
      <c r="X17" s="32">
        <v>65.858999999999995</v>
      </c>
      <c r="Y17" s="32">
        <v>82.14</v>
      </c>
      <c r="Z17" s="32">
        <v>1.2789999999999999</v>
      </c>
      <c r="AA17" s="32">
        <v>543.53099999999995</v>
      </c>
      <c r="AB17" s="32">
        <v>497.02600000000001</v>
      </c>
      <c r="AC17" s="32">
        <v>4.7409999999999997</v>
      </c>
      <c r="AD17" s="32">
        <v>3.7250000000000001</v>
      </c>
      <c r="AE17" s="32">
        <v>7961.4560000000001</v>
      </c>
      <c r="AF17" s="32">
        <v>6104.7479999999996</v>
      </c>
      <c r="AG17" s="32">
        <v>1783.886</v>
      </c>
      <c r="AH17" s="32">
        <v>1115.616</v>
      </c>
      <c r="AI17" s="32">
        <v>6177.57</v>
      </c>
      <c r="AJ17" s="32">
        <v>4989.1319999999996</v>
      </c>
      <c r="AK17" s="32">
        <v>424.81</v>
      </c>
      <c r="AL17" s="32">
        <v>2055.8449999999998</v>
      </c>
      <c r="AM17" s="32">
        <v>45566.690199999997</v>
      </c>
      <c r="AN17" s="32">
        <v>45566.690199999997</v>
      </c>
      <c r="AO17" s="32">
        <v>45566.690199999997</v>
      </c>
      <c r="AP17" s="32">
        <v>1</v>
      </c>
    </row>
    <row r="18" spans="1:42" x14ac:dyDescent="0.35">
      <c r="A18" s="31">
        <v>799.56899999999996</v>
      </c>
      <c r="B18" s="31">
        <v>119.90900000000001</v>
      </c>
      <c r="C18" s="31">
        <v>213.5</v>
      </c>
      <c r="D18" s="31">
        <v>214.8</v>
      </c>
      <c r="E18" s="31">
        <v>221.5</v>
      </c>
      <c r="F18" s="31">
        <v>225.3</v>
      </c>
      <c r="G18" s="31">
        <v>2208.0700000000002</v>
      </c>
      <c r="H18" s="31">
        <v>1709.1420000000001</v>
      </c>
      <c r="I18" s="31">
        <v>2.8959999999999999</v>
      </c>
      <c r="J18" s="31">
        <v>0.156</v>
      </c>
      <c r="K18" s="31">
        <v>24.34</v>
      </c>
      <c r="L18" s="31">
        <v>2.0819999999999999</v>
      </c>
      <c r="M18" s="31">
        <v>0.45400000000000001</v>
      </c>
      <c r="N18" s="31">
        <v>0.65400000000000003</v>
      </c>
      <c r="O18" s="31">
        <v>41.5</v>
      </c>
      <c r="P18" s="31">
        <v>29.745000000000001</v>
      </c>
      <c r="Q18" s="31">
        <v>44.969000000000001</v>
      </c>
      <c r="R18" s="31">
        <v>229.8</v>
      </c>
      <c r="S18" s="31">
        <v>60.1</v>
      </c>
      <c r="T18" s="31">
        <v>60.1</v>
      </c>
      <c r="U18" s="31">
        <v>60.2</v>
      </c>
      <c r="V18" s="31">
        <v>137.79599999999999</v>
      </c>
      <c r="W18" s="31">
        <v>52.5</v>
      </c>
      <c r="X18" s="31">
        <v>66.108999999999995</v>
      </c>
      <c r="Y18" s="31">
        <v>82.078999999999994</v>
      </c>
      <c r="Z18" s="31">
        <v>1.3919999999999999</v>
      </c>
      <c r="AA18" s="31">
        <v>544.73099999999999</v>
      </c>
      <c r="AB18" s="31">
        <v>499.66500000000002</v>
      </c>
      <c r="AC18" s="31">
        <v>4.7030000000000003</v>
      </c>
      <c r="AD18" s="31">
        <v>3.8</v>
      </c>
      <c r="AE18" s="31">
        <v>7965.9089999999997</v>
      </c>
      <c r="AF18" s="31">
        <v>6160.6589999999997</v>
      </c>
      <c r="AG18" s="31">
        <v>1772.7170000000001</v>
      </c>
      <c r="AH18" s="31">
        <v>1163.672</v>
      </c>
      <c r="AI18" s="31">
        <v>6193.1909999999998</v>
      </c>
      <c r="AJ18" s="31">
        <v>4996.9870000000001</v>
      </c>
      <c r="AK18" s="31">
        <v>424.50200000000001</v>
      </c>
      <c r="AL18" s="31">
        <v>2054.4630000000002</v>
      </c>
      <c r="AM18" s="31">
        <v>45566.690470000001</v>
      </c>
      <c r="AN18" s="31">
        <v>45566.690470000001</v>
      </c>
      <c r="AO18" s="31">
        <v>45566.690470000001</v>
      </c>
      <c r="AP18" s="31">
        <v>1</v>
      </c>
    </row>
    <row r="19" spans="1:42" x14ac:dyDescent="0.35">
      <c r="A19" s="32">
        <v>799.75300000000004</v>
      </c>
      <c r="B19" s="32">
        <v>119.90900000000001</v>
      </c>
      <c r="C19" s="32">
        <v>213.6</v>
      </c>
      <c r="D19" s="32">
        <v>215.1</v>
      </c>
      <c r="E19" s="32">
        <v>221.5</v>
      </c>
      <c r="F19" s="32">
        <v>225.1</v>
      </c>
      <c r="G19" s="32">
        <v>2184.7559999999999</v>
      </c>
      <c r="H19" s="32">
        <v>1734.2049999999999</v>
      </c>
      <c r="I19" s="32">
        <v>3.306</v>
      </c>
      <c r="J19" s="32">
        <v>0.14399999999999999</v>
      </c>
      <c r="K19" s="32">
        <v>24.378</v>
      </c>
      <c r="L19" s="32">
        <v>2.012</v>
      </c>
      <c r="M19" s="32">
        <v>0.45200000000000001</v>
      </c>
      <c r="N19" s="32">
        <v>0.65600000000000003</v>
      </c>
      <c r="O19" s="32">
        <v>41.2</v>
      </c>
      <c r="P19" s="32">
        <v>28.934000000000001</v>
      </c>
      <c r="Q19" s="32">
        <v>44.999000000000002</v>
      </c>
      <c r="R19" s="32">
        <v>229.8</v>
      </c>
      <c r="S19" s="32">
        <v>60.1</v>
      </c>
      <c r="T19" s="32">
        <v>60.1</v>
      </c>
      <c r="U19" s="32">
        <v>60.2</v>
      </c>
      <c r="V19" s="32">
        <v>94.585999999999999</v>
      </c>
      <c r="W19" s="32">
        <v>52.5</v>
      </c>
      <c r="X19" s="32">
        <v>65.635000000000005</v>
      </c>
      <c r="Y19" s="32">
        <v>79.533000000000001</v>
      </c>
      <c r="Z19" s="32">
        <v>3.16</v>
      </c>
      <c r="AA19" s="32">
        <v>545.64499999999998</v>
      </c>
      <c r="AB19" s="32">
        <v>502.07299999999998</v>
      </c>
      <c r="AC19" s="32">
        <v>4.5529999999999999</v>
      </c>
      <c r="AD19" s="32">
        <v>3.5739999999999998</v>
      </c>
      <c r="AE19" s="32">
        <v>7801.1279999999997</v>
      </c>
      <c r="AF19" s="32">
        <v>5561.2449999999999</v>
      </c>
      <c r="AG19" s="32">
        <v>1666.4649999999999</v>
      </c>
      <c r="AH19" s="32">
        <v>1013.192</v>
      </c>
      <c r="AI19" s="32">
        <v>6134.6639999999998</v>
      </c>
      <c r="AJ19" s="32">
        <v>4548.0529999999999</v>
      </c>
      <c r="AK19" s="32">
        <v>423.70400000000001</v>
      </c>
      <c r="AL19" s="32">
        <v>2054.422</v>
      </c>
      <c r="AM19" s="32">
        <v>45566.690759999998</v>
      </c>
      <c r="AN19" s="32">
        <v>45566.690759999998</v>
      </c>
      <c r="AO19" s="32">
        <v>45566.690759999998</v>
      </c>
      <c r="AP19" s="32">
        <v>0</v>
      </c>
    </row>
    <row r="20" spans="1:42" x14ac:dyDescent="0.35">
      <c r="A20" s="31">
        <v>799.75300000000004</v>
      </c>
      <c r="B20" s="31">
        <v>119.90900000000001</v>
      </c>
      <c r="C20" s="31">
        <v>213.6</v>
      </c>
      <c r="D20" s="31">
        <v>215.1</v>
      </c>
      <c r="E20" s="31">
        <v>221.5</v>
      </c>
      <c r="F20" s="31">
        <v>225.1</v>
      </c>
      <c r="G20" s="31">
        <v>2184.7559999999999</v>
      </c>
      <c r="H20" s="31">
        <v>1734.2049999999999</v>
      </c>
      <c r="I20" s="31">
        <v>3.306</v>
      </c>
      <c r="J20" s="31">
        <v>0.14399999999999999</v>
      </c>
      <c r="K20" s="31">
        <v>24.378</v>
      </c>
      <c r="L20" s="31">
        <v>2.012</v>
      </c>
      <c r="M20" s="31">
        <v>0.45200000000000001</v>
      </c>
      <c r="N20" s="31">
        <v>0.65600000000000003</v>
      </c>
      <c r="O20" s="31">
        <v>41.2</v>
      </c>
      <c r="P20" s="31">
        <v>28.934000000000001</v>
      </c>
      <c r="Q20" s="31">
        <v>44.999000000000002</v>
      </c>
      <c r="R20" s="31">
        <v>229.8</v>
      </c>
      <c r="S20" s="31">
        <v>60.1</v>
      </c>
      <c r="T20" s="31">
        <v>60.1</v>
      </c>
      <c r="U20" s="31">
        <v>60.2</v>
      </c>
      <c r="V20" s="31">
        <v>137.79599999999999</v>
      </c>
      <c r="W20" s="31">
        <v>52.5</v>
      </c>
      <c r="X20" s="31">
        <v>66.094999999999999</v>
      </c>
      <c r="Y20" s="31">
        <v>82.287999999999997</v>
      </c>
      <c r="Z20" s="31">
        <v>1.3169999999999999</v>
      </c>
      <c r="AA20" s="31">
        <v>544.46500000000003</v>
      </c>
      <c r="AB20" s="31">
        <v>497.97300000000001</v>
      </c>
      <c r="AC20" s="31">
        <v>4.7779999999999996</v>
      </c>
      <c r="AD20" s="31">
        <v>3.8380000000000001</v>
      </c>
      <c r="AE20" s="31">
        <v>7925.56</v>
      </c>
      <c r="AF20" s="31">
        <v>6099.0410000000002</v>
      </c>
      <c r="AG20" s="31">
        <v>1789.9069999999999</v>
      </c>
      <c r="AH20" s="31">
        <v>1154.2360000000001</v>
      </c>
      <c r="AI20" s="31">
        <v>6135.6530000000002</v>
      </c>
      <c r="AJ20" s="31">
        <v>4944.8050000000003</v>
      </c>
      <c r="AK20" s="31">
        <v>424.62799999999999</v>
      </c>
      <c r="AL20" s="31">
        <v>2056.1379999999999</v>
      </c>
      <c r="AM20" s="31">
        <v>45566.690759999998</v>
      </c>
      <c r="AN20" s="31">
        <v>45566.690759999998</v>
      </c>
      <c r="AO20" s="31">
        <v>45566.690759999998</v>
      </c>
      <c r="AP20" s="31">
        <v>1</v>
      </c>
    </row>
    <row r="21" spans="1:42" x14ac:dyDescent="0.35">
      <c r="A21" s="32">
        <v>799.75300000000004</v>
      </c>
      <c r="B21" s="32">
        <v>119.90900000000001</v>
      </c>
      <c r="C21" s="32">
        <v>213.6</v>
      </c>
      <c r="D21" s="32">
        <v>215.1</v>
      </c>
      <c r="E21" s="32">
        <v>221.3</v>
      </c>
      <c r="F21" s="32">
        <v>225.1</v>
      </c>
      <c r="G21" s="32">
        <v>2204.1849999999999</v>
      </c>
      <c r="H21" s="32">
        <v>1729.153</v>
      </c>
      <c r="I21" s="32">
        <v>3.1019999999999999</v>
      </c>
      <c r="J21" s="32">
        <v>0.154</v>
      </c>
      <c r="K21" s="32">
        <v>24.34</v>
      </c>
      <c r="L21" s="32">
        <v>2.0779999999999998</v>
      </c>
      <c r="M21" s="32">
        <v>0.45400000000000001</v>
      </c>
      <c r="N21" s="32">
        <v>0.65400000000000003</v>
      </c>
      <c r="O21" s="32">
        <v>41.2</v>
      </c>
      <c r="P21" s="32">
        <v>29.128</v>
      </c>
      <c r="Q21" s="32">
        <v>44.942999999999998</v>
      </c>
      <c r="R21" s="32">
        <v>229.8</v>
      </c>
      <c r="S21" s="32">
        <v>60.1</v>
      </c>
      <c r="T21" s="32">
        <v>60.1</v>
      </c>
      <c r="U21" s="32">
        <v>60.3</v>
      </c>
      <c r="V21" s="32">
        <v>94.585999999999999</v>
      </c>
      <c r="W21" s="32">
        <v>52.5</v>
      </c>
      <c r="X21" s="32">
        <v>65.751999999999995</v>
      </c>
      <c r="Y21" s="32">
        <v>79.430000000000007</v>
      </c>
      <c r="Z21" s="32">
        <v>3.198</v>
      </c>
      <c r="AA21" s="32">
        <v>545.46100000000001</v>
      </c>
      <c r="AB21" s="32">
        <v>502.44200000000001</v>
      </c>
      <c r="AC21" s="32">
        <v>4.5529999999999999</v>
      </c>
      <c r="AD21" s="32">
        <v>3.6120000000000001</v>
      </c>
      <c r="AE21" s="32">
        <v>7806.7219999999998</v>
      </c>
      <c r="AF21" s="32">
        <v>5583.3760000000002</v>
      </c>
      <c r="AG21" s="32">
        <v>1675.114</v>
      </c>
      <c r="AH21" s="32">
        <v>1042.5899999999999</v>
      </c>
      <c r="AI21" s="32">
        <v>6131.6080000000002</v>
      </c>
      <c r="AJ21" s="32">
        <v>4540.7860000000001</v>
      </c>
      <c r="AK21" s="32">
        <v>423.62</v>
      </c>
      <c r="AL21" s="32">
        <v>2053.431</v>
      </c>
      <c r="AM21" s="32">
        <v>45566.691039999998</v>
      </c>
      <c r="AN21" s="32">
        <v>45566.691039999998</v>
      </c>
      <c r="AO21" s="32">
        <v>45566.691039999998</v>
      </c>
      <c r="AP21" s="32">
        <v>1</v>
      </c>
    </row>
    <row r="22" spans="1:42" x14ac:dyDescent="0.35">
      <c r="A22" s="31">
        <v>799.75300000000004</v>
      </c>
      <c r="B22" s="31">
        <v>119.90900000000001</v>
      </c>
      <c r="C22" s="31">
        <v>213.6</v>
      </c>
      <c r="D22" s="31">
        <v>215.1</v>
      </c>
      <c r="E22" s="31">
        <v>221.3</v>
      </c>
      <c r="F22" s="31">
        <v>225.1</v>
      </c>
      <c r="G22" s="31">
        <v>2204.1849999999999</v>
      </c>
      <c r="H22" s="31">
        <v>1729.153</v>
      </c>
      <c r="I22" s="31">
        <v>3.1019999999999999</v>
      </c>
      <c r="J22" s="31">
        <v>0.154</v>
      </c>
      <c r="K22" s="31">
        <v>24.34</v>
      </c>
      <c r="L22" s="31">
        <v>2.0779999999999998</v>
      </c>
      <c r="M22" s="31">
        <v>0.45400000000000001</v>
      </c>
      <c r="N22" s="31">
        <v>0.65400000000000003</v>
      </c>
      <c r="O22" s="31">
        <v>41.2</v>
      </c>
      <c r="P22" s="31">
        <v>29.128</v>
      </c>
      <c r="Q22" s="31">
        <v>44.942999999999998</v>
      </c>
      <c r="R22" s="31">
        <v>229.8</v>
      </c>
      <c r="S22" s="31">
        <v>60.1</v>
      </c>
      <c r="T22" s="31">
        <v>60.1</v>
      </c>
      <c r="U22" s="31">
        <v>60.3</v>
      </c>
      <c r="V22" s="31">
        <v>137.79599999999999</v>
      </c>
      <c r="W22" s="31">
        <v>52.5</v>
      </c>
      <c r="X22" s="31">
        <v>66.204999999999998</v>
      </c>
      <c r="Y22" s="31">
        <v>82.292000000000002</v>
      </c>
      <c r="Z22" s="31">
        <v>1.2789999999999999</v>
      </c>
      <c r="AA22" s="31">
        <v>544.46900000000005</v>
      </c>
      <c r="AB22" s="31">
        <v>498.34</v>
      </c>
      <c r="AC22" s="31">
        <v>4.8159999999999998</v>
      </c>
      <c r="AD22" s="31">
        <v>3.8</v>
      </c>
      <c r="AE22" s="31">
        <v>7933.0370000000003</v>
      </c>
      <c r="AF22" s="31">
        <v>6098.3050000000003</v>
      </c>
      <c r="AG22" s="31">
        <v>1817.9010000000001</v>
      </c>
      <c r="AH22" s="31">
        <v>1143.83</v>
      </c>
      <c r="AI22" s="31">
        <v>6115.1360000000004</v>
      </c>
      <c r="AJ22" s="31">
        <v>4954.4750000000004</v>
      </c>
      <c r="AK22" s="31">
        <v>424.88</v>
      </c>
      <c r="AL22" s="31">
        <v>2054.4560000000001</v>
      </c>
      <c r="AM22" s="31">
        <v>45566.691039999998</v>
      </c>
      <c r="AN22" s="31">
        <v>45566.691039999998</v>
      </c>
      <c r="AO22" s="31">
        <v>45566.691039999998</v>
      </c>
      <c r="AP22" s="31">
        <v>1</v>
      </c>
    </row>
    <row r="23" spans="1:42" x14ac:dyDescent="0.35">
      <c r="A23" s="32">
        <v>799.75300000000004</v>
      </c>
      <c r="B23" s="32">
        <v>119.90900000000001</v>
      </c>
      <c r="C23" s="32">
        <v>213.8</v>
      </c>
      <c r="D23" s="32">
        <v>215.1</v>
      </c>
      <c r="E23" s="32">
        <v>221.5</v>
      </c>
      <c r="F23" s="32">
        <v>225.1</v>
      </c>
      <c r="G23" s="32">
        <v>2165.0360000000001</v>
      </c>
      <c r="H23" s="32">
        <v>1715.942</v>
      </c>
      <c r="I23" s="32">
        <v>3.242</v>
      </c>
      <c r="J23" s="32">
        <v>0.14399999999999999</v>
      </c>
      <c r="K23" s="32">
        <v>24.335999999999999</v>
      </c>
      <c r="L23" s="32">
        <v>2.048</v>
      </c>
      <c r="M23" s="32">
        <v>0.45</v>
      </c>
      <c r="N23" s="32">
        <v>0.65400000000000003</v>
      </c>
      <c r="O23" s="32">
        <v>41.2</v>
      </c>
      <c r="P23" s="32">
        <v>28.853000000000002</v>
      </c>
      <c r="Q23" s="32">
        <v>44.973999999999997</v>
      </c>
      <c r="R23" s="32">
        <v>229.8</v>
      </c>
      <c r="S23" s="32">
        <v>60</v>
      </c>
      <c r="T23" s="32">
        <v>60</v>
      </c>
      <c r="U23" s="32">
        <v>60.3</v>
      </c>
      <c r="V23" s="32">
        <v>94.585999999999999</v>
      </c>
      <c r="W23" s="32">
        <v>52.5</v>
      </c>
      <c r="X23" s="32">
        <v>65.546000000000006</v>
      </c>
      <c r="Y23" s="32">
        <v>79.706999999999994</v>
      </c>
      <c r="Z23" s="32">
        <v>3.2360000000000002</v>
      </c>
      <c r="AA23" s="32">
        <v>541.61500000000001</v>
      </c>
      <c r="AB23" s="32">
        <v>497.62599999999998</v>
      </c>
      <c r="AC23" s="32">
        <v>4.5529999999999999</v>
      </c>
      <c r="AD23" s="32">
        <v>3.65</v>
      </c>
      <c r="AE23" s="32">
        <v>7723.232</v>
      </c>
      <c r="AF23" s="32">
        <v>5414.2110000000002</v>
      </c>
      <c r="AG23" s="32">
        <v>1649.4110000000001</v>
      </c>
      <c r="AH23" s="32">
        <v>1037.76</v>
      </c>
      <c r="AI23" s="32">
        <v>6073.8220000000001</v>
      </c>
      <c r="AJ23" s="32">
        <v>4376.451</v>
      </c>
      <c r="AK23" s="32">
        <v>423.67200000000003</v>
      </c>
      <c r="AL23" s="32">
        <v>2053.0239999999999</v>
      </c>
      <c r="AM23" s="32">
        <v>45566.691330000001</v>
      </c>
      <c r="AN23" s="32">
        <v>45566.691330000001</v>
      </c>
      <c r="AO23" s="32">
        <v>45566.691330000001</v>
      </c>
      <c r="AP23" s="32">
        <v>1</v>
      </c>
    </row>
    <row r="24" spans="1:42" x14ac:dyDescent="0.35">
      <c r="A24" s="31">
        <v>799.75300000000004</v>
      </c>
      <c r="B24" s="31">
        <v>119.90900000000001</v>
      </c>
      <c r="C24" s="31">
        <v>213.8</v>
      </c>
      <c r="D24" s="31">
        <v>215.1</v>
      </c>
      <c r="E24" s="31">
        <v>221.5</v>
      </c>
      <c r="F24" s="31">
        <v>225.1</v>
      </c>
      <c r="G24" s="31">
        <v>2165.0360000000001</v>
      </c>
      <c r="H24" s="31">
        <v>1715.942</v>
      </c>
      <c r="I24" s="31">
        <v>3.242</v>
      </c>
      <c r="J24" s="31">
        <v>0.14399999999999999</v>
      </c>
      <c r="K24" s="31">
        <v>24.335999999999999</v>
      </c>
      <c r="L24" s="31">
        <v>2.048</v>
      </c>
      <c r="M24" s="31">
        <v>0.45</v>
      </c>
      <c r="N24" s="31">
        <v>0.65400000000000003</v>
      </c>
      <c r="O24" s="31">
        <v>41.2</v>
      </c>
      <c r="P24" s="31">
        <v>28.853000000000002</v>
      </c>
      <c r="Q24" s="31">
        <v>44.973999999999997</v>
      </c>
      <c r="R24" s="31">
        <v>229.8</v>
      </c>
      <c r="S24" s="31">
        <v>60</v>
      </c>
      <c r="T24" s="31">
        <v>60</v>
      </c>
      <c r="U24" s="31">
        <v>60.3</v>
      </c>
      <c r="V24" s="31">
        <v>137.79599999999999</v>
      </c>
      <c r="W24" s="31">
        <v>52.5</v>
      </c>
      <c r="X24" s="31">
        <v>66.165999999999997</v>
      </c>
      <c r="Y24" s="31">
        <v>82.09</v>
      </c>
      <c r="Z24" s="31">
        <v>1.2789999999999999</v>
      </c>
      <c r="AA24" s="31">
        <v>545.346</v>
      </c>
      <c r="AB24" s="31">
        <v>498.97399999999999</v>
      </c>
      <c r="AC24" s="31">
        <v>4.8159999999999998</v>
      </c>
      <c r="AD24" s="31">
        <v>3.8380000000000001</v>
      </c>
      <c r="AE24" s="31">
        <v>7954.0330000000004</v>
      </c>
      <c r="AF24" s="31">
        <v>6159.9059999999999</v>
      </c>
      <c r="AG24" s="31">
        <v>1819.769</v>
      </c>
      <c r="AH24" s="31">
        <v>1163.269</v>
      </c>
      <c r="AI24" s="31">
        <v>6134.2640000000001</v>
      </c>
      <c r="AJ24" s="31">
        <v>4996.6369999999997</v>
      </c>
      <c r="AK24" s="31">
        <v>424.77699999999999</v>
      </c>
      <c r="AL24" s="31">
        <v>2055.5790000000002</v>
      </c>
      <c r="AM24" s="31">
        <v>45566.691330000001</v>
      </c>
      <c r="AN24" s="31">
        <v>45566.691330000001</v>
      </c>
      <c r="AO24" s="31">
        <v>45566.691330000001</v>
      </c>
      <c r="AP24" s="31">
        <v>1</v>
      </c>
    </row>
    <row r="25" spans="1:42" x14ac:dyDescent="0.35">
      <c r="A25" s="32">
        <v>799.75300000000004</v>
      </c>
      <c r="B25" s="32">
        <v>119.90900000000001</v>
      </c>
      <c r="C25" s="32">
        <v>214</v>
      </c>
      <c r="D25" s="32">
        <v>215</v>
      </c>
      <c r="E25" s="32">
        <v>221.5</v>
      </c>
      <c r="F25" s="32">
        <v>225.1</v>
      </c>
      <c r="G25" s="32">
        <v>2201.1729999999998</v>
      </c>
      <c r="H25" s="32">
        <v>1735.759</v>
      </c>
      <c r="I25" s="32">
        <v>2.9239999999999999</v>
      </c>
      <c r="J25" s="32">
        <v>0.14399999999999999</v>
      </c>
      <c r="K25" s="32">
        <v>24.38</v>
      </c>
      <c r="L25" s="32">
        <v>2.0579999999999998</v>
      </c>
      <c r="M25" s="32">
        <v>0.45400000000000001</v>
      </c>
      <c r="N25" s="32">
        <v>0.65600000000000003</v>
      </c>
      <c r="O25" s="32">
        <v>41</v>
      </c>
      <c r="P25" s="32">
        <v>28.792000000000002</v>
      </c>
      <c r="Q25" s="32">
        <v>44.973999999999997</v>
      </c>
      <c r="R25" s="32">
        <v>229.8</v>
      </c>
      <c r="S25" s="32">
        <v>60.1</v>
      </c>
      <c r="T25" s="32">
        <v>60.1</v>
      </c>
      <c r="U25" s="32">
        <v>60.4</v>
      </c>
      <c r="V25" s="32">
        <v>137.79599999999999</v>
      </c>
      <c r="W25" s="32">
        <v>52.5</v>
      </c>
      <c r="X25" s="32">
        <v>66.135000000000005</v>
      </c>
      <c r="Y25" s="32">
        <v>82.147000000000006</v>
      </c>
      <c r="Z25" s="32">
        <v>1.3540000000000001</v>
      </c>
      <c r="AA25" s="32">
        <v>546.19200000000001</v>
      </c>
      <c r="AB25" s="32">
        <v>499.62099999999998</v>
      </c>
      <c r="AC25" s="32">
        <v>4.7779999999999996</v>
      </c>
      <c r="AD25" s="32">
        <v>3.875</v>
      </c>
      <c r="AE25" s="32">
        <v>7956.1670000000004</v>
      </c>
      <c r="AF25" s="32">
        <v>6147.26</v>
      </c>
      <c r="AG25" s="32">
        <v>1796.633</v>
      </c>
      <c r="AH25" s="32">
        <v>1179.46</v>
      </c>
      <c r="AI25" s="32">
        <v>6159.5339999999997</v>
      </c>
      <c r="AJ25" s="32">
        <v>4967.8</v>
      </c>
      <c r="AK25" s="32">
        <v>424.83600000000001</v>
      </c>
      <c r="AL25" s="32">
        <v>2055.4560000000001</v>
      </c>
      <c r="AM25" s="32">
        <v>45566.691610000002</v>
      </c>
      <c r="AN25" s="32">
        <v>45566.691610000002</v>
      </c>
      <c r="AO25" s="32">
        <v>45566.691610000002</v>
      </c>
      <c r="AP25" s="32">
        <v>1</v>
      </c>
    </row>
    <row r="26" spans="1:42" x14ac:dyDescent="0.35">
      <c r="A26" s="31">
        <v>799.93799999999999</v>
      </c>
      <c r="B26" s="31">
        <v>119.90900000000001</v>
      </c>
      <c r="C26" s="31">
        <v>213.5</v>
      </c>
      <c r="D26" s="31">
        <v>214.8</v>
      </c>
      <c r="E26" s="31">
        <v>221.3</v>
      </c>
      <c r="F26" s="31">
        <v>225.1</v>
      </c>
      <c r="G26" s="31">
        <v>2174.3620000000001</v>
      </c>
      <c r="H26" s="31">
        <v>1742.7529999999999</v>
      </c>
      <c r="I26" s="31">
        <v>2.83</v>
      </c>
      <c r="J26" s="31">
        <v>0.14399999999999999</v>
      </c>
      <c r="K26" s="31">
        <v>24.338000000000001</v>
      </c>
      <c r="L26" s="31">
        <v>2.0680000000000001</v>
      </c>
      <c r="M26" s="31">
        <v>0.45200000000000001</v>
      </c>
      <c r="N26" s="31">
        <v>0.65600000000000003</v>
      </c>
      <c r="O26" s="31">
        <v>41.2</v>
      </c>
      <c r="P26" s="31">
        <v>28.806999999999999</v>
      </c>
      <c r="Q26" s="31">
        <v>44.994</v>
      </c>
      <c r="R26" s="31">
        <v>229.8</v>
      </c>
      <c r="S26" s="31">
        <v>60.1</v>
      </c>
      <c r="T26" s="31">
        <v>60.1</v>
      </c>
      <c r="U26" s="31">
        <v>60.4</v>
      </c>
      <c r="V26" s="31">
        <v>94.585999999999999</v>
      </c>
      <c r="W26" s="31">
        <v>52.5</v>
      </c>
      <c r="X26" s="31">
        <v>65.795000000000002</v>
      </c>
      <c r="Y26" s="31">
        <v>79.632999999999996</v>
      </c>
      <c r="Z26" s="31">
        <v>2.859</v>
      </c>
      <c r="AA26" s="31">
        <v>545.22199999999998</v>
      </c>
      <c r="AB26" s="31">
        <v>501.774</v>
      </c>
      <c r="AC26" s="31">
        <v>4.5149999999999997</v>
      </c>
      <c r="AD26" s="31">
        <v>3.5739999999999998</v>
      </c>
      <c r="AE26" s="31">
        <v>7787.393</v>
      </c>
      <c r="AF26" s="31">
        <v>5528.5140000000001</v>
      </c>
      <c r="AG26" s="31">
        <v>1646.2149999999999</v>
      </c>
      <c r="AH26" s="31">
        <v>1013.6369999999999</v>
      </c>
      <c r="AI26" s="31">
        <v>6141.1769999999997</v>
      </c>
      <c r="AJ26" s="31">
        <v>4514.8770000000004</v>
      </c>
      <c r="AK26" s="31">
        <v>423.80500000000001</v>
      </c>
      <c r="AL26" s="31">
        <v>2053.7199999999998</v>
      </c>
      <c r="AM26" s="31">
        <v>45566.691890000002</v>
      </c>
      <c r="AN26" s="31">
        <v>45566.691890000002</v>
      </c>
      <c r="AO26" s="31">
        <v>45566.691890000002</v>
      </c>
      <c r="AP26" s="31">
        <v>1</v>
      </c>
    </row>
    <row r="27" spans="1:42" x14ac:dyDescent="0.35">
      <c r="A27" s="32">
        <v>799.93799999999999</v>
      </c>
      <c r="B27" s="32">
        <v>119.90900000000001</v>
      </c>
      <c r="C27" s="32">
        <v>213.5</v>
      </c>
      <c r="D27" s="32">
        <v>214.8</v>
      </c>
      <c r="E27" s="32">
        <v>221.3</v>
      </c>
      <c r="F27" s="32">
        <v>225.1</v>
      </c>
      <c r="G27" s="32">
        <v>2174.3620000000001</v>
      </c>
      <c r="H27" s="32">
        <v>1742.7529999999999</v>
      </c>
      <c r="I27" s="32">
        <v>2.83</v>
      </c>
      <c r="J27" s="32">
        <v>0.14399999999999999</v>
      </c>
      <c r="K27" s="32">
        <v>24.338000000000001</v>
      </c>
      <c r="L27" s="32">
        <v>2.0680000000000001</v>
      </c>
      <c r="M27" s="32">
        <v>0.45200000000000001</v>
      </c>
      <c r="N27" s="32">
        <v>0.65600000000000003</v>
      </c>
      <c r="O27" s="32">
        <v>41.2</v>
      </c>
      <c r="P27" s="32">
        <v>28.806999999999999</v>
      </c>
      <c r="Q27" s="32">
        <v>44.994</v>
      </c>
      <c r="R27" s="32">
        <v>229.8</v>
      </c>
      <c r="S27" s="32">
        <v>60.1</v>
      </c>
      <c r="T27" s="32">
        <v>60.1</v>
      </c>
      <c r="U27" s="32">
        <v>60.4</v>
      </c>
      <c r="V27" s="32">
        <v>137.79599999999999</v>
      </c>
      <c r="W27" s="32">
        <v>52.5</v>
      </c>
      <c r="X27" s="32">
        <v>66.352000000000004</v>
      </c>
      <c r="Y27" s="32">
        <v>82.262</v>
      </c>
      <c r="Z27" s="32">
        <v>1.3169999999999999</v>
      </c>
      <c r="AA27" s="32">
        <v>546.36599999999999</v>
      </c>
      <c r="AB27" s="32">
        <v>499.48200000000003</v>
      </c>
      <c r="AC27" s="32">
        <v>4.7779999999999996</v>
      </c>
      <c r="AD27" s="32">
        <v>3.875</v>
      </c>
      <c r="AE27" s="32">
        <v>7964.1779999999999</v>
      </c>
      <c r="AF27" s="32">
        <v>6134.1679999999997</v>
      </c>
      <c r="AG27" s="32">
        <v>1798.0509999999999</v>
      </c>
      <c r="AH27" s="32">
        <v>1178.3889999999999</v>
      </c>
      <c r="AI27" s="32">
        <v>6166.1270000000004</v>
      </c>
      <c r="AJ27" s="32">
        <v>4955.78</v>
      </c>
      <c r="AK27" s="32">
        <v>424.685</v>
      </c>
      <c r="AL27" s="32">
        <v>2054.8789999999999</v>
      </c>
      <c r="AM27" s="32">
        <v>45566.691890000002</v>
      </c>
      <c r="AN27" s="32">
        <v>45566.691890000002</v>
      </c>
      <c r="AO27" s="32">
        <v>45566.691890000002</v>
      </c>
      <c r="AP27" s="32">
        <v>1</v>
      </c>
    </row>
    <row r="28" spans="1:42" x14ac:dyDescent="0.35">
      <c r="A28" s="31">
        <v>800.12199999999996</v>
      </c>
      <c r="B28" s="31">
        <v>119.90900000000001</v>
      </c>
      <c r="C28" s="31">
        <v>213.8</v>
      </c>
      <c r="D28" s="31">
        <v>214.6</v>
      </c>
      <c r="E28" s="31">
        <v>221.1</v>
      </c>
      <c r="F28" s="31">
        <v>225.1</v>
      </c>
      <c r="G28" s="31">
        <v>2188.5450000000001</v>
      </c>
      <c r="H28" s="31">
        <v>1720.896</v>
      </c>
      <c r="I28" s="31">
        <v>3.1019999999999999</v>
      </c>
      <c r="J28" s="31">
        <v>0.14399999999999999</v>
      </c>
      <c r="K28" s="31">
        <v>24.384</v>
      </c>
      <c r="L28" s="31">
        <v>2.0499999999999998</v>
      </c>
      <c r="M28" s="31">
        <v>0.45400000000000001</v>
      </c>
      <c r="N28" s="31">
        <v>0.65600000000000003</v>
      </c>
      <c r="O28" s="31">
        <v>41.2</v>
      </c>
      <c r="P28" s="31">
        <v>28.577999999999999</v>
      </c>
      <c r="Q28" s="31">
        <v>44.942999999999998</v>
      </c>
      <c r="R28" s="31">
        <v>229.8</v>
      </c>
      <c r="S28" s="31">
        <v>60.1</v>
      </c>
      <c r="T28" s="31">
        <v>60.1</v>
      </c>
      <c r="U28" s="31">
        <v>60.4</v>
      </c>
      <c r="V28" s="31">
        <v>94.585999999999999</v>
      </c>
      <c r="W28" s="31">
        <v>52.5</v>
      </c>
      <c r="X28" s="31">
        <v>65.813999999999993</v>
      </c>
      <c r="Y28" s="31">
        <v>79.555999999999997</v>
      </c>
      <c r="Z28" s="31">
        <v>2.6709999999999998</v>
      </c>
      <c r="AA28" s="31">
        <v>543.40099999999995</v>
      </c>
      <c r="AB28" s="31">
        <v>498.14800000000002</v>
      </c>
      <c r="AC28" s="31">
        <v>4.4770000000000003</v>
      </c>
      <c r="AD28" s="31">
        <v>3.6120000000000001</v>
      </c>
      <c r="AE28" s="31">
        <v>7774.4870000000001</v>
      </c>
      <c r="AF28" s="31">
        <v>5449.8639999999996</v>
      </c>
      <c r="AG28" s="31">
        <v>1609.0239999999999</v>
      </c>
      <c r="AH28" s="31">
        <v>1013.147</v>
      </c>
      <c r="AI28" s="31">
        <v>6165.4629999999997</v>
      </c>
      <c r="AJ28" s="31">
        <v>4436.7160000000003</v>
      </c>
      <c r="AK28" s="31">
        <v>423.87599999999998</v>
      </c>
      <c r="AL28" s="31">
        <v>2194.9290000000001</v>
      </c>
      <c r="AM28" s="31">
        <v>45566.692179999998</v>
      </c>
      <c r="AN28" s="31">
        <v>45566.692179999998</v>
      </c>
      <c r="AO28" s="31">
        <v>45566.692179999998</v>
      </c>
      <c r="AP28" s="31">
        <v>1</v>
      </c>
    </row>
    <row r="29" spans="1:42" x14ac:dyDescent="0.35">
      <c r="A29" s="32">
        <v>800.12199999999996</v>
      </c>
      <c r="B29" s="32">
        <v>119.90900000000001</v>
      </c>
      <c r="C29" s="32">
        <v>213.8</v>
      </c>
      <c r="D29" s="32">
        <v>214.6</v>
      </c>
      <c r="E29" s="32">
        <v>221.1</v>
      </c>
      <c r="F29" s="32">
        <v>225.1</v>
      </c>
      <c r="G29" s="32">
        <v>2188.5450000000001</v>
      </c>
      <c r="H29" s="32">
        <v>1720.896</v>
      </c>
      <c r="I29" s="32">
        <v>3.1019999999999999</v>
      </c>
      <c r="J29" s="32">
        <v>0.14399999999999999</v>
      </c>
      <c r="K29" s="32">
        <v>24.384</v>
      </c>
      <c r="L29" s="32">
        <v>2.0499999999999998</v>
      </c>
      <c r="M29" s="32">
        <v>0.45400000000000001</v>
      </c>
      <c r="N29" s="32">
        <v>0.65600000000000003</v>
      </c>
      <c r="O29" s="32">
        <v>41.2</v>
      </c>
      <c r="P29" s="32">
        <v>28.577999999999999</v>
      </c>
      <c r="Q29" s="32">
        <v>44.942999999999998</v>
      </c>
      <c r="R29" s="32">
        <v>229.8</v>
      </c>
      <c r="S29" s="32">
        <v>60.1</v>
      </c>
      <c r="T29" s="32">
        <v>60.1</v>
      </c>
      <c r="U29" s="32">
        <v>60.4</v>
      </c>
      <c r="V29" s="32">
        <v>137.79599999999999</v>
      </c>
      <c r="W29" s="32">
        <v>52.5</v>
      </c>
      <c r="X29" s="32">
        <v>66.41</v>
      </c>
      <c r="Y29" s="32">
        <v>81.908000000000001</v>
      </c>
      <c r="Z29" s="32">
        <v>2.5579999999999998</v>
      </c>
      <c r="AA29" s="32">
        <v>544.53599999999994</v>
      </c>
      <c r="AB29" s="32">
        <v>497.517</v>
      </c>
      <c r="AC29" s="32">
        <v>4.8159999999999998</v>
      </c>
      <c r="AD29" s="32">
        <v>3.8</v>
      </c>
      <c r="AE29" s="32">
        <v>7933.9139999999998</v>
      </c>
      <c r="AF29" s="32">
        <v>6070.7039999999997</v>
      </c>
      <c r="AG29" s="32">
        <v>1804.8309999999999</v>
      </c>
      <c r="AH29" s="32">
        <v>1129.1400000000001</v>
      </c>
      <c r="AI29" s="32">
        <v>6129.0829999999996</v>
      </c>
      <c r="AJ29" s="32">
        <v>4941.5640000000003</v>
      </c>
      <c r="AK29" s="32">
        <v>424.73200000000003</v>
      </c>
      <c r="AL29" s="32">
        <v>2055.5509999999999</v>
      </c>
      <c r="AM29" s="32">
        <v>45566.692179999998</v>
      </c>
      <c r="AN29" s="32">
        <v>45566.692179999998</v>
      </c>
      <c r="AO29" s="32">
        <v>45566.692179999998</v>
      </c>
      <c r="AP29" s="32">
        <v>1</v>
      </c>
    </row>
    <row r="30" spans="1:42" x14ac:dyDescent="0.35">
      <c r="A30" s="31">
        <v>800.12199999999996</v>
      </c>
      <c r="B30" s="31">
        <v>119.90900000000001</v>
      </c>
      <c r="C30" s="31">
        <v>214.3</v>
      </c>
      <c r="D30" s="31">
        <v>214.8</v>
      </c>
      <c r="E30" s="31">
        <v>221</v>
      </c>
      <c r="F30" s="31">
        <v>225</v>
      </c>
      <c r="G30" s="31">
        <v>2225.6529999999998</v>
      </c>
      <c r="H30" s="31">
        <v>1733.039</v>
      </c>
      <c r="I30" s="31">
        <v>3.18</v>
      </c>
      <c r="J30" s="31">
        <v>0.156</v>
      </c>
      <c r="K30" s="31">
        <v>24.39</v>
      </c>
      <c r="L30" s="31">
        <v>2.0659999999999998</v>
      </c>
      <c r="M30" s="31">
        <v>0.45600000000000002</v>
      </c>
      <c r="N30" s="31">
        <v>0.65600000000000003</v>
      </c>
      <c r="O30" s="31">
        <v>41.5</v>
      </c>
      <c r="P30" s="31">
        <v>28.69</v>
      </c>
      <c r="Q30" s="31">
        <v>44.994</v>
      </c>
      <c r="R30" s="31">
        <v>229.8</v>
      </c>
      <c r="S30" s="31">
        <v>60.1</v>
      </c>
      <c r="T30" s="31">
        <v>60.1</v>
      </c>
      <c r="U30" s="31">
        <v>60.4</v>
      </c>
      <c r="V30" s="31">
        <v>137.79599999999999</v>
      </c>
      <c r="W30" s="31">
        <v>52.5</v>
      </c>
      <c r="X30" s="31">
        <v>66.192999999999998</v>
      </c>
      <c r="Y30" s="31">
        <v>82.037000000000006</v>
      </c>
      <c r="Z30" s="31">
        <v>2.37</v>
      </c>
      <c r="AA30" s="31">
        <v>545.47</v>
      </c>
      <c r="AB30" s="31">
        <v>498.67099999999999</v>
      </c>
      <c r="AC30" s="31">
        <v>4.891</v>
      </c>
      <c r="AD30" s="31">
        <v>3.875</v>
      </c>
      <c r="AE30" s="31">
        <v>7951.69</v>
      </c>
      <c r="AF30" s="31">
        <v>6107.674</v>
      </c>
      <c r="AG30" s="31">
        <v>1848.982</v>
      </c>
      <c r="AH30" s="31">
        <v>1169.6859999999999</v>
      </c>
      <c r="AI30" s="31">
        <v>6102.7079999999996</v>
      </c>
      <c r="AJ30" s="31">
        <v>4937.9880000000003</v>
      </c>
      <c r="AK30" s="31">
        <v>424.65800000000002</v>
      </c>
      <c r="AL30" s="31">
        <v>2056.0650000000001</v>
      </c>
      <c r="AM30" s="31">
        <v>45566.692450000002</v>
      </c>
      <c r="AN30" s="31">
        <v>45566.692450000002</v>
      </c>
      <c r="AO30" s="31">
        <v>45566.692450000002</v>
      </c>
      <c r="AP30" s="31">
        <v>1</v>
      </c>
    </row>
    <row r="31" spans="1:42" x14ac:dyDescent="0.35">
      <c r="A31" s="32">
        <v>800.12199999999996</v>
      </c>
      <c r="B31" s="32">
        <v>119.90900000000001</v>
      </c>
      <c r="C31" s="32">
        <v>214.6</v>
      </c>
      <c r="D31" s="32">
        <v>214.8</v>
      </c>
      <c r="E31" s="32">
        <v>221</v>
      </c>
      <c r="F31" s="32">
        <v>225</v>
      </c>
      <c r="G31" s="32">
        <v>2192.5279999999998</v>
      </c>
      <c r="H31" s="32">
        <v>1717.3019999999999</v>
      </c>
      <c r="I31" s="32">
        <v>2.63</v>
      </c>
      <c r="J31" s="32">
        <v>0.14399999999999999</v>
      </c>
      <c r="K31" s="32">
        <v>24.338000000000001</v>
      </c>
      <c r="L31" s="32">
        <v>2.0819999999999999</v>
      </c>
      <c r="M31" s="32">
        <v>0.45200000000000001</v>
      </c>
      <c r="N31" s="32">
        <v>0.65600000000000003</v>
      </c>
      <c r="O31" s="32">
        <v>41.5</v>
      </c>
      <c r="P31" s="32">
        <v>28.945</v>
      </c>
      <c r="Q31" s="32">
        <v>44.988999999999997</v>
      </c>
      <c r="R31" s="32">
        <v>229.8</v>
      </c>
      <c r="S31" s="32">
        <v>60.1</v>
      </c>
      <c r="T31" s="32">
        <v>60.1</v>
      </c>
      <c r="U31" s="32">
        <v>60.4</v>
      </c>
      <c r="V31" s="32">
        <v>94.585999999999999</v>
      </c>
      <c r="W31" s="32">
        <v>52.5</v>
      </c>
      <c r="X31" s="32">
        <v>65.914000000000001</v>
      </c>
      <c r="Y31" s="32">
        <v>79.581999999999994</v>
      </c>
      <c r="Z31" s="32">
        <v>3.085</v>
      </c>
      <c r="AA31" s="32">
        <v>543.35199999999998</v>
      </c>
      <c r="AB31" s="32">
        <v>499.10899999999998</v>
      </c>
      <c r="AC31" s="32">
        <v>4.5529999999999999</v>
      </c>
      <c r="AD31" s="32">
        <v>3.5739999999999998</v>
      </c>
      <c r="AE31" s="32">
        <v>7769.6229999999996</v>
      </c>
      <c r="AF31" s="32">
        <v>5481.7560000000003</v>
      </c>
      <c r="AG31" s="32">
        <v>1657.56</v>
      </c>
      <c r="AH31" s="32">
        <v>1004.775</v>
      </c>
      <c r="AI31" s="32">
        <v>6112.0630000000001</v>
      </c>
      <c r="AJ31" s="32">
        <v>4476.9809999999998</v>
      </c>
      <c r="AK31" s="32">
        <v>423.67899999999997</v>
      </c>
      <c r="AL31" s="32">
        <v>2169.855</v>
      </c>
      <c r="AM31" s="32">
        <v>45566.692730000002</v>
      </c>
      <c r="AN31" s="32">
        <v>45566.692730000002</v>
      </c>
      <c r="AO31" s="32">
        <v>45566.692730000002</v>
      </c>
      <c r="AP31" s="32">
        <v>1</v>
      </c>
    </row>
    <row r="32" spans="1:42" x14ac:dyDescent="0.35">
      <c r="A32" s="31">
        <v>800.12199999999996</v>
      </c>
      <c r="B32" s="31">
        <v>119.90900000000001</v>
      </c>
      <c r="C32" s="31">
        <v>214.6</v>
      </c>
      <c r="D32" s="31">
        <v>214.8</v>
      </c>
      <c r="E32" s="31">
        <v>221</v>
      </c>
      <c r="F32" s="31">
        <v>225</v>
      </c>
      <c r="G32" s="31">
        <v>2192.5279999999998</v>
      </c>
      <c r="H32" s="31">
        <v>1717.3019999999999</v>
      </c>
      <c r="I32" s="31">
        <v>2.63</v>
      </c>
      <c r="J32" s="31">
        <v>0.14399999999999999</v>
      </c>
      <c r="K32" s="31">
        <v>24.338000000000001</v>
      </c>
      <c r="L32" s="31">
        <v>2.0819999999999999</v>
      </c>
      <c r="M32" s="31">
        <v>0.45200000000000001</v>
      </c>
      <c r="N32" s="31">
        <v>0.65600000000000003</v>
      </c>
      <c r="O32" s="31">
        <v>41.5</v>
      </c>
      <c r="P32" s="31">
        <v>28.945</v>
      </c>
      <c r="Q32" s="31">
        <v>44.988999999999997</v>
      </c>
      <c r="R32" s="31">
        <v>229.8</v>
      </c>
      <c r="S32" s="31">
        <v>60.1</v>
      </c>
      <c r="T32" s="31">
        <v>60.1</v>
      </c>
      <c r="U32" s="31">
        <v>60.4</v>
      </c>
      <c r="V32" s="31">
        <v>137.79599999999999</v>
      </c>
      <c r="W32" s="31">
        <v>52.5</v>
      </c>
      <c r="X32" s="31">
        <v>66.406000000000006</v>
      </c>
      <c r="Y32" s="31">
        <v>82.587999999999994</v>
      </c>
      <c r="Z32" s="31">
        <v>1.3540000000000001</v>
      </c>
      <c r="AA32" s="31">
        <v>544.65099999999995</v>
      </c>
      <c r="AB32" s="31">
        <v>497.79399999999998</v>
      </c>
      <c r="AC32" s="31">
        <v>4.8540000000000001</v>
      </c>
      <c r="AD32" s="31">
        <v>3.8380000000000001</v>
      </c>
      <c r="AE32" s="31">
        <v>7940.6750000000002</v>
      </c>
      <c r="AF32" s="31">
        <v>6090.98</v>
      </c>
      <c r="AG32" s="31">
        <v>1832.857</v>
      </c>
      <c r="AH32" s="31">
        <v>1156.1500000000001</v>
      </c>
      <c r="AI32" s="31">
        <v>6107.8180000000002</v>
      </c>
      <c r="AJ32" s="31">
        <v>4934.83</v>
      </c>
      <c r="AK32" s="31">
        <v>424.72</v>
      </c>
      <c r="AL32" s="31">
        <v>2056.3220000000001</v>
      </c>
      <c r="AM32" s="31">
        <v>45566.692730000002</v>
      </c>
      <c r="AN32" s="31">
        <v>45566.692730000002</v>
      </c>
      <c r="AO32" s="31">
        <v>45566.692730000002</v>
      </c>
      <c r="AP32" s="31">
        <v>1</v>
      </c>
    </row>
    <row r="33" spans="1:42" x14ac:dyDescent="0.35">
      <c r="A33" s="32">
        <v>800.12199999999996</v>
      </c>
      <c r="B33" s="32">
        <v>119.90900000000001</v>
      </c>
      <c r="C33" s="32">
        <v>214.5</v>
      </c>
      <c r="D33" s="32">
        <v>215.1</v>
      </c>
      <c r="E33" s="32">
        <v>221</v>
      </c>
      <c r="F33" s="32">
        <v>225</v>
      </c>
      <c r="G33" s="32">
        <v>2196.9960000000001</v>
      </c>
      <c r="H33" s="32">
        <v>1730.61</v>
      </c>
      <c r="I33" s="32">
        <v>3.3159999999999998</v>
      </c>
      <c r="J33" s="32">
        <v>0.154</v>
      </c>
      <c r="K33" s="32">
        <v>24.34</v>
      </c>
      <c r="L33" s="32">
        <v>2.036</v>
      </c>
      <c r="M33" s="32">
        <v>0.45400000000000001</v>
      </c>
      <c r="N33" s="32">
        <v>0.65800000000000003</v>
      </c>
      <c r="O33" s="32">
        <v>41.7</v>
      </c>
      <c r="P33" s="32">
        <v>28.414000000000001</v>
      </c>
      <c r="Q33" s="32">
        <v>44.942999999999998</v>
      </c>
      <c r="R33" s="32">
        <v>229.8</v>
      </c>
      <c r="S33" s="32">
        <v>60.1</v>
      </c>
      <c r="T33" s="32">
        <v>60.1</v>
      </c>
      <c r="U33" s="32">
        <v>60.5</v>
      </c>
      <c r="V33" s="32">
        <v>94.585999999999999</v>
      </c>
      <c r="W33" s="32">
        <v>52.5</v>
      </c>
      <c r="X33" s="32">
        <v>65.95</v>
      </c>
      <c r="Y33" s="32">
        <v>79.861000000000004</v>
      </c>
      <c r="Z33" s="32">
        <v>3.4990000000000001</v>
      </c>
      <c r="AA33" s="32">
        <v>542.31500000000005</v>
      </c>
      <c r="AB33" s="32">
        <v>498.00400000000002</v>
      </c>
      <c r="AC33" s="32">
        <v>4.665</v>
      </c>
      <c r="AD33" s="32">
        <v>3.65</v>
      </c>
      <c r="AE33" s="32">
        <v>7729.7439999999997</v>
      </c>
      <c r="AF33" s="32">
        <v>5428.8220000000001</v>
      </c>
      <c r="AG33" s="32">
        <v>1701.087</v>
      </c>
      <c r="AH33" s="32">
        <v>1025.3530000000001</v>
      </c>
      <c r="AI33" s="32">
        <v>6028.6570000000002</v>
      </c>
      <c r="AJ33" s="32">
        <v>4403.4690000000001</v>
      </c>
      <c r="AK33" s="32">
        <v>423.71100000000001</v>
      </c>
      <c r="AL33" s="32">
        <v>2055.2420000000002</v>
      </c>
      <c r="AM33" s="32">
        <v>45566.693019999999</v>
      </c>
      <c r="AN33" s="32">
        <v>45566.693019999999</v>
      </c>
      <c r="AO33" s="32">
        <v>45566.693019999999</v>
      </c>
      <c r="AP33" s="32">
        <v>1</v>
      </c>
    </row>
    <row r="34" spans="1:42" x14ac:dyDescent="0.35">
      <c r="A34" s="31">
        <v>800.12199999999996</v>
      </c>
      <c r="B34" s="31">
        <v>119.90900000000001</v>
      </c>
      <c r="C34" s="31">
        <v>214.5</v>
      </c>
      <c r="D34" s="31">
        <v>215.1</v>
      </c>
      <c r="E34" s="31">
        <v>221</v>
      </c>
      <c r="F34" s="31">
        <v>225</v>
      </c>
      <c r="G34" s="31">
        <v>2196.9960000000001</v>
      </c>
      <c r="H34" s="31">
        <v>1730.61</v>
      </c>
      <c r="I34" s="31">
        <v>3.3159999999999998</v>
      </c>
      <c r="J34" s="31">
        <v>0.154</v>
      </c>
      <c r="K34" s="31">
        <v>24.34</v>
      </c>
      <c r="L34" s="31">
        <v>2.036</v>
      </c>
      <c r="M34" s="31">
        <v>0.45400000000000001</v>
      </c>
      <c r="N34" s="31">
        <v>0.65800000000000003</v>
      </c>
      <c r="O34" s="31">
        <v>41.7</v>
      </c>
      <c r="P34" s="31">
        <v>28.414000000000001</v>
      </c>
      <c r="Q34" s="31">
        <v>44.942999999999998</v>
      </c>
      <c r="R34" s="31">
        <v>229.8</v>
      </c>
      <c r="S34" s="31">
        <v>60.1</v>
      </c>
      <c r="T34" s="31">
        <v>60.1</v>
      </c>
      <c r="U34" s="31">
        <v>60.5</v>
      </c>
      <c r="V34" s="31">
        <v>137.79599999999999</v>
      </c>
      <c r="W34" s="31">
        <v>52.5</v>
      </c>
      <c r="X34" s="31">
        <v>66.460999999999999</v>
      </c>
      <c r="Y34" s="31">
        <v>82.454999999999998</v>
      </c>
      <c r="Z34" s="31">
        <v>1.3169999999999999</v>
      </c>
      <c r="AA34" s="31">
        <v>544.18600000000004</v>
      </c>
      <c r="AB34" s="31">
        <v>496.88600000000002</v>
      </c>
      <c r="AC34" s="31">
        <v>4.8159999999999998</v>
      </c>
      <c r="AD34" s="31">
        <v>3.875</v>
      </c>
      <c r="AE34" s="31">
        <v>7930.2790000000005</v>
      </c>
      <c r="AF34" s="31">
        <v>6086.4549999999999</v>
      </c>
      <c r="AG34" s="31">
        <v>1798.307</v>
      </c>
      <c r="AH34" s="31">
        <v>1159.479</v>
      </c>
      <c r="AI34" s="31">
        <v>6131.9719999999998</v>
      </c>
      <c r="AJ34" s="31">
        <v>4926.9759999999997</v>
      </c>
      <c r="AK34" s="31">
        <v>424.79599999999999</v>
      </c>
      <c r="AL34" s="31">
        <v>2055.2820000000002</v>
      </c>
      <c r="AM34" s="31">
        <v>45566.693019999999</v>
      </c>
      <c r="AN34" s="31">
        <v>45566.693019999999</v>
      </c>
      <c r="AO34" s="31">
        <v>45566.693019999999</v>
      </c>
      <c r="AP34" s="31">
        <v>1</v>
      </c>
    </row>
    <row r="35" spans="1:42" x14ac:dyDescent="0.35">
      <c r="A35" s="32">
        <v>800.12199999999996</v>
      </c>
      <c r="B35" s="32">
        <v>119.90900000000001</v>
      </c>
      <c r="C35" s="32">
        <v>214.3</v>
      </c>
      <c r="D35" s="32">
        <v>215.1</v>
      </c>
      <c r="E35" s="32">
        <v>220.8</v>
      </c>
      <c r="F35" s="32">
        <v>225</v>
      </c>
      <c r="G35" s="32">
        <v>2180.19</v>
      </c>
      <c r="H35" s="32">
        <v>1747.4159999999999</v>
      </c>
      <c r="I35" s="32">
        <v>2.8620000000000001</v>
      </c>
      <c r="J35" s="32">
        <v>0.152</v>
      </c>
      <c r="K35" s="32">
        <v>24.338000000000001</v>
      </c>
      <c r="L35" s="32">
        <v>2.0659999999999998</v>
      </c>
      <c r="M35" s="32">
        <v>0.45200000000000001</v>
      </c>
      <c r="N35" s="32">
        <v>0.65600000000000003</v>
      </c>
      <c r="O35" s="32">
        <v>41.9</v>
      </c>
      <c r="P35" s="32">
        <v>28.501000000000001</v>
      </c>
      <c r="Q35" s="32">
        <v>44.969000000000001</v>
      </c>
      <c r="R35" s="32">
        <v>229.8</v>
      </c>
      <c r="S35" s="32">
        <v>60.1</v>
      </c>
      <c r="T35" s="32">
        <v>60.1</v>
      </c>
      <c r="U35" s="32">
        <v>60.5</v>
      </c>
      <c r="V35" s="32">
        <v>137.79599999999999</v>
      </c>
      <c r="W35" s="32">
        <v>52.5</v>
      </c>
      <c r="X35" s="32">
        <v>66.406999999999996</v>
      </c>
      <c r="Y35" s="32">
        <v>82.400999999999996</v>
      </c>
      <c r="Z35" s="32">
        <v>1.3169999999999999</v>
      </c>
      <c r="AA35" s="32">
        <v>544.51900000000001</v>
      </c>
      <c r="AB35" s="32">
        <v>498.03</v>
      </c>
      <c r="AC35" s="32">
        <v>4.8159999999999998</v>
      </c>
      <c r="AD35" s="32">
        <v>3.8</v>
      </c>
      <c r="AE35" s="32">
        <v>7915.0259999999998</v>
      </c>
      <c r="AF35" s="32">
        <v>6098.17</v>
      </c>
      <c r="AG35" s="32">
        <v>1803.4280000000001</v>
      </c>
      <c r="AH35" s="32">
        <v>1128.0550000000001</v>
      </c>
      <c r="AI35" s="32">
        <v>6111.598</v>
      </c>
      <c r="AJ35" s="32">
        <v>4970.1149999999998</v>
      </c>
      <c r="AK35" s="32">
        <v>424.78300000000002</v>
      </c>
      <c r="AL35" s="32">
        <v>2056.4229999999998</v>
      </c>
      <c r="AM35" s="32">
        <v>45566.693299999999</v>
      </c>
      <c r="AN35" s="32">
        <v>45566.693299999999</v>
      </c>
      <c r="AO35" s="32">
        <v>45566.693299999999</v>
      </c>
      <c r="AP35" s="32">
        <v>1</v>
      </c>
    </row>
    <row r="36" spans="1:42" x14ac:dyDescent="0.35">
      <c r="A36" s="31">
        <v>800.30700000000002</v>
      </c>
      <c r="B36" s="31">
        <v>119.90900000000001</v>
      </c>
      <c r="C36" s="31">
        <v>214.3</v>
      </c>
      <c r="D36" s="31">
        <v>214.8</v>
      </c>
      <c r="E36" s="31">
        <v>220.8</v>
      </c>
      <c r="F36" s="31">
        <v>225</v>
      </c>
      <c r="G36" s="31">
        <v>2208.6529999999998</v>
      </c>
      <c r="H36" s="31">
        <v>1741.588</v>
      </c>
      <c r="I36" s="31">
        <v>3.1240000000000001</v>
      </c>
      <c r="J36" s="31">
        <v>0.14399999999999999</v>
      </c>
      <c r="K36" s="31">
        <v>24.34</v>
      </c>
      <c r="L36" s="31">
        <v>2.0720000000000001</v>
      </c>
      <c r="M36" s="31">
        <v>0.45400000000000001</v>
      </c>
      <c r="N36" s="31">
        <v>0.65400000000000003</v>
      </c>
      <c r="O36" s="31">
        <v>42.2</v>
      </c>
      <c r="P36" s="31">
        <v>28.588000000000001</v>
      </c>
      <c r="Q36" s="31">
        <v>44.953000000000003</v>
      </c>
      <c r="R36" s="31">
        <v>229.8</v>
      </c>
      <c r="S36" s="31">
        <v>60.1</v>
      </c>
      <c r="T36" s="31">
        <v>60.1</v>
      </c>
      <c r="U36" s="31">
        <v>60.5</v>
      </c>
      <c r="V36" s="31">
        <v>94.585999999999999</v>
      </c>
      <c r="W36" s="31">
        <v>52.5</v>
      </c>
      <c r="X36" s="31">
        <v>65.885000000000005</v>
      </c>
      <c r="Y36" s="31">
        <v>79.728999999999999</v>
      </c>
      <c r="Z36" s="31">
        <v>2.7090000000000001</v>
      </c>
      <c r="AA36" s="31">
        <v>544.57500000000005</v>
      </c>
      <c r="AB36" s="31">
        <v>500.88400000000001</v>
      </c>
      <c r="AC36" s="31">
        <v>4.6280000000000001</v>
      </c>
      <c r="AD36" s="31">
        <v>3.6120000000000001</v>
      </c>
      <c r="AE36" s="31">
        <v>7773.7619999999997</v>
      </c>
      <c r="AF36" s="31">
        <v>5521.6440000000002</v>
      </c>
      <c r="AG36" s="31">
        <v>1698.684</v>
      </c>
      <c r="AH36" s="31">
        <v>1023.684</v>
      </c>
      <c r="AI36" s="31">
        <v>6075.0780000000004</v>
      </c>
      <c r="AJ36" s="31">
        <v>4497.96</v>
      </c>
      <c r="AK36" s="31">
        <v>423.19099999999997</v>
      </c>
      <c r="AL36" s="31">
        <v>2055.2150000000001</v>
      </c>
      <c r="AM36" s="31">
        <v>45566.693579999999</v>
      </c>
      <c r="AN36" s="31">
        <v>45566.693579999999</v>
      </c>
      <c r="AO36" s="31">
        <v>45566.693579999999</v>
      </c>
      <c r="AP36" s="31">
        <v>1</v>
      </c>
    </row>
    <row r="37" spans="1:42" x14ac:dyDescent="0.35">
      <c r="A37" s="32">
        <v>800.30700000000002</v>
      </c>
      <c r="B37" s="32">
        <v>119.90900000000001</v>
      </c>
      <c r="C37" s="32">
        <v>214.3</v>
      </c>
      <c r="D37" s="32">
        <v>214.8</v>
      </c>
      <c r="E37" s="32">
        <v>220.8</v>
      </c>
      <c r="F37" s="32">
        <v>225</v>
      </c>
      <c r="G37" s="32">
        <v>2208.6529999999998</v>
      </c>
      <c r="H37" s="32">
        <v>1741.588</v>
      </c>
      <c r="I37" s="32">
        <v>3.1240000000000001</v>
      </c>
      <c r="J37" s="32">
        <v>0.14399999999999999</v>
      </c>
      <c r="K37" s="32">
        <v>24.34</v>
      </c>
      <c r="L37" s="32">
        <v>2.0720000000000001</v>
      </c>
      <c r="M37" s="32">
        <v>0.45400000000000001</v>
      </c>
      <c r="N37" s="32">
        <v>0.65400000000000003</v>
      </c>
      <c r="O37" s="32">
        <v>42.2</v>
      </c>
      <c r="P37" s="32">
        <v>28.588000000000001</v>
      </c>
      <c r="Q37" s="32">
        <v>44.953000000000003</v>
      </c>
      <c r="R37" s="32">
        <v>229.8</v>
      </c>
      <c r="S37" s="32">
        <v>60.1</v>
      </c>
      <c r="T37" s="32">
        <v>60.1</v>
      </c>
      <c r="U37" s="32">
        <v>60.5</v>
      </c>
      <c r="V37" s="32">
        <v>137.79599999999999</v>
      </c>
      <c r="W37" s="32">
        <v>52.5</v>
      </c>
      <c r="X37" s="32">
        <v>66.543000000000006</v>
      </c>
      <c r="Y37" s="32">
        <v>82.603999999999999</v>
      </c>
      <c r="Z37" s="32">
        <v>1.3169999999999999</v>
      </c>
      <c r="AA37" s="32">
        <v>545.76499999999999</v>
      </c>
      <c r="AB37" s="32">
        <v>498.94299999999998</v>
      </c>
      <c r="AC37" s="32">
        <v>4.7409999999999997</v>
      </c>
      <c r="AD37" s="32">
        <v>3.8</v>
      </c>
      <c r="AE37" s="32">
        <v>7935.2240000000002</v>
      </c>
      <c r="AF37" s="32">
        <v>6101.9530000000004</v>
      </c>
      <c r="AG37" s="32">
        <v>1768.056</v>
      </c>
      <c r="AH37" s="32">
        <v>1131.8599999999999</v>
      </c>
      <c r="AI37" s="32">
        <v>6167.1679999999997</v>
      </c>
      <c r="AJ37" s="32">
        <v>4970.0929999999998</v>
      </c>
      <c r="AK37" s="32">
        <v>424.70699999999999</v>
      </c>
      <c r="AL37" s="32">
        <v>2055.835</v>
      </c>
      <c r="AM37" s="32">
        <v>45566.693579999999</v>
      </c>
      <c r="AN37" s="32">
        <v>45566.693579999999</v>
      </c>
      <c r="AO37" s="32">
        <v>45566.693579999999</v>
      </c>
      <c r="AP37" s="32">
        <v>1</v>
      </c>
    </row>
    <row r="38" spans="1:42" x14ac:dyDescent="0.35">
      <c r="A38" s="31">
        <v>800.30700000000002</v>
      </c>
      <c r="B38" s="31">
        <v>119.90900000000001</v>
      </c>
      <c r="C38" s="31">
        <v>214.6</v>
      </c>
      <c r="D38" s="31">
        <v>214.6</v>
      </c>
      <c r="E38" s="31">
        <v>220.6</v>
      </c>
      <c r="F38" s="31">
        <v>225.1</v>
      </c>
      <c r="G38" s="31">
        <v>2208.6529999999998</v>
      </c>
      <c r="H38" s="31">
        <v>1727.1130000000001</v>
      </c>
      <c r="I38" s="31">
        <v>2.8540000000000001</v>
      </c>
      <c r="J38" s="31">
        <v>0.15</v>
      </c>
      <c r="K38" s="31">
        <v>24.34</v>
      </c>
      <c r="L38" s="31">
        <v>2.0659999999999998</v>
      </c>
      <c r="M38" s="31">
        <v>0.45400000000000001</v>
      </c>
      <c r="N38" s="31">
        <v>0.65600000000000003</v>
      </c>
      <c r="O38" s="31">
        <v>42.2</v>
      </c>
      <c r="P38" s="31">
        <v>28.617999999999999</v>
      </c>
      <c r="Q38" s="31">
        <v>44.942999999999998</v>
      </c>
      <c r="R38" s="31">
        <v>229.8</v>
      </c>
      <c r="S38" s="31">
        <v>60</v>
      </c>
      <c r="T38" s="31">
        <v>60</v>
      </c>
      <c r="U38" s="31">
        <v>60.6</v>
      </c>
      <c r="V38" s="31">
        <v>94.585999999999999</v>
      </c>
      <c r="W38" s="31">
        <v>52.5</v>
      </c>
      <c r="X38" s="31">
        <v>65.918999999999997</v>
      </c>
      <c r="Y38" s="31">
        <v>79.796000000000006</v>
      </c>
      <c r="Z38" s="31">
        <v>3.4990000000000001</v>
      </c>
      <c r="AA38" s="31">
        <v>545.05899999999997</v>
      </c>
      <c r="AB38" s="31">
        <v>501.36099999999999</v>
      </c>
      <c r="AC38" s="31">
        <v>4.5149999999999997</v>
      </c>
      <c r="AD38" s="31">
        <v>3.6120000000000001</v>
      </c>
      <c r="AE38" s="31">
        <v>7788.18</v>
      </c>
      <c r="AF38" s="31">
        <v>5532.8069999999998</v>
      </c>
      <c r="AG38" s="31">
        <v>1638.5</v>
      </c>
      <c r="AH38" s="31">
        <v>1025.3</v>
      </c>
      <c r="AI38" s="31">
        <v>6149.6809999999996</v>
      </c>
      <c r="AJ38" s="31">
        <v>4507.5069999999996</v>
      </c>
      <c r="AK38" s="31">
        <v>423.90100000000001</v>
      </c>
      <c r="AL38" s="31">
        <v>2054.7159999999999</v>
      </c>
      <c r="AM38" s="31">
        <v>45566.693870000003</v>
      </c>
      <c r="AN38" s="31">
        <v>45566.693870000003</v>
      </c>
      <c r="AO38" s="31">
        <v>45566.693870000003</v>
      </c>
      <c r="AP38" s="31">
        <v>1</v>
      </c>
    </row>
    <row r="39" spans="1:42" x14ac:dyDescent="0.35">
      <c r="A39" s="32">
        <v>800.30700000000002</v>
      </c>
      <c r="B39" s="32">
        <v>119.90900000000001</v>
      </c>
      <c r="C39" s="32">
        <v>214.6</v>
      </c>
      <c r="D39" s="32">
        <v>214.6</v>
      </c>
      <c r="E39" s="32">
        <v>220.6</v>
      </c>
      <c r="F39" s="32">
        <v>225.1</v>
      </c>
      <c r="G39" s="32">
        <v>2208.6529999999998</v>
      </c>
      <c r="H39" s="32">
        <v>1727.1130000000001</v>
      </c>
      <c r="I39" s="32">
        <v>2.8540000000000001</v>
      </c>
      <c r="J39" s="32">
        <v>0.15</v>
      </c>
      <c r="K39" s="32">
        <v>24.34</v>
      </c>
      <c r="L39" s="32">
        <v>2.0659999999999998</v>
      </c>
      <c r="M39" s="32">
        <v>0.45400000000000001</v>
      </c>
      <c r="N39" s="32">
        <v>0.65600000000000003</v>
      </c>
      <c r="O39" s="32">
        <v>42.2</v>
      </c>
      <c r="P39" s="32">
        <v>28.617999999999999</v>
      </c>
      <c r="Q39" s="32">
        <v>44.942999999999998</v>
      </c>
      <c r="R39" s="32">
        <v>229.8</v>
      </c>
      <c r="S39" s="32">
        <v>60</v>
      </c>
      <c r="T39" s="32">
        <v>60</v>
      </c>
      <c r="U39" s="32">
        <v>60.6</v>
      </c>
      <c r="V39" s="32">
        <v>137.79599999999999</v>
      </c>
      <c r="W39" s="32">
        <v>52.5</v>
      </c>
      <c r="X39" s="32">
        <v>66.540999999999997</v>
      </c>
      <c r="Y39" s="32">
        <v>82.605999999999995</v>
      </c>
      <c r="Z39" s="32">
        <v>1.3169999999999999</v>
      </c>
      <c r="AA39" s="32">
        <v>546.24599999999998</v>
      </c>
      <c r="AB39" s="32">
        <v>500.02300000000002</v>
      </c>
      <c r="AC39" s="32">
        <v>4.891</v>
      </c>
      <c r="AD39" s="32">
        <v>3.8</v>
      </c>
      <c r="AE39" s="32">
        <v>7959.2709999999997</v>
      </c>
      <c r="AF39" s="32">
        <v>6137.2579999999998</v>
      </c>
      <c r="AG39" s="32">
        <v>1853.087</v>
      </c>
      <c r="AH39" s="32">
        <v>1136.32</v>
      </c>
      <c r="AI39" s="32">
        <v>6106.1840000000002</v>
      </c>
      <c r="AJ39" s="32">
        <v>5000.9380000000001</v>
      </c>
      <c r="AK39" s="32">
        <v>424.70499999999998</v>
      </c>
      <c r="AL39" s="32">
        <v>2053.2339999999999</v>
      </c>
      <c r="AM39" s="32">
        <v>45566.693870000003</v>
      </c>
      <c r="AN39" s="32">
        <v>45566.693870000003</v>
      </c>
      <c r="AO39" s="32">
        <v>45566.693870000003</v>
      </c>
      <c r="AP39" s="32">
        <v>1</v>
      </c>
    </row>
    <row r="40" spans="1:42" x14ac:dyDescent="0.35">
      <c r="A40" s="31">
        <v>800.49099999999999</v>
      </c>
      <c r="B40" s="31">
        <v>119.90900000000001</v>
      </c>
      <c r="C40" s="31">
        <v>214.6</v>
      </c>
      <c r="D40" s="31">
        <v>214.8</v>
      </c>
      <c r="E40" s="31">
        <v>220.6</v>
      </c>
      <c r="F40" s="31">
        <v>225</v>
      </c>
      <c r="G40" s="31">
        <v>2179.607</v>
      </c>
      <c r="H40" s="31">
        <v>1716.816</v>
      </c>
      <c r="I40" s="31">
        <v>3.47</v>
      </c>
      <c r="J40" s="31">
        <v>0.14799999999999999</v>
      </c>
      <c r="K40" s="31">
        <v>24.414000000000001</v>
      </c>
      <c r="L40" s="31">
        <v>2.0579999999999998</v>
      </c>
      <c r="M40" s="31">
        <v>0.45200000000000001</v>
      </c>
      <c r="N40" s="31">
        <v>0.66</v>
      </c>
      <c r="O40" s="31">
        <v>42.5</v>
      </c>
      <c r="P40" s="31">
        <v>28.471</v>
      </c>
      <c r="Q40" s="31">
        <v>44.948</v>
      </c>
      <c r="R40" s="31">
        <v>229.8</v>
      </c>
      <c r="S40" s="31">
        <v>60</v>
      </c>
      <c r="T40" s="31">
        <v>60</v>
      </c>
      <c r="U40" s="31">
        <v>60.6</v>
      </c>
      <c r="V40" s="31">
        <v>94.585999999999999</v>
      </c>
      <c r="W40" s="31">
        <v>52.5</v>
      </c>
      <c r="X40" s="31">
        <v>66.046000000000006</v>
      </c>
      <c r="Y40" s="31">
        <v>79.694000000000003</v>
      </c>
      <c r="Z40" s="31">
        <v>3.5369999999999999</v>
      </c>
      <c r="AA40" s="31">
        <v>542.60400000000004</v>
      </c>
      <c r="AB40" s="31">
        <v>497.26400000000001</v>
      </c>
      <c r="AC40" s="31">
        <v>4.6280000000000001</v>
      </c>
      <c r="AD40" s="31">
        <v>3.6120000000000001</v>
      </c>
      <c r="AE40" s="31">
        <v>7755.893</v>
      </c>
      <c r="AF40" s="31">
        <v>5423.3440000000001</v>
      </c>
      <c r="AG40" s="31">
        <v>1683.6489999999999</v>
      </c>
      <c r="AH40" s="31">
        <v>1006.2619999999999</v>
      </c>
      <c r="AI40" s="31">
        <v>6072.2439999999997</v>
      </c>
      <c r="AJ40" s="31">
        <v>4417.0829999999996</v>
      </c>
      <c r="AK40" s="31">
        <v>423.58499999999998</v>
      </c>
      <c r="AL40" s="31">
        <v>2055.5189999999998</v>
      </c>
      <c r="AM40" s="31">
        <v>45566.69414</v>
      </c>
      <c r="AN40" s="31">
        <v>45566.69414</v>
      </c>
      <c r="AO40" s="31">
        <v>45566.69414</v>
      </c>
      <c r="AP40" s="31">
        <v>1</v>
      </c>
    </row>
    <row r="41" spans="1:42" x14ac:dyDescent="0.35">
      <c r="A41" s="32">
        <v>800.49099999999999</v>
      </c>
      <c r="B41" s="32">
        <v>119.90900000000001</v>
      </c>
      <c r="C41" s="32">
        <v>214.6</v>
      </c>
      <c r="D41" s="32">
        <v>214.8</v>
      </c>
      <c r="E41" s="32">
        <v>220.6</v>
      </c>
      <c r="F41" s="32">
        <v>225</v>
      </c>
      <c r="G41" s="32">
        <v>2179.607</v>
      </c>
      <c r="H41" s="32">
        <v>1716.816</v>
      </c>
      <c r="I41" s="32">
        <v>3.47</v>
      </c>
      <c r="J41" s="32">
        <v>0.14799999999999999</v>
      </c>
      <c r="K41" s="32">
        <v>24.414000000000001</v>
      </c>
      <c r="L41" s="32">
        <v>2.0579999999999998</v>
      </c>
      <c r="M41" s="32">
        <v>0.45200000000000001</v>
      </c>
      <c r="N41" s="32">
        <v>0.66</v>
      </c>
      <c r="O41" s="32">
        <v>42.5</v>
      </c>
      <c r="P41" s="32">
        <v>28.471</v>
      </c>
      <c r="Q41" s="32">
        <v>44.948</v>
      </c>
      <c r="R41" s="32">
        <v>229.8</v>
      </c>
      <c r="S41" s="32">
        <v>60</v>
      </c>
      <c r="T41" s="32">
        <v>60</v>
      </c>
      <c r="U41" s="32">
        <v>60.6</v>
      </c>
      <c r="V41" s="32">
        <v>137.79599999999999</v>
      </c>
      <c r="W41" s="32">
        <v>52.5</v>
      </c>
      <c r="X41" s="32">
        <v>66.570999999999998</v>
      </c>
      <c r="Y41" s="32">
        <v>82.304000000000002</v>
      </c>
      <c r="Z41" s="32">
        <v>1.3540000000000001</v>
      </c>
      <c r="AA41" s="32">
        <v>545.77099999999996</v>
      </c>
      <c r="AB41" s="32">
        <v>498.4</v>
      </c>
      <c r="AC41" s="32">
        <v>4.8159999999999998</v>
      </c>
      <c r="AD41" s="32">
        <v>3.8380000000000001</v>
      </c>
      <c r="AE41" s="32">
        <v>7953.152</v>
      </c>
      <c r="AF41" s="32">
        <v>6109.1239999999998</v>
      </c>
      <c r="AG41" s="32">
        <v>1807.684</v>
      </c>
      <c r="AH41" s="32">
        <v>1148.5540000000001</v>
      </c>
      <c r="AI41" s="32">
        <v>6145.4690000000001</v>
      </c>
      <c r="AJ41" s="32">
        <v>4960.57</v>
      </c>
      <c r="AK41" s="32">
        <v>424.60899999999998</v>
      </c>
      <c r="AL41" s="32">
        <v>2056.2379999999998</v>
      </c>
      <c r="AM41" s="32">
        <v>45566.69414</v>
      </c>
      <c r="AN41" s="32">
        <v>45566.69414</v>
      </c>
      <c r="AO41" s="32">
        <v>45566.69414</v>
      </c>
      <c r="AP41" s="32">
        <v>1</v>
      </c>
    </row>
    <row r="42" spans="1:42" x14ac:dyDescent="0.35">
      <c r="A42" s="31">
        <v>800.49099999999999</v>
      </c>
      <c r="B42" s="31">
        <v>119.90900000000001</v>
      </c>
      <c r="C42" s="31">
        <v>214.8</v>
      </c>
      <c r="D42" s="31">
        <v>215</v>
      </c>
      <c r="E42" s="31">
        <v>220.6</v>
      </c>
      <c r="F42" s="31">
        <v>225</v>
      </c>
      <c r="G42" s="31">
        <v>2157.6529999999998</v>
      </c>
      <c r="H42" s="31">
        <v>1736.2449999999999</v>
      </c>
      <c r="I42" s="31">
        <v>3.0659999999999998</v>
      </c>
      <c r="J42" s="31">
        <v>0.14199999999999999</v>
      </c>
      <c r="K42" s="31">
        <v>24.335999999999999</v>
      </c>
      <c r="L42" s="31">
        <v>2.0680000000000001</v>
      </c>
      <c r="M42" s="31">
        <v>0.45</v>
      </c>
      <c r="N42" s="31">
        <v>0.65600000000000003</v>
      </c>
      <c r="O42" s="31">
        <v>42.5</v>
      </c>
      <c r="P42" s="31">
        <v>28.649000000000001</v>
      </c>
      <c r="Q42" s="31">
        <v>44.963999999999999</v>
      </c>
      <c r="R42" s="31">
        <v>229.8</v>
      </c>
      <c r="S42" s="31">
        <v>60</v>
      </c>
      <c r="T42" s="31">
        <v>60</v>
      </c>
      <c r="U42" s="31">
        <v>60.6</v>
      </c>
      <c r="V42" s="31">
        <v>137.79599999999999</v>
      </c>
      <c r="W42" s="31">
        <v>52.5</v>
      </c>
      <c r="X42" s="31">
        <v>66.590999999999994</v>
      </c>
      <c r="Y42" s="31">
        <v>82.353999999999999</v>
      </c>
      <c r="Z42" s="31">
        <v>1.3919999999999999</v>
      </c>
      <c r="AA42" s="31">
        <v>544.74099999999999</v>
      </c>
      <c r="AB42" s="31">
        <v>497.61399999999998</v>
      </c>
      <c r="AC42" s="31">
        <v>4.7779999999999996</v>
      </c>
      <c r="AD42" s="31">
        <v>3.875</v>
      </c>
      <c r="AE42" s="31">
        <v>7946.6629999999996</v>
      </c>
      <c r="AF42" s="31">
        <v>6097.4290000000001</v>
      </c>
      <c r="AG42" s="31">
        <v>1788.114</v>
      </c>
      <c r="AH42" s="31">
        <v>1169.94</v>
      </c>
      <c r="AI42" s="31">
        <v>6158.5479999999998</v>
      </c>
      <c r="AJ42" s="31">
        <v>4927.4889999999996</v>
      </c>
      <c r="AK42" s="31">
        <v>424.76900000000001</v>
      </c>
      <c r="AL42" s="31">
        <v>2055.2040000000002</v>
      </c>
      <c r="AM42" s="31">
        <v>45566.69442</v>
      </c>
      <c r="AN42" s="31">
        <v>45566.69442</v>
      </c>
      <c r="AO42" s="31">
        <v>45566.69442</v>
      </c>
      <c r="AP42" s="31">
        <v>1</v>
      </c>
    </row>
    <row r="43" spans="1:42" x14ac:dyDescent="0.35">
      <c r="A43" s="32">
        <v>800.67499999999995</v>
      </c>
      <c r="B43" s="32">
        <v>119.90900000000001</v>
      </c>
      <c r="C43" s="32">
        <v>214.8</v>
      </c>
      <c r="D43" s="32">
        <v>215.1</v>
      </c>
      <c r="E43" s="32">
        <v>220.6</v>
      </c>
      <c r="F43" s="32">
        <v>225</v>
      </c>
      <c r="G43" s="32">
        <v>2170.087</v>
      </c>
      <c r="H43" s="32">
        <v>1740.9079999999999</v>
      </c>
      <c r="I43" s="32">
        <v>3.6019999999999999</v>
      </c>
      <c r="J43" s="32">
        <v>0.154</v>
      </c>
      <c r="K43" s="32">
        <v>24.338000000000001</v>
      </c>
      <c r="L43" s="32">
        <v>2.0680000000000001</v>
      </c>
      <c r="M43" s="32">
        <v>0.45200000000000001</v>
      </c>
      <c r="N43" s="32">
        <v>0.65400000000000003</v>
      </c>
      <c r="O43" s="32">
        <v>42.7</v>
      </c>
      <c r="P43" s="32">
        <v>28.638999999999999</v>
      </c>
      <c r="Q43" s="32">
        <v>44.953000000000003</v>
      </c>
      <c r="R43" s="32">
        <v>229.8</v>
      </c>
      <c r="S43" s="32">
        <v>60</v>
      </c>
      <c r="T43" s="32">
        <v>60</v>
      </c>
      <c r="U43" s="32">
        <v>60.6</v>
      </c>
      <c r="V43" s="32">
        <v>94.585999999999999</v>
      </c>
      <c r="W43" s="32">
        <v>52.5</v>
      </c>
      <c r="X43" s="32">
        <v>65.882999999999996</v>
      </c>
      <c r="Y43" s="32">
        <v>79.896000000000001</v>
      </c>
      <c r="Z43" s="32">
        <v>3.4239999999999999</v>
      </c>
      <c r="AA43" s="32">
        <v>541.63199999999995</v>
      </c>
      <c r="AB43" s="32">
        <v>498.02699999999999</v>
      </c>
      <c r="AC43" s="32">
        <v>4.5529999999999999</v>
      </c>
      <c r="AD43" s="32">
        <v>3.6120000000000001</v>
      </c>
      <c r="AE43" s="32">
        <v>7717.2070000000003</v>
      </c>
      <c r="AF43" s="32">
        <v>5430.1210000000001</v>
      </c>
      <c r="AG43" s="32">
        <v>1644.4960000000001</v>
      </c>
      <c r="AH43" s="32">
        <v>1012.83</v>
      </c>
      <c r="AI43" s="32">
        <v>6072.7110000000002</v>
      </c>
      <c r="AJ43" s="32">
        <v>4417.2910000000002</v>
      </c>
      <c r="AK43" s="32">
        <v>423.762</v>
      </c>
      <c r="AL43" s="32">
        <v>2055.1410000000001</v>
      </c>
      <c r="AM43" s="32">
        <v>45566.694710000003</v>
      </c>
      <c r="AN43" s="32">
        <v>45566.694710000003</v>
      </c>
      <c r="AO43" s="32">
        <v>45566.694710000003</v>
      </c>
      <c r="AP43" s="32">
        <v>1</v>
      </c>
    </row>
    <row r="44" spans="1:42" x14ac:dyDescent="0.35">
      <c r="A44" s="31">
        <v>800.67499999999995</v>
      </c>
      <c r="B44" s="31">
        <v>119.90900000000001</v>
      </c>
      <c r="C44" s="31">
        <v>214.8</v>
      </c>
      <c r="D44" s="31">
        <v>215.1</v>
      </c>
      <c r="E44" s="31">
        <v>220.6</v>
      </c>
      <c r="F44" s="31">
        <v>225</v>
      </c>
      <c r="G44" s="31">
        <v>2170.087</v>
      </c>
      <c r="H44" s="31">
        <v>1740.9079999999999</v>
      </c>
      <c r="I44" s="31">
        <v>3.6019999999999999</v>
      </c>
      <c r="J44" s="31">
        <v>0.154</v>
      </c>
      <c r="K44" s="31">
        <v>24.338000000000001</v>
      </c>
      <c r="L44" s="31">
        <v>2.0680000000000001</v>
      </c>
      <c r="M44" s="31">
        <v>0.45200000000000001</v>
      </c>
      <c r="N44" s="31">
        <v>0.65400000000000003</v>
      </c>
      <c r="O44" s="31">
        <v>42.7</v>
      </c>
      <c r="P44" s="31">
        <v>28.638999999999999</v>
      </c>
      <c r="Q44" s="31">
        <v>44.953000000000003</v>
      </c>
      <c r="R44" s="31">
        <v>229.8</v>
      </c>
      <c r="S44" s="31">
        <v>60</v>
      </c>
      <c r="T44" s="31">
        <v>60</v>
      </c>
      <c r="U44" s="31">
        <v>60.6</v>
      </c>
      <c r="V44" s="31">
        <v>137.79599999999999</v>
      </c>
      <c r="W44" s="31">
        <v>52.5</v>
      </c>
      <c r="X44" s="31">
        <v>66.48</v>
      </c>
      <c r="Y44" s="31">
        <v>82.608000000000004</v>
      </c>
      <c r="Z44" s="31">
        <v>1.2789999999999999</v>
      </c>
      <c r="AA44" s="31">
        <v>546.03200000000004</v>
      </c>
      <c r="AB44" s="31">
        <v>499.673</v>
      </c>
      <c r="AC44" s="31">
        <v>4.7779999999999996</v>
      </c>
      <c r="AD44" s="31">
        <v>3.875</v>
      </c>
      <c r="AE44" s="31">
        <v>7944.75</v>
      </c>
      <c r="AF44" s="31">
        <v>6172.6589999999997</v>
      </c>
      <c r="AG44" s="31">
        <v>1795.646</v>
      </c>
      <c r="AH44" s="31">
        <v>1178.8530000000001</v>
      </c>
      <c r="AI44" s="31">
        <v>6149.1040000000003</v>
      </c>
      <c r="AJ44" s="31">
        <v>4993.8059999999996</v>
      </c>
      <c r="AK44" s="31">
        <v>424.77699999999999</v>
      </c>
      <c r="AL44" s="31">
        <v>2056.297</v>
      </c>
      <c r="AM44" s="31">
        <v>45566.694710000003</v>
      </c>
      <c r="AN44" s="31">
        <v>45566.694710000003</v>
      </c>
      <c r="AO44" s="31">
        <v>45566.694710000003</v>
      </c>
      <c r="AP44" s="31">
        <v>0</v>
      </c>
    </row>
    <row r="45" spans="1:42" x14ac:dyDescent="0.35">
      <c r="A45" s="32">
        <v>800.86</v>
      </c>
      <c r="B45" s="32">
        <v>119.90900000000001</v>
      </c>
      <c r="C45" s="32">
        <v>214.8</v>
      </c>
      <c r="D45" s="32">
        <v>214.8</v>
      </c>
      <c r="E45" s="32">
        <v>220.6</v>
      </c>
      <c r="F45" s="32">
        <v>225</v>
      </c>
      <c r="G45" s="32">
        <v>2184.1729999999998</v>
      </c>
      <c r="H45" s="32">
        <v>1744.1130000000001</v>
      </c>
      <c r="I45" s="32">
        <v>3.528</v>
      </c>
      <c r="J45" s="32">
        <v>0.14399999999999999</v>
      </c>
      <c r="K45" s="32">
        <v>24.338000000000001</v>
      </c>
      <c r="L45" s="32">
        <v>2.0659999999999998</v>
      </c>
      <c r="M45" s="32">
        <v>0.45200000000000001</v>
      </c>
      <c r="N45" s="32">
        <v>0.65600000000000003</v>
      </c>
      <c r="O45" s="32">
        <v>43</v>
      </c>
      <c r="P45" s="32">
        <v>28.571999999999999</v>
      </c>
      <c r="Q45" s="32">
        <v>44.942999999999998</v>
      </c>
      <c r="R45" s="32">
        <v>229.8</v>
      </c>
      <c r="S45" s="32">
        <v>60</v>
      </c>
      <c r="T45" s="32">
        <v>60</v>
      </c>
      <c r="U45" s="32">
        <v>60.6</v>
      </c>
      <c r="V45" s="32">
        <v>94.585999999999999</v>
      </c>
      <c r="W45" s="32">
        <v>52.5</v>
      </c>
      <c r="X45" s="32">
        <v>65.974999999999994</v>
      </c>
      <c r="Y45" s="32">
        <v>79.8</v>
      </c>
      <c r="Z45" s="32">
        <v>2.9350000000000001</v>
      </c>
      <c r="AA45" s="32">
        <v>543.34500000000003</v>
      </c>
      <c r="AB45" s="32">
        <v>499.577</v>
      </c>
      <c r="AC45" s="32">
        <v>4.59</v>
      </c>
      <c r="AD45" s="32">
        <v>3.6120000000000001</v>
      </c>
      <c r="AE45" s="32">
        <v>7745.0079999999998</v>
      </c>
      <c r="AF45" s="32">
        <v>5481.8789999999999</v>
      </c>
      <c r="AG45" s="32">
        <v>1672.248</v>
      </c>
      <c r="AH45" s="32">
        <v>1017.4640000000001</v>
      </c>
      <c r="AI45" s="32">
        <v>6072.76</v>
      </c>
      <c r="AJ45" s="32">
        <v>4464.415</v>
      </c>
      <c r="AK45" s="32">
        <v>423.935</v>
      </c>
      <c r="AL45" s="32">
        <v>2055.4630000000002</v>
      </c>
      <c r="AM45" s="32">
        <v>45566.694990000004</v>
      </c>
      <c r="AN45" s="32">
        <v>45566.694990000004</v>
      </c>
      <c r="AO45" s="32">
        <v>45566.694990000004</v>
      </c>
      <c r="AP45" s="32">
        <v>1</v>
      </c>
    </row>
    <row r="46" spans="1:42" x14ac:dyDescent="0.35">
      <c r="A46" s="31">
        <v>800.86</v>
      </c>
      <c r="B46" s="31">
        <v>119.90900000000001</v>
      </c>
      <c r="C46" s="31">
        <v>214.8</v>
      </c>
      <c r="D46" s="31">
        <v>214.8</v>
      </c>
      <c r="E46" s="31">
        <v>220.6</v>
      </c>
      <c r="F46" s="31">
        <v>225</v>
      </c>
      <c r="G46" s="31">
        <v>2184.1729999999998</v>
      </c>
      <c r="H46" s="31">
        <v>1744.1130000000001</v>
      </c>
      <c r="I46" s="31">
        <v>3.528</v>
      </c>
      <c r="J46" s="31">
        <v>0.14399999999999999</v>
      </c>
      <c r="K46" s="31">
        <v>24.338000000000001</v>
      </c>
      <c r="L46" s="31">
        <v>2.0659999999999998</v>
      </c>
      <c r="M46" s="31">
        <v>0.45200000000000001</v>
      </c>
      <c r="N46" s="31">
        <v>0.65600000000000003</v>
      </c>
      <c r="O46" s="31">
        <v>43</v>
      </c>
      <c r="P46" s="31">
        <v>28.571999999999999</v>
      </c>
      <c r="Q46" s="31">
        <v>44.942999999999998</v>
      </c>
      <c r="R46" s="31">
        <v>229.8</v>
      </c>
      <c r="S46" s="31">
        <v>60</v>
      </c>
      <c r="T46" s="31">
        <v>60</v>
      </c>
      <c r="U46" s="31">
        <v>60.6</v>
      </c>
      <c r="V46" s="31">
        <v>137.79599999999999</v>
      </c>
      <c r="W46" s="31">
        <v>52.5</v>
      </c>
      <c r="X46" s="31">
        <v>66.486999999999995</v>
      </c>
      <c r="Y46" s="31">
        <v>82.599000000000004</v>
      </c>
      <c r="Z46" s="31">
        <v>1.2789999999999999</v>
      </c>
      <c r="AA46" s="31">
        <v>544.84699999999998</v>
      </c>
      <c r="AB46" s="31">
        <v>498.55799999999999</v>
      </c>
      <c r="AC46" s="31">
        <v>4.7779999999999996</v>
      </c>
      <c r="AD46" s="31">
        <v>3.8380000000000001</v>
      </c>
      <c r="AE46" s="31">
        <v>7920.9380000000001</v>
      </c>
      <c r="AF46" s="31">
        <v>6099.933</v>
      </c>
      <c r="AG46" s="31">
        <v>1788.778</v>
      </c>
      <c r="AH46" s="31">
        <v>1152.741</v>
      </c>
      <c r="AI46" s="31">
        <v>6132.1589999999997</v>
      </c>
      <c r="AJ46" s="31">
        <v>4947.192</v>
      </c>
      <c r="AK46" s="31">
        <v>424.79599999999999</v>
      </c>
      <c r="AL46" s="31">
        <v>2056.252</v>
      </c>
      <c r="AM46" s="31">
        <v>45566.694990000004</v>
      </c>
      <c r="AN46" s="31">
        <v>45566.694990000004</v>
      </c>
      <c r="AO46" s="31">
        <v>45566.694990000004</v>
      </c>
      <c r="AP46" s="31">
        <v>1</v>
      </c>
    </row>
    <row r="47" spans="1:42" x14ac:dyDescent="0.35">
      <c r="A47" s="32">
        <v>800.86</v>
      </c>
      <c r="B47" s="32">
        <v>119.90900000000001</v>
      </c>
      <c r="C47" s="32">
        <v>214.6</v>
      </c>
      <c r="D47" s="32">
        <v>214.6</v>
      </c>
      <c r="E47" s="32">
        <v>220.5</v>
      </c>
      <c r="F47" s="32">
        <v>225</v>
      </c>
      <c r="G47" s="32">
        <v>2200.0079999999998</v>
      </c>
      <c r="H47" s="32">
        <v>1733.816</v>
      </c>
      <c r="I47" s="32">
        <v>3.0259999999999998</v>
      </c>
      <c r="J47" s="32">
        <v>0.154</v>
      </c>
      <c r="K47" s="32">
        <v>24.34</v>
      </c>
      <c r="L47" s="32">
        <v>2.0739999999999998</v>
      </c>
      <c r="M47" s="32">
        <v>0.45400000000000001</v>
      </c>
      <c r="N47" s="32">
        <v>0.65600000000000003</v>
      </c>
      <c r="O47" s="32">
        <v>43.2</v>
      </c>
      <c r="P47" s="32">
        <v>28.658999999999999</v>
      </c>
      <c r="Q47" s="32">
        <v>44.978999999999999</v>
      </c>
      <c r="R47" s="32">
        <v>229.8</v>
      </c>
      <c r="S47" s="32">
        <v>60</v>
      </c>
      <c r="T47" s="32">
        <v>60</v>
      </c>
      <c r="U47" s="32">
        <v>60.6</v>
      </c>
      <c r="V47" s="32">
        <v>137.79599999999999</v>
      </c>
      <c r="W47" s="32">
        <v>52.5</v>
      </c>
      <c r="X47" s="32">
        <v>66.448999999999998</v>
      </c>
      <c r="Y47" s="32">
        <v>82.406000000000006</v>
      </c>
      <c r="Z47" s="32">
        <v>2.3330000000000002</v>
      </c>
      <c r="AA47" s="32">
        <v>544.899</v>
      </c>
      <c r="AB47" s="32">
        <v>498.71199999999999</v>
      </c>
      <c r="AC47" s="32">
        <v>4.8159999999999998</v>
      </c>
      <c r="AD47" s="32">
        <v>3.875</v>
      </c>
      <c r="AE47" s="32">
        <v>7941.527</v>
      </c>
      <c r="AF47" s="32">
        <v>6106.5749999999998</v>
      </c>
      <c r="AG47" s="32">
        <v>1807.8330000000001</v>
      </c>
      <c r="AH47" s="32">
        <v>1170.5319999999999</v>
      </c>
      <c r="AI47" s="32">
        <v>6133.6940000000004</v>
      </c>
      <c r="AJ47" s="32">
        <v>4936.0429999999997</v>
      </c>
      <c r="AK47" s="32">
        <v>424.78899999999999</v>
      </c>
      <c r="AL47" s="32">
        <v>2056.3960000000002</v>
      </c>
      <c r="AM47" s="32">
        <v>45566.69528</v>
      </c>
      <c r="AN47" s="32">
        <v>45566.69528</v>
      </c>
      <c r="AO47" s="32">
        <v>45566.69528</v>
      </c>
      <c r="AP47" s="32">
        <v>1</v>
      </c>
    </row>
    <row r="48" spans="1:42" x14ac:dyDescent="0.35">
      <c r="A48" s="31">
        <v>800.67499999999995</v>
      </c>
      <c r="B48" s="31">
        <v>119.90900000000001</v>
      </c>
      <c r="C48" s="31">
        <v>214.6</v>
      </c>
      <c r="D48" s="31">
        <v>214.8</v>
      </c>
      <c r="E48" s="31">
        <v>220.3</v>
      </c>
      <c r="F48" s="31">
        <v>225</v>
      </c>
      <c r="G48" s="31">
        <v>2217.6880000000001</v>
      </c>
      <c r="H48" s="31">
        <v>1733.5250000000001</v>
      </c>
      <c r="I48" s="31">
        <v>2.8620000000000001</v>
      </c>
      <c r="J48" s="31">
        <v>0.14399999999999999</v>
      </c>
      <c r="K48" s="31">
        <v>24.366</v>
      </c>
      <c r="L48" s="31">
        <v>2.0680000000000001</v>
      </c>
      <c r="M48" s="31">
        <v>0.45400000000000001</v>
      </c>
      <c r="N48" s="31">
        <v>0.65800000000000003</v>
      </c>
      <c r="O48" s="31">
        <v>43.2</v>
      </c>
      <c r="P48" s="31">
        <v>28.780999999999999</v>
      </c>
      <c r="Q48" s="31">
        <v>44.963999999999999</v>
      </c>
      <c r="R48" s="31">
        <v>229.8</v>
      </c>
      <c r="S48" s="31">
        <v>60.1</v>
      </c>
      <c r="T48" s="31">
        <v>60.1</v>
      </c>
      <c r="U48" s="31">
        <v>60.6</v>
      </c>
      <c r="V48" s="31">
        <v>94.585999999999999</v>
      </c>
      <c r="W48" s="31">
        <v>52.5</v>
      </c>
      <c r="X48" s="31">
        <v>65.906999999999996</v>
      </c>
      <c r="Y48" s="31">
        <v>79.722999999999999</v>
      </c>
      <c r="Z48" s="31">
        <v>3.01</v>
      </c>
      <c r="AA48" s="31">
        <v>543.25599999999997</v>
      </c>
      <c r="AB48" s="31">
        <v>499.221</v>
      </c>
      <c r="AC48" s="31">
        <v>4.6280000000000001</v>
      </c>
      <c r="AD48" s="31">
        <v>3.6120000000000001</v>
      </c>
      <c r="AE48" s="31">
        <v>7763.68</v>
      </c>
      <c r="AF48" s="31">
        <v>5492.9260000000004</v>
      </c>
      <c r="AG48" s="31">
        <v>1694.213</v>
      </c>
      <c r="AH48" s="31">
        <v>1020.154</v>
      </c>
      <c r="AI48" s="31">
        <v>6069.4660000000003</v>
      </c>
      <c r="AJ48" s="31">
        <v>4472.7719999999999</v>
      </c>
      <c r="AK48" s="31">
        <v>423.733</v>
      </c>
      <c r="AL48" s="31">
        <v>2053.4070000000002</v>
      </c>
      <c r="AM48" s="31">
        <v>45566.69556</v>
      </c>
      <c r="AN48" s="31">
        <v>45566.69556</v>
      </c>
      <c r="AO48" s="31">
        <v>45566.69556</v>
      </c>
      <c r="AP48" s="31">
        <v>1</v>
      </c>
    </row>
    <row r="49" spans="1:42" x14ac:dyDescent="0.35">
      <c r="A49" s="32">
        <v>800.67499999999995</v>
      </c>
      <c r="B49" s="32">
        <v>119.90900000000001</v>
      </c>
      <c r="C49" s="32">
        <v>214.6</v>
      </c>
      <c r="D49" s="32">
        <v>214.8</v>
      </c>
      <c r="E49" s="32">
        <v>220.3</v>
      </c>
      <c r="F49" s="32">
        <v>225</v>
      </c>
      <c r="G49" s="32">
        <v>2217.6880000000001</v>
      </c>
      <c r="H49" s="32">
        <v>1733.5250000000001</v>
      </c>
      <c r="I49" s="32">
        <v>2.8620000000000001</v>
      </c>
      <c r="J49" s="32">
        <v>0.14399999999999999</v>
      </c>
      <c r="K49" s="32">
        <v>24.366</v>
      </c>
      <c r="L49" s="32">
        <v>2.0680000000000001</v>
      </c>
      <c r="M49" s="32">
        <v>0.45400000000000001</v>
      </c>
      <c r="N49" s="32">
        <v>0.65800000000000003</v>
      </c>
      <c r="O49" s="32">
        <v>43.2</v>
      </c>
      <c r="P49" s="32">
        <v>28.780999999999999</v>
      </c>
      <c r="Q49" s="32">
        <v>44.963999999999999</v>
      </c>
      <c r="R49" s="32">
        <v>229.8</v>
      </c>
      <c r="S49" s="32">
        <v>60.1</v>
      </c>
      <c r="T49" s="32">
        <v>60.1</v>
      </c>
      <c r="U49" s="32">
        <v>60.6</v>
      </c>
      <c r="V49" s="32">
        <v>137.79599999999999</v>
      </c>
      <c r="W49" s="32">
        <v>52.5</v>
      </c>
      <c r="X49" s="32">
        <v>66.7</v>
      </c>
      <c r="Y49" s="32">
        <v>82.733999999999995</v>
      </c>
      <c r="Z49" s="32">
        <v>1.2789999999999999</v>
      </c>
      <c r="AA49" s="32">
        <v>544.98699999999997</v>
      </c>
      <c r="AB49" s="32">
        <v>498.43900000000002</v>
      </c>
      <c r="AC49" s="32">
        <v>4.8540000000000001</v>
      </c>
      <c r="AD49" s="32">
        <v>3.8380000000000001</v>
      </c>
      <c r="AE49" s="32">
        <v>7941.0810000000001</v>
      </c>
      <c r="AF49" s="32">
        <v>6102.4139999999998</v>
      </c>
      <c r="AG49" s="32">
        <v>1829.575</v>
      </c>
      <c r="AH49" s="32">
        <v>1152.626</v>
      </c>
      <c r="AI49" s="32">
        <v>6111.5060000000003</v>
      </c>
      <c r="AJ49" s="32">
        <v>4949.7879999999996</v>
      </c>
      <c r="AK49" s="32">
        <v>424.56</v>
      </c>
      <c r="AL49" s="32">
        <v>2055.6999999999998</v>
      </c>
      <c r="AM49" s="32">
        <v>45566.69556</v>
      </c>
      <c r="AN49" s="32">
        <v>45566.69556</v>
      </c>
      <c r="AO49" s="32">
        <v>45566.69556</v>
      </c>
      <c r="AP49" s="32">
        <v>1</v>
      </c>
    </row>
    <row r="50" spans="1:42" x14ac:dyDescent="0.35">
      <c r="A50" s="31">
        <v>801.04399999999998</v>
      </c>
      <c r="B50" s="31">
        <v>119.90900000000001</v>
      </c>
      <c r="C50" s="31">
        <v>214.8</v>
      </c>
      <c r="D50" s="31">
        <v>215</v>
      </c>
      <c r="E50" s="31">
        <v>220.3</v>
      </c>
      <c r="F50" s="31">
        <v>225</v>
      </c>
      <c r="G50" s="31">
        <v>2175.527</v>
      </c>
      <c r="H50" s="31">
        <v>1731.7760000000001</v>
      </c>
      <c r="I50" s="31">
        <v>3.222</v>
      </c>
      <c r="J50" s="31">
        <v>0.154</v>
      </c>
      <c r="K50" s="31">
        <v>24.335999999999999</v>
      </c>
      <c r="L50" s="31">
        <v>2.0459999999999998</v>
      </c>
      <c r="M50" s="31">
        <v>0.45</v>
      </c>
      <c r="N50" s="31">
        <v>0.65600000000000003</v>
      </c>
      <c r="O50" s="31">
        <v>43.5</v>
      </c>
      <c r="P50" s="31">
        <v>28.556999999999999</v>
      </c>
      <c r="Q50" s="31">
        <v>44.999000000000002</v>
      </c>
      <c r="R50" s="31">
        <v>229.8</v>
      </c>
      <c r="S50" s="31">
        <v>60</v>
      </c>
      <c r="T50" s="31">
        <v>60</v>
      </c>
      <c r="U50" s="31">
        <v>60.6</v>
      </c>
      <c r="V50" s="31">
        <v>94.585999999999999</v>
      </c>
      <c r="W50" s="31">
        <v>52.5</v>
      </c>
      <c r="X50" s="31">
        <v>65.853999999999999</v>
      </c>
      <c r="Y50" s="31">
        <v>79.863</v>
      </c>
      <c r="Z50" s="31">
        <v>3.4609999999999999</v>
      </c>
      <c r="AA50" s="31">
        <v>542.29499999999996</v>
      </c>
      <c r="AB50" s="31">
        <v>497.45</v>
      </c>
      <c r="AC50" s="31">
        <v>4.665</v>
      </c>
      <c r="AD50" s="31">
        <v>3.65</v>
      </c>
      <c r="AE50" s="31">
        <v>7737.8630000000003</v>
      </c>
      <c r="AF50" s="31">
        <v>5425.3620000000001</v>
      </c>
      <c r="AG50" s="31">
        <v>1704.309</v>
      </c>
      <c r="AH50" s="31">
        <v>1028.0630000000001</v>
      </c>
      <c r="AI50" s="31">
        <v>6033.5550000000003</v>
      </c>
      <c r="AJ50" s="31">
        <v>4397.299</v>
      </c>
      <c r="AK50" s="31">
        <v>423.351</v>
      </c>
      <c r="AL50" s="31">
        <v>2053.4659999999999</v>
      </c>
      <c r="AM50" s="31">
        <v>45566.69584</v>
      </c>
      <c r="AN50" s="31">
        <v>45566.69584</v>
      </c>
      <c r="AO50" s="31">
        <v>45566.69584</v>
      </c>
      <c r="AP50" s="31">
        <v>1</v>
      </c>
    </row>
    <row r="51" spans="1:42" x14ac:dyDescent="0.35">
      <c r="A51" s="32">
        <v>801.04399999999998</v>
      </c>
      <c r="B51" s="32">
        <v>119.90900000000001</v>
      </c>
      <c r="C51" s="32">
        <v>214.8</v>
      </c>
      <c r="D51" s="32">
        <v>215</v>
      </c>
      <c r="E51" s="32">
        <v>220.3</v>
      </c>
      <c r="F51" s="32">
        <v>225</v>
      </c>
      <c r="G51" s="32">
        <v>2175.527</v>
      </c>
      <c r="H51" s="32">
        <v>1731.7760000000001</v>
      </c>
      <c r="I51" s="32">
        <v>3.222</v>
      </c>
      <c r="J51" s="32">
        <v>0.154</v>
      </c>
      <c r="K51" s="32">
        <v>24.335999999999999</v>
      </c>
      <c r="L51" s="32">
        <v>2.0459999999999998</v>
      </c>
      <c r="M51" s="32">
        <v>0.45</v>
      </c>
      <c r="N51" s="32">
        <v>0.65600000000000003</v>
      </c>
      <c r="O51" s="32">
        <v>43.5</v>
      </c>
      <c r="P51" s="32">
        <v>28.556999999999999</v>
      </c>
      <c r="Q51" s="32">
        <v>44.999000000000002</v>
      </c>
      <c r="R51" s="32">
        <v>229.8</v>
      </c>
      <c r="S51" s="32">
        <v>60</v>
      </c>
      <c r="T51" s="32">
        <v>60</v>
      </c>
      <c r="U51" s="32">
        <v>60.6</v>
      </c>
      <c r="V51" s="32">
        <v>137.79599999999999</v>
      </c>
      <c r="W51" s="32">
        <v>52.5</v>
      </c>
      <c r="X51" s="32">
        <v>66.516000000000005</v>
      </c>
      <c r="Y51" s="32">
        <v>82.424999999999997</v>
      </c>
      <c r="Z51" s="32">
        <v>1.3919999999999999</v>
      </c>
      <c r="AA51" s="32">
        <v>545.48400000000004</v>
      </c>
      <c r="AB51" s="32">
        <v>498.13900000000001</v>
      </c>
      <c r="AC51" s="32">
        <v>4.8159999999999998</v>
      </c>
      <c r="AD51" s="32">
        <v>3.8380000000000001</v>
      </c>
      <c r="AE51" s="32">
        <v>7938.6220000000003</v>
      </c>
      <c r="AF51" s="32">
        <v>6117.3940000000002</v>
      </c>
      <c r="AG51" s="32">
        <v>1807.519</v>
      </c>
      <c r="AH51" s="32">
        <v>1148.771</v>
      </c>
      <c r="AI51" s="32">
        <v>6131.1030000000001</v>
      </c>
      <c r="AJ51" s="32">
        <v>4968.6229999999996</v>
      </c>
      <c r="AK51" s="32">
        <v>424.78699999999998</v>
      </c>
      <c r="AL51" s="32">
        <v>2054.4270000000001</v>
      </c>
      <c r="AM51" s="32">
        <v>45566.69584</v>
      </c>
      <c r="AN51" s="32">
        <v>45566.69584</v>
      </c>
      <c r="AO51" s="32">
        <v>45566.69584</v>
      </c>
      <c r="AP51" s="32">
        <v>1</v>
      </c>
    </row>
    <row r="52" spans="1:42" x14ac:dyDescent="0.35">
      <c r="A52" s="31">
        <v>800.86</v>
      </c>
      <c r="B52" s="31">
        <v>119.90900000000001</v>
      </c>
      <c r="C52" s="31">
        <v>215.1</v>
      </c>
      <c r="D52" s="31">
        <v>215.1</v>
      </c>
      <c r="E52" s="31">
        <v>220.3</v>
      </c>
      <c r="F52" s="31">
        <v>225</v>
      </c>
      <c r="G52" s="31">
        <v>2195.15</v>
      </c>
      <c r="H52" s="31">
        <v>1746.348</v>
      </c>
      <c r="I52" s="31">
        <v>2.9359999999999999</v>
      </c>
      <c r="J52" s="31">
        <v>0.14599999999999999</v>
      </c>
      <c r="K52" s="31">
        <v>24.34</v>
      </c>
      <c r="L52" s="31">
        <v>2.0760000000000001</v>
      </c>
      <c r="M52" s="31">
        <v>0.45400000000000001</v>
      </c>
      <c r="N52" s="31">
        <v>0.65600000000000003</v>
      </c>
      <c r="O52" s="31">
        <v>43.7</v>
      </c>
      <c r="P52" s="31">
        <v>28.786999999999999</v>
      </c>
      <c r="Q52" s="31">
        <v>44.959000000000003</v>
      </c>
      <c r="R52" s="31">
        <v>230</v>
      </c>
      <c r="S52" s="31">
        <v>60</v>
      </c>
      <c r="T52" s="31">
        <v>60</v>
      </c>
      <c r="U52" s="31">
        <v>60.6</v>
      </c>
      <c r="V52" s="31">
        <v>94.585999999999999</v>
      </c>
      <c r="W52" s="31">
        <v>52.5</v>
      </c>
      <c r="X52" s="31">
        <v>66.046999999999997</v>
      </c>
      <c r="Y52" s="31">
        <v>79.826999999999998</v>
      </c>
      <c r="Z52" s="31">
        <v>3.4609999999999999</v>
      </c>
      <c r="AA52" s="31">
        <v>543.55399999999997</v>
      </c>
      <c r="AB52" s="31">
        <v>499.77499999999998</v>
      </c>
      <c r="AC52" s="31">
        <v>4.5529999999999999</v>
      </c>
      <c r="AD52" s="31">
        <v>3.65</v>
      </c>
      <c r="AE52" s="31">
        <v>7753.8140000000003</v>
      </c>
      <c r="AF52" s="31">
        <v>5503.9160000000002</v>
      </c>
      <c r="AG52" s="31">
        <v>1655.567</v>
      </c>
      <c r="AH52" s="31">
        <v>1040.8610000000001</v>
      </c>
      <c r="AI52" s="31">
        <v>6098.2470000000003</v>
      </c>
      <c r="AJ52" s="31">
        <v>4463.0550000000003</v>
      </c>
      <c r="AK52" s="31">
        <v>423.44400000000002</v>
      </c>
      <c r="AL52" s="31">
        <v>2055.498</v>
      </c>
      <c r="AM52" s="31">
        <v>45566.696120000001</v>
      </c>
      <c r="AN52" s="31">
        <v>45566.696120000001</v>
      </c>
      <c r="AO52" s="31">
        <v>45566.696120000001</v>
      </c>
      <c r="AP52" s="31">
        <v>1</v>
      </c>
    </row>
    <row r="53" spans="1:42" x14ac:dyDescent="0.35">
      <c r="A53" s="32">
        <v>800.86</v>
      </c>
      <c r="B53" s="32">
        <v>119.90900000000001</v>
      </c>
      <c r="C53" s="32">
        <v>215.1</v>
      </c>
      <c r="D53" s="32">
        <v>215.1</v>
      </c>
      <c r="E53" s="32">
        <v>220.3</v>
      </c>
      <c r="F53" s="32">
        <v>225</v>
      </c>
      <c r="G53" s="32">
        <v>2195.15</v>
      </c>
      <c r="H53" s="32">
        <v>1746.348</v>
      </c>
      <c r="I53" s="32">
        <v>2.9359999999999999</v>
      </c>
      <c r="J53" s="32">
        <v>0.14599999999999999</v>
      </c>
      <c r="K53" s="32">
        <v>24.34</v>
      </c>
      <c r="L53" s="32">
        <v>2.0760000000000001</v>
      </c>
      <c r="M53" s="32">
        <v>0.45400000000000001</v>
      </c>
      <c r="N53" s="32">
        <v>0.65600000000000003</v>
      </c>
      <c r="O53" s="32">
        <v>43.7</v>
      </c>
      <c r="P53" s="32">
        <v>28.786999999999999</v>
      </c>
      <c r="Q53" s="32">
        <v>44.959000000000003</v>
      </c>
      <c r="R53" s="32">
        <v>230</v>
      </c>
      <c r="S53" s="32">
        <v>60</v>
      </c>
      <c r="T53" s="32">
        <v>60</v>
      </c>
      <c r="U53" s="32">
        <v>60.6</v>
      </c>
      <c r="V53" s="32">
        <v>137.79599999999999</v>
      </c>
      <c r="W53" s="32">
        <v>52.5</v>
      </c>
      <c r="X53" s="32">
        <v>66.581000000000003</v>
      </c>
      <c r="Y53" s="32">
        <v>82.346999999999994</v>
      </c>
      <c r="Z53" s="32">
        <v>2.2949999999999999</v>
      </c>
      <c r="AA53" s="32">
        <v>544.86099999999999</v>
      </c>
      <c r="AB53" s="32">
        <v>498.33</v>
      </c>
      <c r="AC53" s="32">
        <v>4.8159999999999998</v>
      </c>
      <c r="AD53" s="32">
        <v>3.8</v>
      </c>
      <c r="AE53" s="32">
        <v>7941.09</v>
      </c>
      <c r="AF53" s="32">
        <v>6112.7809999999999</v>
      </c>
      <c r="AG53" s="32">
        <v>1808.51</v>
      </c>
      <c r="AH53" s="32">
        <v>1133.654</v>
      </c>
      <c r="AI53" s="32">
        <v>6132.58</v>
      </c>
      <c r="AJ53" s="32">
        <v>4979.1260000000002</v>
      </c>
      <c r="AK53" s="32">
        <v>424.63499999999999</v>
      </c>
      <c r="AL53" s="32">
        <v>2056.35</v>
      </c>
      <c r="AM53" s="32">
        <v>45566.696120000001</v>
      </c>
      <c r="AN53" s="32">
        <v>45566.696120000001</v>
      </c>
      <c r="AO53" s="32">
        <v>45566.696120000001</v>
      </c>
      <c r="AP53" s="32">
        <v>0</v>
      </c>
    </row>
    <row r="54" spans="1:42" x14ac:dyDescent="0.35">
      <c r="A54" s="31">
        <v>800.67499999999995</v>
      </c>
      <c r="B54" s="31">
        <v>119.90900000000001</v>
      </c>
      <c r="C54" s="31">
        <v>215.1</v>
      </c>
      <c r="D54" s="31">
        <v>215.1</v>
      </c>
      <c r="E54" s="31">
        <v>220.3</v>
      </c>
      <c r="F54" s="31">
        <v>224.8</v>
      </c>
      <c r="G54" s="31">
        <v>2173.779</v>
      </c>
      <c r="H54" s="31">
        <v>1733.6220000000001</v>
      </c>
      <c r="I54" s="31">
        <v>3.3239999999999998</v>
      </c>
      <c r="J54" s="31">
        <v>0.154</v>
      </c>
      <c r="K54" s="31">
        <v>24.338000000000001</v>
      </c>
      <c r="L54" s="31">
        <v>2.0539999999999998</v>
      </c>
      <c r="M54" s="31">
        <v>0.45200000000000001</v>
      </c>
      <c r="N54" s="31">
        <v>0.65400000000000003</v>
      </c>
      <c r="O54" s="31">
        <v>43.7</v>
      </c>
      <c r="P54" s="31">
        <v>28.664000000000001</v>
      </c>
      <c r="Q54" s="31">
        <v>44.999000000000002</v>
      </c>
      <c r="R54" s="31">
        <v>230</v>
      </c>
      <c r="S54" s="31">
        <v>60</v>
      </c>
      <c r="T54" s="31">
        <v>60</v>
      </c>
      <c r="U54" s="31">
        <v>60.6</v>
      </c>
      <c r="V54" s="31">
        <v>137.79599999999999</v>
      </c>
      <c r="W54" s="31">
        <v>52.5</v>
      </c>
      <c r="X54" s="31">
        <v>66.623000000000005</v>
      </c>
      <c r="Y54" s="31">
        <v>82.569000000000003</v>
      </c>
      <c r="Z54" s="31">
        <v>1.3540000000000001</v>
      </c>
      <c r="AA54" s="31">
        <v>544.27599999999995</v>
      </c>
      <c r="AB54" s="31">
        <v>497.26499999999999</v>
      </c>
      <c r="AC54" s="31">
        <v>4.8159999999999998</v>
      </c>
      <c r="AD54" s="31">
        <v>3.8380000000000001</v>
      </c>
      <c r="AE54" s="31">
        <v>7910.3509999999997</v>
      </c>
      <c r="AF54" s="31">
        <v>6060.6819999999998</v>
      </c>
      <c r="AG54" s="31">
        <v>1806.0229999999999</v>
      </c>
      <c r="AH54" s="31">
        <v>1148.57</v>
      </c>
      <c r="AI54" s="31">
        <v>6104.3270000000002</v>
      </c>
      <c r="AJ54" s="31">
        <v>4912.1109999999999</v>
      </c>
      <c r="AK54" s="31">
        <v>424.697</v>
      </c>
      <c r="AL54" s="31">
        <v>2054.8829999999998</v>
      </c>
      <c r="AM54" s="31">
        <v>45566.696400000001</v>
      </c>
      <c r="AN54" s="31">
        <v>45566.696400000001</v>
      </c>
      <c r="AO54" s="31">
        <v>45566.696400000001</v>
      </c>
      <c r="AP54" s="31">
        <v>1</v>
      </c>
    </row>
    <row r="55" spans="1:42" x14ac:dyDescent="0.35">
      <c r="A55" s="32">
        <v>801.04399999999998</v>
      </c>
      <c r="B55" s="32">
        <v>119.90900000000001</v>
      </c>
      <c r="C55" s="32">
        <v>215</v>
      </c>
      <c r="D55" s="32">
        <v>215.1</v>
      </c>
      <c r="E55" s="32">
        <v>220.3</v>
      </c>
      <c r="F55" s="32">
        <v>224.8</v>
      </c>
      <c r="G55" s="32">
        <v>2197.6759999999999</v>
      </c>
      <c r="H55" s="32">
        <v>1732.65</v>
      </c>
      <c r="I55" s="32">
        <v>3.5640000000000001</v>
      </c>
      <c r="J55" s="32">
        <v>0.154</v>
      </c>
      <c r="K55" s="32">
        <v>24.34</v>
      </c>
      <c r="L55" s="32">
        <v>2.0419999999999998</v>
      </c>
      <c r="M55" s="32">
        <v>0.45400000000000001</v>
      </c>
      <c r="N55" s="32">
        <v>0.65800000000000003</v>
      </c>
      <c r="O55" s="32">
        <v>44</v>
      </c>
      <c r="P55" s="32">
        <v>28.388999999999999</v>
      </c>
      <c r="Q55" s="32">
        <v>44.978999999999999</v>
      </c>
      <c r="R55" s="32">
        <v>229.8</v>
      </c>
      <c r="S55" s="32">
        <v>60</v>
      </c>
      <c r="T55" s="32">
        <v>60</v>
      </c>
      <c r="U55" s="32">
        <v>60.6</v>
      </c>
      <c r="V55" s="32">
        <v>94.585999999999999</v>
      </c>
      <c r="W55" s="32">
        <v>52.5</v>
      </c>
      <c r="X55" s="32">
        <v>65.945999999999998</v>
      </c>
      <c r="Y55" s="32">
        <v>79.73</v>
      </c>
      <c r="Z55" s="32">
        <v>3.048</v>
      </c>
      <c r="AA55" s="32">
        <v>542.18899999999996</v>
      </c>
      <c r="AB55" s="32">
        <v>496.57299999999998</v>
      </c>
      <c r="AC55" s="32">
        <v>4.5529999999999999</v>
      </c>
      <c r="AD55" s="32">
        <v>3.65</v>
      </c>
      <c r="AE55" s="32">
        <v>7734.9880000000003</v>
      </c>
      <c r="AF55" s="32">
        <v>5422.4979999999996</v>
      </c>
      <c r="AG55" s="32">
        <v>1636.42</v>
      </c>
      <c r="AH55" s="32">
        <v>1018.409</v>
      </c>
      <c r="AI55" s="32">
        <v>6098.5680000000002</v>
      </c>
      <c r="AJ55" s="32">
        <v>4404.0879999999997</v>
      </c>
      <c r="AK55" s="32">
        <v>423.798</v>
      </c>
      <c r="AL55" s="32">
        <v>2055.0639999999999</v>
      </c>
      <c r="AM55" s="32">
        <v>45566.696680000001</v>
      </c>
      <c r="AN55" s="32">
        <v>45566.696680000001</v>
      </c>
      <c r="AO55" s="32">
        <v>45566.696680000001</v>
      </c>
      <c r="AP55" s="32">
        <v>1</v>
      </c>
    </row>
    <row r="56" spans="1:42" x14ac:dyDescent="0.35">
      <c r="A56" s="31">
        <v>801.04399999999998</v>
      </c>
      <c r="B56" s="31">
        <v>119.90900000000001</v>
      </c>
      <c r="C56" s="31">
        <v>215</v>
      </c>
      <c r="D56" s="31">
        <v>215.1</v>
      </c>
      <c r="E56" s="31">
        <v>220.3</v>
      </c>
      <c r="F56" s="31">
        <v>224.8</v>
      </c>
      <c r="G56" s="31">
        <v>2197.6759999999999</v>
      </c>
      <c r="H56" s="31">
        <v>1732.65</v>
      </c>
      <c r="I56" s="31">
        <v>3.5640000000000001</v>
      </c>
      <c r="J56" s="31">
        <v>0.154</v>
      </c>
      <c r="K56" s="31">
        <v>24.34</v>
      </c>
      <c r="L56" s="31">
        <v>2.0419999999999998</v>
      </c>
      <c r="M56" s="31">
        <v>0.45400000000000001</v>
      </c>
      <c r="N56" s="31">
        <v>0.65800000000000003</v>
      </c>
      <c r="O56" s="31">
        <v>44</v>
      </c>
      <c r="P56" s="31">
        <v>28.388999999999999</v>
      </c>
      <c r="Q56" s="31">
        <v>44.978999999999999</v>
      </c>
      <c r="R56" s="31">
        <v>229.8</v>
      </c>
      <c r="S56" s="31">
        <v>60</v>
      </c>
      <c r="T56" s="31">
        <v>60</v>
      </c>
      <c r="U56" s="31">
        <v>60.6</v>
      </c>
      <c r="V56" s="31">
        <v>137.79599999999999</v>
      </c>
      <c r="W56" s="31">
        <v>52.5</v>
      </c>
      <c r="X56" s="31">
        <v>66.507000000000005</v>
      </c>
      <c r="Y56" s="31">
        <v>82.287000000000006</v>
      </c>
      <c r="Z56" s="31">
        <v>2.3330000000000002</v>
      </c>
      <c r="AA56" s="31">
        <v>542.84</v>
      </c>
      <c r="AB56" s="31">
        <v>495.14400000000001</v>
      </c>
      <c r="AC56" s="31">
        <v>4.8540000000000001</v>
      </c>
      <c r="AD56" s="31">
        <v>3.8</v>
      </c>
      <c r="AE56" s="31">
        <v>7881.4840000000004</v>
      </c>
      <c r="AF56" s="31">
        <v>5995.2870000000003</v>
      </c>
      <c r="AG56" s="31">
        <v>1808.232</v>
      </c>
      <c r="AH56" s="31">
        <v>1110.925</v>
      </c>
      <c r="AI56" s="31">
        <v>6073.2510000000002</v>
      </c>
      <c r="AJ56" s="31">
        <v>4884.3620000000001</v>
      </c>
      <c r="AK56" s="31">
        <v>424.76</v>
      </c>
      <c r="AL56" s="31">
        <v>2056.5839999999998</v>
      </c>
      <c r="AM56" s="31">
        <v>45566.696680000001</v>
      </c>
      <c r="AN56" s="31">
        <v>45566.696680000001</v>
      </c>
      <c r="AO56" s="31">
        <v>45566.696680000001</v>
      </c>
      <c r="AP56" s="31">
        <v>1</v>
      </c>
    </row>
    <row r="57" spans="1:42" x14ac:dyDescent="0.35">
      <c r="A57" s="32">
        <v>800.86</v>
      </c>
      <c r="B57" s="32">
        <v>119.90900000000001</v>
      </c>
      <c r="C57" s="32">
        <v>214.6</v>
      </c>
      <c r="D57" s="32">
        <v>215.1</v>
      </c>
      <c r="E57" s="32">
        <v>220.1</v>
      </c>
      <c r="F57" s="32">
        <v>225</v>
      </c>
      <c r="G57" s="32">
        <v>2204.8649999999998</v>
      </c>
      <c r="H57" s="32">
        <v>1744.7929999999999</v>
      </c>
      <c r="I57" s="32">
        <v>3.24</v>
      </c>
      <c r="J57" s="32">
        <v>0.14199999999999999</v>
      </c>
      <c r="K57" s="32">
        <v>24.34</v>
      </c>
      <c r="L57" s="32">
        <v>2.0680000000000001</v>
      </c>
      <c r="M57" s="32">
        <v>0.45400000000000001</v>
      </c>
      <c r="N57" s="32">
        <v>0.65400000000000003</v>
      </c>
      <c r="O57" s="32">
        <v>44</v>
      </c>
      <c r="P57" s="32">
        <v>28.521999999999998</v>
      </c>
      <c r="Q57" s="32">
        <v>44.973999999999997</v>
      </c>
      <c r="R57" s="32">
        <v>229.8</v>
      </c>
      <c r="S57" s="32">
        <v>60</v>
      </c>
      <c r="T57" s="32">
        <v>60</v>
      </c>
      <c r="U57" s="32">
        <v>60.6</v>
      </c>
      <c r="V57" s="32">
        <v>94.585999999999999</v>
      </c>
      <c r="W57" s="32">
        <v>52.5</v>
      </c>
      <c r="X57" s="32">
        <v>65.909000000000006</v>
      </c>
      <c r="Y57" s="32">
        <v>79.619</v>
      </c>
      <c r="Z57" s="32">
        <v>2.7090000000000001</v>
      </c>
      <c r="AA57" s="32">
        <v>543.20100000000002</v>
      </c>
      <c r="AB57" s="32">
        <v>498.99200000000002</v>
      </c>
      <c r="AC57" s="32">
        <v>4.5149999999999997</v>
      </c>
      <c r="AD57" s="32">
        <v>3.65</v>
      </c>
      <c r="AE57" s="32">
        <v>7752.0219999999999</v>
      </c>
      <c r="AF57" s="32">
        <v>5489.9219999999996</v>
      </c>
      <c r="AG57" s="32">
        <v>1628.721</v>
      </c>
      <c r="AH57" s="32">
        <v>1032.7439999999999</v>
      </c>
      <c r="AI57" s="32">
        <v>6123.3010000000004</v>
      </c>
      <c r="AJ57" s="32">
        <v>4457.1779999999999</v>
      </c>
      <c r="AK57" s="32">
        <v>423.84100000000001</v>
      </c>
      <c r="AL57" s="32">
        <v>2155.4690000000001</v>
      </c>
      <c r="AM57" s="32">
        <v>45566.696969999997</v>
      </c>
      <c r="AN57" s="32">
        <v>45566.696969999997</v>
      </c>
      <c r="AO57" s="32">
        <v>45566.696969999997</v>
      </c>
      <c r="AP57" s="32">
        <v>1</v>
      </c>
    </row>
    <row r="58" spans="1:42" x14ac:dyDescent="0.35">
      <c r="A58" s="31">
        <v>800.86</v>
      </c>
      <c r="B58" s="31">
        <v>119.90900000000001</v>
      </c>
      <c r="C58" s="31">
        <v>214.6</v>
      </c>
      <c r="D58" s="31">
        <v>215.1</v>
      </c>
      <c r="E58" s="31">
        <v>220.1</v>
      </c>
      <c r="F58" s="31">
        <v>225</v>
      </c>
      <c r="G58" s="31">
        <v>2204.8649999999998</v>
      </c>
      <c r="H58" s="31">
        <v>1744.7929999999999</v>
      </c>
      <c r="I58" s="31">
        <v>3.24</v>
      </c>
      <c r="J58" s="31">
        <v>0.14199999999999999</v>
      </c>
      <c r="K58" s="31">
        <v>24.34</v>
      </c>
      <c r="L58" s="31">
        <v>2.0680000000000001</v>
      </c>
      <c r="M58" s="31">
        <v>0.45400000000000001</v>
      </c>
      <c r="N58" s="31">
        <v>0.65400000000000003</v>
      </c>
      <c r="O58" s="31">
        <v>44</v>
      </c>
      <c r="P58" s="31">
        <v>28.521999999999998</v>
      </c>
      <c r="Q58" s="31">
        <v>44.973999999999997</v>
      </c>
      <c r="R58" s="31">
        <v>229.8</v>
      </c>
      <c r="S58" s="31">
        <v>60</v>
      </c>
      <c r="T58" s="31">
        <v>60</v>
      </c>
      <c r="U58" s="31">
        <v>60.6</v>
      </c>
      <c r="V58" s="31">
        <v>137.79599999999999</v>
      </c>
      <c r="W58" s="31">
        <v>52.5</v>
      </c>
      <c r="X58" s="31">
        <v>66.626000000000005</v>
      </c>
      <c r="Y58" s="31">
        <v>82.35</v>
      </c>
      <c r="Z58" s="31">
        <v>2.2949999999999999</v>
      </c>
      <c r="AA58" s="31">
        <v>543.35500000000002</v>
      </c>
      <c r="AB58" s="31">
        <v>496.56700000000001</v>
      </c>
      <c r="AC58" s="31">
        <v>4.7409999999999997</v>
      </c>
      <c r="AD58" s="31">
        <v>3.8380000000000001</v>
      </c>
      <c r="AE58" s="31">
        <v>7892.1689999999999</v>
      </c>
      <c r="AF58" s="31">
        <v>6026.2610000000004</v>
      </c>
      <c r="AG58" s="31">
        <v>1755.085</v>
      </c>
      <c r="AH58" s="31">
        <v>1139.7260000000001</v>
      </c>
      <c r="AI58" s="31">
        <v>6137.0829999999996</v>
      </c>
      <c r="AJ58" s="31">
        <v>4886.5349999999999</v>
      </c>
      <c r="AK58" s="31">
        <v>424.64100000000002</v>
      </c>
      <c r="AL58" s="31">
        <v>2056.4250000000002</v>
      </c>
      <c r="AM58" s="31">
        <v>45566.696969999997</v>
      </c>
      <c r="AN58" s="31">
        <v>45566.696969999997</v>
      </c>
      <c r="AO58" s="31">
        <v>45566.696969999997</v>
      </c>
      <c r="AP58" s="31">
        <v>1</v>
      </c>
    </row>
    <row r="59" spans="1:42" x14ac:dyDescent="0.35">
      <c r="A59" s="32">
        <v>801.22900000000004</v>
      </c>
      <c r="B59" s="32">
        <v>119.90900000000001</v>
      </c>
      <c r="C59" s="32">
        <v>215</v>
      </c>
      <c r="D59" s="32">
        <v>215.1</v>
      </c>
      <c r="E59" s="32">
        <v>220.1</v>
      </c>
      <c r="F59" s="32">
        <v>225</v>
      </c>
      <c r="G59" s="32">
        <v>2197.6759999999999</v>
      </c>
      <c r="H59" s="32">
        <v>1733.2329999999999</v>
      </c>
      <c r="I59" s="32">
        <v>3.1440000000000001</v>
      </c>
      <c r="J59" s="32">
        <v>0.15</v>
      </c>
      <c r="K59" s="32">
        <v>24.352</v>
      </c>
      <c r="L59" s="32">
        <v>2.0779999999999998</v>
      </c>
      <c r="M59" s="32">
        <v>0.45400000000000001</v>
      </c>
      <c r="N59" s="32">
        <v>0.65400000000000003</v>
      </c>
      <c r="O59" s="32">
        <v>44.2</v>
      </c>
      <c r="P59" s="32">
        <v>28.863</v>
      </c>
      <c r="Q59" s="32">
        <v>44.948</v>
      </c>
      <c r="R59" s="32">
        <v>229.8</v>
      </c>
      <c r="S59" s="32">
        <v>60</v>
      </c>
      <c r="T59" s="32">
        <v>60</v>
      </c>
      <c r="U59" s="32">
        <v>60.6</v>
      </c>
      <c r="V59" s="32">
        <v>137.79599999999999</v>
      </c>
      <c r="W59" s="32">
        <v>52.5</v>
      </c>
      <c r="X59" s="32">
        <v>66.55</v>
      </c>
      <c r="Y59" s="32">
        <v>82.534000000000006</v>
      </c>
      <c r="Z59" s="32">
        <v>2.145</v>
      </c>
      <c r="AA59" s="32">
        <v>545.45899999999995</v>
      </c>
      <c r="AB59" s="32">
        <v>498.78899999999999</v>
      </c>
      <c r="AC59" s="32">
        <v>4.7779999999999996</v>
      </c>
      <c r="AD59" s="32">
        <v>3.8</v>
      </c>
      <c r="AE59" s="32">
        <v>7935.0469999999996</v>
      </c>
      <c r="AF59" s="32">
        <v>6073.4539999999997</v>
      </c>
      <c r="AG59" s="32">
        <v>1795.136</v>
      </c>
      <c r="AH59" s="32">
        <v>1139.604</v>
      </c>
      <c r="AI59" s="32">
        <v>6139.9110000000001</v>
      </c>
      <c r="AJ59" s="32">
        <v>4933.8500000000004</v>
      </c>
      <c r="AK59" s="32">
        <v>424.75700000000001</v>
      </c>
      <c r="AL59" s="32">
        <v>2056.3960000000002</v>
      </c>
      <c r="AM59" s="32">
        <v>45566.697249999997</v>
      </c>
      <c r="AN59" s="32">
        <v>45566.697249999997</v>
      </c>
      <c r="AO59" s="32">
        <v>45566.697249999997</v>
      </c>
      <c r="AP59" s="32">
        <v>0</v>
      </c>
    </row>
    <row r="60" spans="1:42" x14ac:dyDescent="0.35">
      <c r="A60" s="31">
        <v>801.04399999999998</v>
      </c>
      <c r="B60" s="31">
        <v>119.90900000000001</v>
      </c>
      <c r="C60" s="31">
        <v>215.3</v>
      </c>
      <c r="D60" s="31">
        <v>215</v>
      </c>
      <c r="E60" s="31">
        <v>220.1</v>
      </c>
      <c r="F60" s="31">
        <v>225</v>
      </c>
      <c r="G60" s="31">
        <v>2173.2930000000001</v>
      </c>
      <c r="H60" s="31">
        <v>1723.325</v>
      </c>
      <c r="I60" s="31">
        <v>2.83</v>
      </c>
      <c r="J60" s="31">
        <v>0.14599999999999999</v>
      </c>
      <c r="K60" s="31">
        <v>24.335999999999999</v>
      </c>
      <c r="L60" s="31">
        <v>2.0960000000000001</v>
      </c>
      <c r="M60" s="31">
        <v>0.45</v>
      </c>
      <c r="N60" s="31">
        <v>0.65600000000000003</v>
      </c>
      <c r="O60" s="31">
        <v>44.4</v>
      </c>
      <c r="P60" s="31">
        <v>29.341999999999999</v>
      </c>
      <c r="Q60" s="31">
        <v>44.984000000000002</v>
      </c>
      <c r="R60" s="31">
        <v>229.8</v>
      </c>
      <c r="S60" s="31">
        <v>60</v>
      </c>
      <c r="T60" s="31">
        <v>60</v>
      </c>
      <c r="U60" s="31">
        <v>60.6</v>
      </c>
      <c r="V60" s="31">
        <v>94.585999999999999</v>
      </c>
      <c r="W60" s="31">
        <v>52.5</v>
      </c>
      <c r="X60" s="31">
        <v>65.950999999999993</v>
      </c>
      <c r="Y60" s="31">
        <v>79.944000000000003</v>
      </c>
      <c r="Z60" s="31">
        <v>3.1230000000000002</v>
      </c>
      <c r="AA60" s="31">
        <v>544.31600000000003</v>
      </c>
      <c r="AB60" s="31">
        <v>501.73099999999999</v>
      </c>
      <c r="AC60" s="31">
        <v>4.59</v>
      </c>
      <c r="AD60" s="31">
        <v>3.6120000000000001</v>
      </c>
      <c r="AE60" s="31">
        <v>7776.8270000000002</v>
      </c>
      <c r="AF60" s="31">
        <v>5554.9080000000004</v>
      </c>
      <c r="AG60" s="31">
        <v>1695.681</v>
      </c>
      <c r="AH60" s="31">
        <v>1044.8779999999999</v>
      </c>
      <c r="AI60" s="31">
        <v>6081.1459999999997</v>
      </c>
      <c r="AJ60" s="31">
        <v>4510.03</v>
      </c>
      <c r="AK60" s="31">
        <v>423.642</v>
      </c>
      <c r="AL60" s="31">
        <v>2055.4140000000002</v>
      </c>
      <c r="AM60" s="31">
        <v>45566.697529999998</v>
      </c>
      <c r="AN60" s="31">
        <v>45566.697529999998</v>
      </c>
      <c r="AO60" s="31">
        <v>45566.697529999998</v>
      </c>
      <c r="AP60" s="31">
        <v>0</v>
      </c>
    </row>
    <row r="61" spans="1:42" x14ac:dyDescent="0.35">
      <c r="A61" s="32">
        <v>801.04399999999998</v>
      </c>
      <c r="B61" s="32">
        <v>119.90900000000001</v>
      </c>
      <c r="C61" s="32">
        <v>215.3</v>
      </c>
      <c r="D61" s="32">
        <v>215</v>
      </c>
      <c r="E61" s="32">
        <v>220.1</v>
      </c>
      <c r="F61" s="32">
        <v>225</v>
      </c>
      <c r="G61" s="32">
        <v>2173.2930000000001</v>
      </c>
      <c r="H61" s="32">
        <v>1723.325</v>
      </c>
      <c r="I61" s="32">
        <v>2.83</v>
      </c>
      <c r="J61" s="32">
        <v>0.14599999999999999</v>
      </c>
      <c r="K61" s="32">
        <v>24.335999999999999</v>
      </c>
      <c r="L61" s="32">
        <v>2.0960000000000001</v>
      </c>
      <c r="M61" s="32">
        <v>0.45</v>
      </c>
      <c r="N61" s="32">
        <v>0.65600000000000003</v>
      </c>
      <c r="O61" s="32">
        <v>44.4</v>
      </c>
      <c r="P61" s="32">
        <v>29.341999999999999</v>
      </c>
      <c r="Q61" s="32">
        <v>44.984000000000002</v>
      </c>
      <c r="R61" s="32">
        <v>229.8</v>
      </c>
      <c r="S61" s="32">
        <v>60</v>
      </c>
      <c r="T61" s="32">
        <v>60</v>
      </c>
      <c r="U61" s="32">
        <v>60.6</v>
      </c>
      <c r="V61" s="32">
        <v>137.79599999999999</v>
      </c>
      <c r="W61" s="32">
        <v>52.5</v>
      </c>
      <c r="X61" s="32">
        <v>66.682000000000002</v>
      </c>
      <c r="Y61" s="32">
        <v>82.646000000000001</v>
      </c>
      <c r="Z61" s="32">
        <v>1.3169999999999999</v>
      </c>
      <c r="AA61" s="32">
        <v>546.04399999999998</v>
      </c>
      <c r="AB61" s="32">
        <v>499.80500000000001</v>
      </c>
      <c r="AC61" s="32">
        <v>4.7779999999999996</v>
      </c>
      <c r="AD61" s="32">
        <v>3.8380000000000001</v>
      </c>
      <c r="AE61" s="32">
        <v>7956.598</v>
      </c>
      <c r="AF61" s="32">
        <v>6176.1760000000004</v>
      </c>
      <c r="AG61" s="32">
        <v>1810.0429999999999</v>
      </c>
      <c r="AH61" s="32">
        <v>1174.6769999999999</v>
      </c>
      <c r="AI61" s="32">
        <v>6146.5550000000003</v>
      </c>
      <c r="AJ61" s="32">
        <v>5001.4989999999998</v>
      </c>
      <c r="AK61" s="32">
        <v>424.7</v>
      </c>
      <c r="AL61" s="32">
        <v>2056.5210000000002</v>
      </c>
      <c r="AM61" s="32">
        <v>45566.697529999998</v>
      </c>
      <c r="AN61" s="32">
        <v>45566.697529999998</v>
      </c>
      <c r="AO61" s="32">
        <v>45566.697529999998</v>
      </c>
      <c r="AP61" s="32">
        <v>1</v>
      </c>
    </row>
    <row r="62" spans="1:42" x14ac:dyDescent="0.35">
      <c r="A62" s="31">
        <v>801.04399999999998</v>
      </c>
      <c r="B62" s="31">
        <v>119.90900000000001</v>
      </c>
      <c r="C62" s="31">
        <v>215.3</v>
      </c>
      <c r="D62" s="31">
        <v>215.1</v>
      </c>
      <c r="E62" s="31">
        <v>220.1</v>
      </c>
      <c r="F62" s="31">
        <v>225</v>
      </c>
      <c r="G62" s="31">
        <v>2196.5100000000002</v>
      </c>
      <c r="H62" s="31">
        <v>1733.4280000000001</v>
      </c>
      <c r="I62" s="31">
        <v>2.8940000000000001</v>
      </c>
      <c r="J62" s="31">
        <v>0.14799999999999999</v>
      </c>
      <c r="K62" s="31">
        <v>24.34</v>
      </c>
      <c r="L62" s="31">
        <v>2.0259999999999998</v>
      </c>
      <c r="M62" s="31">
        <v>0.45400000000000001</v>
      </c>
      <c r="N62" s="31">
        <v>0.65600000000000003</v>
      </c>
      <c r="O62" s="31">
        <v>44.5</v>
      </c>
      <c r="P62" s="31">
        <v>28.812000000000001</v>
      </c>
      <c r="Q62" s="31">
        <v>44.988999999999997</v>
      </c>
      <c r="R62" s="31">
        <v>229.8</v>
      </c>
      <c r="S62" s="31">
        <v>59.9</v>
      </c>
      <c r="T62" s="31">
        <v>59.9</v>
      </c>
      <c r="U62" s="31">
        <v>60.7</v>
      </c>
      <c r="V62" s="31">
        <v>94.585999999999999</v>
      </c>
      <c r="W62" s="31">
        <v>52.5</v>
      </c>
      <c r="X62" s="31">
        <v>66.128</v>
      </c>
      <c r="Y62" s="31">
        <v>79.757000000000005</v>
      </c>
      <c r="Z62" s="31">
        <v>2.5579999999999998</v>
      </c>
      <c r="AA62" s="31">
        <v>542.73099999999999</v>
      </c>
      <c r="AB62" s="31">
        <v>498.34300000000002</v>
      </c>
      <c r="AC62" s="31">
        <v>4.6280000000000001</v>
      </c>
      <c r="AD62" s="31">
        <v>3.6120000000000001</v>
      </c>
      <c r="AE62" s="31">
        <v>7747.6180000000004</v>
      </c>
      <c r="AF62" s="31">
        <v>5475.1509999999998</v>
      </c>
      <c r="AG62" s="31">
        <v>1693.356</v>
      </c>
      <c r="AH62" s="31">
        <v>1018.222</v>
      </c>
      <c r="AI62" s="31">
        <v>6054.2610000000004</v>
      </c>
      <c r="AJ62" s="31">
        <v>4456.93</v>
      </c>
      <c r="AK62" s="31">
        <v>423.91</v>
      </c>
      <c r="AL62" s="31">
        <v>2055.56</v>
      </c>
      <c r="AM62" s="31">
        <v>45566.697809999998</v>
      </c>
      <c r="AN62" s="31">
        <v>45566.697809999998</v>
      </c>
      <c r="AO62" s="31">
        <v>45566.697809999998</v>
      </c>
      <c r="AP62" s="31">
        <v>1</v>
      </c>
    </row>
    <row r="63" spans="1:42" x14ac:dyDescent="0.35">
      <c r="A63" s="32">
        <v>801.04399999999998</v>
      </c>
      <c r="B63" s="32">
        <v>119.90900000000001</v>
      </c>
      <c r="C63" s="32">
        <v>215.3</v>
      </c>
      <c r="D63" s="32">
        <v>215.1</v>
      </c>
      <c r="E63" s="32">
        <v>220.1</v>
      </c>
      <c r="F63" s="32">
        <v>225</v>
      </c>
      <c r="G63" s="32">
        <v>2196.5100000000002</v>
      </c>
      <c r="H63" s="32">
        <v>1733.4280000000001</v>
      </c>
      <c r="I63" s="32">
        <v>2.8940000000000001</v>
      </c>
      <c r="J63" s="32">
        <v>0.14799999999999999</v>
      </c>
      <c r="K63" s="32">
        <v>24.34</v>
      </c>
      <c r="L63" s="32">
        <v>2.0259999999999998</v>
      </c>
      <c r="M63" s="32">
        <v>0.45400000000000001</v>
      </c>
      <c r="N63" s="32">
        <v>0.65600000000000003</v>
      </c>
      <c r="O63" s="32">
        <v>44.5</v>
      </c>
      <c r="P63" s="32">
        <v>28.812000000000001</v>
      </c>
      <c r="Q63" s="32">
        <v>44.988999999999997</v>
      </c>
      <c r="R63" s="32">
        <v>229.8</v>
      </c>
      <c r="S63" s="32">
        <v>59.9</v>
      </c>
      <c r="T63" s="32">
        <v>59.9</v>
      </c>
      <c r="U63" s="32">
        <v>60.7</v>
      </c>
      <c r="V63" s="32">
        <v>137.79599999999999</v>
      </c>
      <c r="W63" s="32">
        <v>52.5</v>
      </c>
      <c r="X63" s="32">
        <v>66.628</v>
      </c>
      <c r="Y63" s="32">
        <v>82.775999999999996</v>
      </c>
      <c r="Z63" s="32">
        <v>1.3169999999999999</v>
      </c>
      <c r="AA63" s="32">
        <v>545.19200000000001</v>
      </c>
      <c r="AB63" s="32">
        <v>498.30200000000002</v>
      </c>
      <c r="AC63" s="32">
        <v>4.7779999999999996</v>
      </c>
      <c r="AD63" s="32">
        <v>3.8</v>
      </c>
      <c r="AE63" s="32">
        <v>7930.4539999999997</v>
      </c>
      <c r="AF63" s="32">
        <v>6100.24</v>
      </c>
      <c r="AG63" s="32">
        <v>1789.951</v>
      </c>
      <c r="AH63" s="32">
        <v>1134.212</v>
      </c>
      <c r="AI63" s="32">
        <v>6140.5029999999997</v>
      </c>
      <c r="AJ63" s="32">
        <v>4966.027</v>
      </c>
      <c r="AK63" s="32">
        <v>424.649</v>
      </c>
      <c r="AL63" s="32">
        <v>2055.3530000000001</v>
      </c>
      <c r="AM63" s="32">
        <v>45566.697809999998</v>
      </c>
      <c r="AN63" s="32">
        <v>45566.697809999998</v>
      </c>
      <c r="AO63" s="32">
        <v>45566.697809999998</v>
      </c>
      <c r="AP63" s="32">
        <v>0</v>
      </c>
    </row>
    <row r="64" spans="1:42" x14ac:dyDescent="0.35">
      <c r="A64" s="31">
        <v>801.22900000000004</v>
      </c>
      <c r="B64" s="31">
        <v>119.90900000000001</v>
      </c>
      <c r="C64" s="31">
        <v>215.1</v>
      </c>
      <c r="D64" s="31">
        <v>215.1</v>
      </c>
      <c r="E64" s="31">
        <v>220.1</v>
      </c>
      <c r="F64" s="31">
        <v>225</v>
      </c>
      <c r="G64" s="31">
        <v>2196.413</v>
      </c>
      <c r="H64" s="31">
        <v>1746.4449999999999</v>
      </c>
      <c r="I64" s="31">
        <v>3.83</v>
      </c>
      <c r="J64" s="31">
        <v>0.14599999999999999</v>
      </c>
      <c r="K64" s="31">
        <v>24.34</v>
      </c>
      <c r="L64" s="31">
        <v>2.0579999999999998</v>
      </c>
      <c r="M64" s="31">
        <v>0.45400000000000001</v>
      </c>
      <c r="N64" s="31">
        <v>0.65800000000000003</v>
      </c>
      <c r="O64" s="31">
        <v>44.7</v>
      </c>
      <c r="P64" s="31">
        <v>28.780999999999999</v>
      </c>
      <c r="Q64" s="31">
        <v>44.978999999999999</v>
      </c>
      <c r="R64" s="31">
        <v>229.8</v>
      </c>
      <c r="S64" s="31">
        <v>60</v>
      </c>
      <c r="T64" s="31">
        <v>60</v>
      </c>
      <c r="U64" s="31">
        <v>60.7</v>
      </c>
      <c r="V64" s="31">
        <v>94.585999999999999</v>
      </c>
      <c r="W64" s="31">
        <v>52.5</v>
      </c>
      <c r="X64" s="31">
        <v>66.007999999999996</v>
      </c>
      <c r="Y64" s="31">
        <v>79.802000000000007</v>
      </c>
      <c r="Z64" s="31">
        <v>3.65</v>
      </c>
      <c r="AA64" s="31">
        <v>541.73599999999999</v>
      </c>
      <c r="AB64" s="31">
        <v>497.53800000000001</v>
      </c>
      <c r="AC64" s="31">
        <v>4.4770000000000003</v>
      </c>
      <c r="AD64" s="31">
        <v>3.6120000000000001</v>
      </c>
      <c r="AE64" s="31">
        <v>7718.8040000000001</v>
      </c>
      <c r="AF64" s="31">
        <v>5430.75</v>
      </c>
      <c r="AG64" s="31">
        <v>1605.184</v>
      </c>
      <c r="AH64" s="31">
        <v>1013.159</v>
      </c>
      <c r="AI64" s="31">
        <v>6113.62</v>
      </c>
      <c r="AJ64" s="31">
        <v>4417.5910000000003</v>
      </c>
      <c r="AK64" s="31">
        <v>423.93400000000003</v>
      </c>
      <c r="AL64" s="31">
        <v>2055.904</v>
      </c>
      <c r="AM64" s="31">
        <v>45566.698089999998</v>
      </c>
      <c r="AN64" s="31">
        <v>45566.698089999998</v>
      </c>
      <c r="AO64" s="31">
        <v>45566.698089999998</v>
      </c>
      <c r="AP64" s="31">
        <v>1</v>
      </c>
    </row>
    <row r="65" spans="1:42" x14ac:dyDescent="0.35">
      <c r="A65" s="32">
        <v>801.22900000000004</v>
      </c>
      <c r="B65" s="32">
        <v>119.90900000000001</v>
      </c>
      <c r="C65" s="32">
        <v>215.1</v>
      </c>
      <c r="D65" s="32">
        <v>215.1</v>
      </c>
      <c r="E65" s="32">
        <v>220.1</v>
      </c>
      <c r="F65" s="32">
        <v>225</v>
      </c>
      <c r="G65" s="32">
        <v>2196.413</v>
      </c>
      <c r="H65" s="32">
        <v>1746.4449999999999</v>
      </c>
      <c r="I65" s="32">
        <v>3.83</v>
      </c>
      <c r="J65" s="32">
        <v>0.14599999999999999</v>
      </c>
      <c r="K65" s="32">
        <v>24.34</v>
      </c>
      <c r="L65" s="32">
        <v>2.0579999999999998</v>
      </c>
      <c r="M65" s="32">
        <v>0.45400000000000001</v>
      </c>
      <c r="N65" s="32">
        <v>0.65800000000000003</v>
      </c>
      <c r="O65" s="32">
        <v>44.7</v>
      </c>
      <c r="P65" s="32">
        <v>28.780999999999999</v>
      </c>
      <c r="Q65" s="32">
        <v>44.978999999999999</v>
      </c>
      <c r="R65" s="32">
        <v>229.8</v>
      </c>
      <c r="S65" s="32">
        <v>60</v>
      </c>
      <c r="T65" s="32">
        <v>60</v>
      </c>
      <c r="U65" s="32">
        <v>60.7</v>
      </c>
      <c r="V65" s="32">
        <v>137.79599999999999</v>
      </c>
      <c r="W65" s="32">
        <v>52.5</v>
      </c>
      <c r="X65" s="32">
        <v>66.643000000000001</v>
      </c>
      <c r="Y65" s="32">
        <v>82.637</v>
      </c>
      <c r="Z65" s="32">
        <v>1.3169999999999999</v>
      </c>
      <c r="AA65" s="32">
        <v>544.86500000000001</v>
      </c>
      <c r="AB65" s="32">
        <v>497.95299999999997</v>
      </c>
      <c r="AC65" s="32">
        <v>4.8159999999999998</v>
      </c>
      <c r="AD65" s="32">
        <v>3.8</v>
      </c>
      <c r="AE65" s="32">
        <v>7930.2969999999996</v>
      </c>
      <c r="AF65" s="32">
        <v>6106.2960000000003</v>
      </c>
      <c r="AG65" s="32">
        <v>1810.201</v>
      </c>
      <c r="AH65" s="32">
        <v>1134.607</v>
      </c>
      <c r="AI65" s="32">
        <v>6120.0969999999998</v>
      </c>
      <c r="AJ65" s="32">
        <v>4971.6880000000001</v>
      </c>
      <c r="AK65" s="32">
        <v>424.82900000000001</v>
      </c>
      <c r="AL65" s="32">
        <v>2056.1660000000002</v>
      </c>
      <c r="AM65" s="32">
        <v>45566.698089999998</v>
      </c>
      <c r="AN65" s="32">
        <v>45566.698089999998</v>
      </c>
      <c r="AO65" s="32">
        <v>45566.698089999998</v>
      </c>
      <c r="AP65" s="32">
        <v>1</v>
      </c>
    </row>
    <row r="66" spans="1:42" x14ac:dyDescent="0.35">
      <c r="A66" s="31">
        <v>801.04399999999998</v>
      </c>
      <c r="B66" s="31">
        <v>119.90900000000001</v>
      </c>
      <c r="C66" s="31">
        <v>215</v>
      </c>
      <c r="D66" s="31">
        <v>215.1</v>
      </c>
      <c r="E66" s="31">
        <v>220.1</v>
      </c>
      <c r="F66" s="31">
        <v>225</v>
      </c>
      <c r="G66" s="31">
        <v>2199.6190000000001</v>
      </c>
      <c r="H66" s="31">
        <v>1727.307</v>
      </c>
      <c r="I66" s="31">
        <v>3.09</v>
      </c>
      <c r="J66" s="31">
        <v>0.14599999999999999</v>
      </c>
      <c r="K66" s="31">
        <v>24.34</v>
      </c>
      <c r="L66" s="31">
        <v>2.0779999999999998</v>
      </c>
      <c r="M66" s="31">
        <v>0.45400000000000001</v>
      </c>
      <c r="N66" s="31">
        <v>0.65800000000000003</v>
      </c>
      <c r="O66" s="31">
        <v>44.9</v>
      </c>
      <c r="P66" s="31">
        <v>28.939</v>
      </c>
      <c r="Q66" s="31">
        <v>44.994</v>
      </c>
      <c r="R66" s="31">
        <v>229.8</v>
      </c>
      <c r="S66" s="31">
        <v>60</v>
      </c>
      <c r="T66" s="31">
        <v>60</v>
      </c>
      <c r="U66" s="31">
        <v>60.7</v>
      </c>
      <c r="V66" s="31">
        <v>137.79599999999999</v>
      </c>
      <c r="W66" s="31">
        <v>52.5</v>
      </c>
      <c r="X66" s="31">
        <v>66.730999999999995</v>
      </c>
      <c r="Y66" s="31">
        <v>82.575999999999993</v>
      </c>
      <c r="Z66" s="31">
        <v>1.3540000000000001</v>
      </c>
      <c r="AA66" s="31">
        <v>544.63</v>
      </c>
      <c r="AB66" s="31">
        <v>498.19200000000001</v>
      </c>
      <c r="AC66" s="31">
        <v>4.8159999999999998</v>
      </c>
      <c r="AD66" s="31">
        <v>3.8</v>
      </c>
      <c r="AE66" s="31">
        <v>7932.6970000000001</v>
      </c>
      <c r="AF66" s="31">
        <v>6111.1490000000003</v>
      </c>
      <c r="AG66" s="31">
        <v>1811.895</v>
      </c>
      <c r="AH66" s="31">
        <v>1137.9780000000001</v>
      </c>
      <c r="AI66" s="31">
        <v>6120.8019999999997</v>
      </c>
      <c r="AJ66" s="31">
        <v>4973.1719999999996</v>
      </c>
      <c r="AK66" s="31">
        <v>424.80200000000002</v>
      </c>
      <c r="AL66" s="31">
        <v>2056.2489999999998</v>
      </c>
      <c r="AM66" s="31">
        <v>45566.698369999998</v>
      </c>
      <c r="AN66" s="31">
        <v>45566.698369999998</v>
      </c>
      <c r="AO66" s="31">
        <v>45566.698369999998</v>
      </c>
      <c r="AP66" s="31">
        <v>1</v>
      </c>
    </row>
    <row r="67" spans="1:42" x14ac:dyDescent="0.35">
      <c r="A67" s="32">
        <v>801.41300000000001</v>
      </c>
      <c r="B67" s="32">
        <v>119.90900000000001</v>
      </c>
      <c r="C67" s="32">
        <v>215.1</v>
      </c>
      <c r="D67" s="32">
        <v>214.8</v>
      </c>
      <c r="E67" s="32">
        <v>220</v>
      </c>
      <c r="F67" s="32">
        <v>225</v>
      </c>
      <c r="G67" s="32">
        <v>2181.0639999999999</v>
      </c>
      <c r="H67" s="32">
        <v>1719.05</v>
      </c>
      <c r="I67" s="32">
        <v>3.234</v>
      </c>
      <c r="J67" s="32">
        <v>0.152</v>
      </c>
      <c r="K67" s="32">
        <v>24.338000000000001</v>
      </c>
      <c r="L67" s="32">
        <v>2.0819999999999999</v>
      </c>
      <c r="M67" s="32">
        <v>0.45200000000000001</v>
      </c>
      <c r="N67" s="32">
        <v>0.65400000000000003</v>
      </c>
      <c r="O67" s="32">
        <v>45</v>
      </c>
      <c r="P67" s="32">
        <v>29.164000000000001</v>
      </c>
      <c r="Q67" s="32">
        <v>44.973999999999997</v>
      </c>
      <c r="R67" s="32">
        <v>229.8</v>
      </c>
      <c r="S67" s="32">
        <v>60</v>
      </c>
      <c r="T67" s="32">
        <v>60</v>
      </c>
      <c r="U67" s="32">
        <v>60.7</v>
      </c>
      <c r="V67" s="32">
        <v>94.585999999999999</v>
      </c>
      <c r="W67" s="32">
        <v>52.5</v>
      </c>
      <c r="X67" s="32">
        <v>65.988</v>
      </c>
      <c r="Y67" s="32">
        <v>79.956999999999994</v>
      </c>
      <c r="Z67" s="32">
        <v>2.8969999999999998</v>
      </c>
      <c r="AA67" s="32">
        <v>546.01700000000005</v>
      </c>
      <c r="AB67" s="32">
        <v>502.60899999999998</v>
      </c>
      <c r="AC67" s="32">
        <v>4.5149999999999997</v>
      </c>
      <c r="AD67" s="32">
        <v>3.5739999999999998</v>
      </c>
      <c r="AE67" s="32">
        <v>7812.9840000000004</v>
      </c>
      <c r="AF67" s="32">
        <v>5556.33</v>
      </c>
      <c r="AG67" s="32">
        <v>1654.1690000000001</v>
      </c>
      <c r="AH67" s="32">
        <v>1021.91</v>
      </c>
      <c r="AI67" s="32">
        <v>6158.8149999999996</v>
      </c>
      <c r="AJ67" s="32">
        <v>4534.42</v>
      </c>
      <c r="AK67" s="32">
        <v>423.69</v>
      </c>
      <c r="AL67" s="32">
        <v>2052.9450000000002</v>
      </c>
      <c r="AM67" s="32">
        <v>45566.698660000002</v>
      </c>
      <c r="AN67" s="32">
        <v>45566.698660000002</v>
      </c>
      <c r="AO67" s="32">
        <v>45566.698660000002</v>
      </c>
      <c r="AP67" s="32">
        <v>1</v>
      </c>
    </row>
    <row r="68" spans="1:42" x14ac:dyDescent="0.35">
      <c r="A68" s="31">
        <v>801.41300000000001</v>
      </c>
      <c r="B68" s="31">
        <v>119.90900000000001</v>
      </c>
      <c r="C68" s="31">
        <v>215.1</v>
      </c>
      <c r="D68" s="31">
        <v>214.8</v>
      </c>
      <c r="E68" s="31">
        <v>220</v>
      </c>
      <c r="F68" s="31">
        <v>225</v>
      </c>
      <c r="G68" s="31">
        <v>2181.0639999999999</v>
      </c>
      <c r="H68" s="31">
        <v>1719.05</v>
      </c>
      <c r="I68" s="31">
        <v>3.234</v>
      </c>
      <c r="J68" s="31">
        <v>0.152</v>
      </c>
      <c r="K68" s="31">
        <v>24.338000000000001</v>
      </c>
      <c r="L68" s="31">
        <v>2.0819999999999999</v>
      </c>
      <c r="M68" s="31">
        <v>0.45200000000000001</v>
      </c>
      <c r="N68" s="31">
        <v>0.65400000000000003</v>
      </c>
      <c r="O68" s="31">
        <v>45</v>
      </c>
      <c r="P68" s="31">
        <v>29.164000000000001</v>
      </c>
      <c r="Q68" s="31">
        <v>44.973999999999997</v>
      </c>
      <c r="R68" s="31">
        <v>229.8</v>
      </c>
      <c r="S68" s="31">
        <v>60</v>
      </c>
      <c r="T68" s="31">
        <v>60</v>
      </c>
      <c r="U68" s="31">
        <v>60.7</v>
      </c>
      <c r="V68" s="31">
        <v>137.79599999999999</v>
      </c>
      <c r="W68" s="31">
        <v>52.5</v>
      </c>
      <c r="X68" s="31">
        <v>66.659000000000006</v>
      </c>
      <c r="Y68" s="31">
        <v>82.326999999999998</v>
      </c>
      <c r="Z68" s="31">
        <v>2.4079999999999999</v>
      </c>
      <c r="AA68" s="31">
        <v>547.17100000000005</v>
      </c>
      <c r="AB68" s="31">
        <v>500.24900000000002</v>
      </c>
      <c r="AC68" s="31">
        <v>4.7779999999999996</v>
      </c>
      <c r="AD68" s="31">
        <v>3.8</v>
      </c>
      <c r="AE68" s="31">
        <v>7985.9309999999996</v>
      </c>
      <c r="AF68" s="31">
        <v>6176.6930000000002</v>
      </c>
      <c r="AG68" s="31">
        <v>1807.289</v>
      </c>
      <c r="AH68" s="31">
        <v>1149.528</v>
      </c>
      <c r="AI68" s="31">
        <v>6178.643</v>
      </c>
      <c r="AJ68" s="31">
        <v>5027.165</v>
      </c>
      <c r="AK68" s="31">
        <v>424.70400000000001</v>
      </c>
      <c r="AL68" s="31">
        <v>2056.4769999999999</v>
      </c>
      <c r="AM68" s="31">
        <v>45566.698660000002</v>
      </c>
      <c r="AN68" s="31">
        <v>45566.698660000002</v>
      </c>
      <c r="AO68" s="31">
        <v>45566.698660000002</v>
      </c>
      <c r="AP68" s="31">
        <v>0</v>
      </c>
    </row>
    <row r="69" spans="1:42" x14ac:dyDescent="0.35">
      <c r="A69" s="32">
        <v>801.22900000000004</v>
      </c>
      <c r="B69" s="32">
        <v>119.90900000000001</v>
      </c>
      <c r="C69" s="32">
        <v>215.3</v>
      </c>
      <c r="D69" s="32">
        <v>215.1</v>
      </c>
      <c r="E69" s="32">
        <v>220.1</v>
      </c>
      <c r="F69" s="32">
        <v>225</v>
      </c>
      <c r="G69" s="32">
        <v>2207.6819999999998</v>
      </c>
      <c r="H69" s="32">
        <v>1724.6849999999999</v>
      </c>
      <c r="I69" s="32">
        <v>3.016</v>
      </c>
      <c r="J69" s="32">
        <v>0.14399999999999999</v>
      </c>
      <c r="K69" s="32">
        <v>24.346</v>
      </c>
      <c r="L69" s="32">
        <v>2.0720000000000001</v>
      </c>
      <c r="M69" s="32">
        <v>0.45400000000000001</v>
      </c>
      <c r="N69" s="32">
        <v>0.65600000000000003</v>
      </c>
      <c r="O69" s="32">
        <v>45.2</v>
      </c>
      <c r="P69" s="32">
        <v>29.356999999999999</v>
      </c>
      <c r="Q69" s="32">
        <v>44.978999999999999</v>
      </c>
      <c r="R69" s="32">
        <v>229.8</v>
      </c>
      <c r="S69" s="32">
        <v>59.9</v>
      </c>
      <c r="T69" s="32">
        <v>59.9</v>
      </c>
      <c r="U69" s="32">
        <v>60.7</v>
      </c>
      <c r="V69" s="32">
        <v>94.585999999999999</v>
      </c>
      <c r="W69" s="32">
        <v>52.5</v>
      </c>
      <c r="X69" s="32">
        <v>66.156000000000006</v>
      </c>
      <c r="Y69" s="32">
        <v>79.808000000000007</v>
      </c>
      <c r="Z69" s="32">
        <v>2.859</v>
      </c>
      <c r="AA69" s="32">
        <v>545.21</v>
      </c>
      <c r="AB69" s="32">
        <v>501.41500000000002</v>
      </c>
      <c r="AC69" s="32">
        <v>4.4770000000000003</v>
      </c>
      <c r="AD69" s="32">
        <v>3.5739999999999998</v>
      </c>
      <c r="AE69" s="32">
        <v>7799.1220000000003</v>
      </c>
      <c r="AF69" s="32">
        <v>5557.6289999999999</v>
      </c>
      <c r="AG69" s="32">
        <v>1631.922</v>
      </c>
      <c r="AH69" s="32">
        <v>1020.18</v>
      </c>
      <c r="AI69" s="32">
        <v>6167.2</v>
      </c>
      <c r="AJ69" s="32">
        <v>4537.4489999999996</v>
      </c>
      <c r="AK69" s="32">
        <v>423.75900000000001</v>
      </c>
      <c r="AL69" s="32">
        <v>2053.64</v>
      </c>
      <c r="AM69" s="32">
        <v>45566.698940000002</v>
      </c>
      <c r="AN69" s="32">
        <v>45566.698940000002</v>
      </c>
      <c r="AO69" s="32">
        <v>45566.698940000002</v>
      </c>
      <c r="AP69" s="32">
        <v>1</v>
      </c>
    </row>
    <row r="70" spans="1:42" x14ac:dyDescent="0.35">
      <c r="A70" s="31">
        <v>801.22900000000004</v>
      </c>
      <c r="B70" s="31">
        <v>119.90900000000001</v>
      </c>
      <c r="C70" s="31">
        <v>215.3</v>
      </c>
      <c r="D70" s="31">
        <v>215.1</v>
      </c>
      <c r="E70" s="31">
        <v>220.1</v>
      </c>
      <c r="F70" s="31">
        <v>225</v>
      </c>
      <c r="G70" s="31">
        <v>2207.6819999999998</v>
      </c>
      <c r="H70" s="31">
        <v>1724.6849999999999</v>
      </c>
      <c r="I70" s="31">
        <v>3.016</v>
      </c>
      <c r="J70" s="31">
        <v>0.14399999999999999</v>
      </c>
      <c r="K70" s="31">
        <v>24.346</v>
      </c>
      <c r="L70" s="31">
        <v>2.0720000000000001</v>
      </c>
      <c r="M70" s="31">
        <v>0.45400000000000001</v>
      </c>
      <c r="N70" s="31">
        <v>0.65600000000000003</v>
      </c>
      <c r="O70" s="31">
        <v>45.2</v>
      </c>
      <c r="P70" s="31">
        <v>29.356999999999999</v>
      </c>
      <c r="Q70" s="31">
        <v>44.978999999999999</v>
      </c>
      <c r="R70" s="31">
        <v>229.8</v>
      </c>
      <c r="S70" s="31">
        <v>59.9</v>
      </c>
      <c r="T70" s="31">
        <v>59.9</v>
      </c>
      <c r="U70" s="31">
        <v>60.7</v>
      </c>
      <c r="V70" s="31">
        <v>137.79599999999999</v>
      </c>
      <c r="W70" s="31">
        <v>52.5</v>
      </c>
      <c r="X70" s="31">
        <v>66.555000000000007</v>
      </c>
      <c r="Y70" s="31">
        <v>82.721999999999994</v>
      </c>
      <c r="Z70" s="31">
        <v>1.2789999999999999</v>
      </c>
      <c r="AA70" s="31">
        <v>545.16399999999999</v>
      </c>
      <c r="AB70" s="31">
        <v>498.38499999999999</v>
      </c>
      <c r="AC70" s="31">
        <v>4.8540000000000001</v>
      </c>
      <c r="AD70" s="31">
        <v>3.8</v>
      </c>
      <c r="AE70" s="31">
        <v>7957.7579999999998</v>
      </c>
      <c r="AF70" s="31">
        <v>6113.5789999999997</v>
      </c>
      <c r="AG70" s="31">
        <v>1839.4839999999999</v>
      </c>
      <c r="AH70" s="31">
        <v>1144.2660000000001</v>
      </c>
      <c r="AI70" s="31">
        <v>6118.2740000000003</v>
      </c>
      <c r="AJ70" s="31">
        <v>4969.3130000000001</v>
      </c>
      <c r="AK70" s="31">
        <v>424.75400000000002</v>
      </c>
      <c r="AL70" s="31">
        <v>2056.3209999999999</v>
      </c>
      <c r="AM70" s="31">
        <v>45566.698940000002</v>
      </c>
      <c r="AN70" s="31">
        <v>45566.698940000002</v>
      </c>
      <c r="AO70" s="31">
        <v>45566.698940000002</v>
      </c>
      <c r="AP70" s="31">
        <v>0</v>
      </c>
    </row>
    <row r="71" spans="1:42" x14ac:dyDescent="0.35">
      <c r="A71" s="32">
        <v>801.59799999999996</v>
      </c>
      <c r="B71" s="32">
        <v>119.90900000000001</v>
      </c>
      <c r="C71" s="32">
        <v>215.1</v>
      </c>
      <c r="D71" s="32">
        <v>215.1</v>
      </c>
      <c r="E71" s="32">
        <v>220.1</v>
      </c>
      <c r="F71" s="32">
        <v>224.8</v>
      </c>
      <c r="G71" s="32">
        <v>2201.4650000000001</v>
      </c>
      <c r="H71" s="32">
        <v>1705.1590000000001</v>
      </c>
      <c r="I71" s="32">
        <v>3.702</v>
      </c>
      <c r="J71" s="32">
        <v>0.154</v>
      </c>
      <c r="K71" s="32">
        <v>24.501999999999999</v>
      </c>
      <c r="L71" s="32">
        <v>2.0840000000000001</v>
      </c>
      <c r="M71" s="32">
        <v>0.45400000000000001</v>
      </c>
      <c r="N71" s="32">
        <v>0.65800000000000003</v>
      </c>
      <c r="O71" s="32">
        <v>45.2</v>
      </c>
      <c r="P71" s="32">
        <v>29.628</v>
      </c>
      <c r="Q71" s="32">
        <v>44.948</v>
      </c>
      <c r="R71" s="32">
        <v>229.8</v>
      </c>
      <c r="S71" s="32">
        <v>60</v>
      </c>
      <c r="T71" s="32">
        <v>60</v>
      </c>
      <c r="U71" s="32">
        <v>60.7</v>
      </c>
      <c r="V71" s="32">
        <v>137.79599999999999</v>
      </c>
      <c r="W71" s="32">
        <v>52.5</v>
      </c>
      <c r="X71" s="32">
        <v>66.549000000000007</v>
      </c>
      <c r="Y71" s="32">
        <v>82.679000000000002</v>
      </c>
      <c r="Z71" s="32">
        <v>1.3169999999999999</v>
      </c>
      <c r="AA71" s="32">
        <v>546.44100000000003</v>
      </c>
      <c r="AB71" s="32">
        <v>500.55599999999998</v>
      </c>
      <c r="AC71" s="32">
        <v>4.7779999999999996</v>
      </c>
      <c r="AD71" s="32">
        <v>3.8</v>
      </c>
      <c r="AE71" s="32">
        <v>7985.04</v>
      </c>
      <c r="AF71" s="32">
        <v>6194.6229999999996</v>
      </c>
      <c r="AG71" s="32">
        <v>1819.0709999999999</v>
      </c>
      <c r="AH71" s="32">
        <v>1165.7619999999999</v>
      </c>
      <c r="AI71" s="32">
        <v>6165.9690000000001</v>
      </c>
      <c r="AJ71" s="32">
        <v>5028.8609999999999</v>
      </c>
      <c r="AK71" s="32">
        <v>424.827</v>
      </c>
      <c r="AL71" s="32">
        <v>2056.596</v>
      </c>
      <c r="AM71" s="32">
        <v>45566.699220000002</v>
      </c>
      <c r="AN71" s="32">
        <v>45566.699220000002</v>
      </c>
      <c r="AO71" s="32">
        <v>45566.699220000002</v>
      </c>
      <c r="AP71" s="32">
        <v>1</v>
      </c>
    </row>
    <row r="72" spans="1:42" x14ac:dyDescent="0.35">
      <c r="A72" s="31">
        <v>801.22900000000004</v>
      </c>
      <c r="B72" s="31">
        <v>119.90900000000001</v>
      </c>
      <c r="C72" s="31">
        <v>214.6</v>
      </c>
      <c r="D72" s="31">
        <v>215</v>
      </c>
      <c r="E72" s="31">
        <v>220.1</v>
      </c>
      <c r="F72" s="31">
        <v>225</v>
      </c>
      <c r="G72" s="31">
        <v>2203.4070000000002</v>
      </c>
      <c r="H72" s="31">
        <v>1724.0050000000001</v>
      </c>
      <c r="I72" s="31">
        <v>2.96</v>
      </c>
      <c r="J72" s="31">
        <v>0.15</v>
      </c>
      <c r="K72" s="31">
        <v>24.34</v>
      </c>
      <c r="L72" s="31">
        <v>2.0539999999999998</v>
      </c>
      <c r="M72" s="31">
        <v>0.45400000000000001</v>
      </c>
      <c r="N72" s="31">
        <v>0.65800000000000003</v>
      </c>
      <c r="O72" s="31">
        <v>45.5</v>
      </c>
      <c r="P72" s="31">
        <v>29.337</v>
      </c>
      <c r="Q72" s="31">
        <v>44.988999999999997</v>
      </c>
      <c r="R72" s="31">
        <v>229.8</v>
      </c>
      <c r="S72" s="31">
        <v>60.1</v>
      </c>
      <c r="T72" s="31">
        <v>60.1</v>
      </c>
      <c r="U72" s="31">
        <v>60.7</v>
      </c>
      <c r="V72" s="31">
        <v>94.585999999999999</v>
      </c>
      <c r="W72" s="31">
        <v>52.5</v>
      </c>
      <c r="X72" s="31">
        <v>65.972999999999999</v>
      </c>
      <c r="Y72" s="31">
        <v>79.777000000000001</v>
      </c>
      <c r="Z72" s="31">
        <v>3.2730000000000001</v>
      </c>
      <c r="AA72" s="31">
        <v>544.77099999999996</v>
      </c>
      <c r="AB72" s="31">
        <v>502.14100000000002</v>
      </c>
      <c r="AC72" s="31">
        <v>4.5149999999999997</v>
      </c>
      <c r="AD72" s="31">
        <v>3.65</v>
      </c>
      <c r="AE72" s="31">
        <v>7790.7179999999998</v>
      </c>
      <c r="AF72" s="31">
        <v>5585.2690000000002</v>
      </c>
      <c r="AG72" s="31">
        <v>1652.806</v>
      </c>
      <c r="AH72" s="31">
        <v>1061.662</v>
      </c>
      <c r="AI72" s="31">
        <v>6137.9129999999996</v>
      </c>
      <c r="AJ72" s="31">
        <v>4523.6059999999998</v>
      </c>
      <c r="AK72" s="31">
        <v>423.702</v>
      </c>
      <c r="AL72" s="31">
        <v>2052.163</v>
      </c>
      <c r="AM72" s="31">
        <v>45566.699500000002</v>
      </c>
      <c r="AN72" s="31">
        <v>45566.699500000002</v>
      </c>
      <c r="AO72" s="31">
        <v>45566.699500000002</v>
      </c>
      <c r="AP72" s="31">
        <v>1</v>
      </c>
    </row>
    <row r="73" spans="1:42" x14ac:dyDescent="0.35">
      <c r="A73" s="32">
        <v>801.22900000000004</v>
      </c>
      <c r="B73" s="32">
        <v>119.90900000000001</v>
      </c>
      <c r="C73" s="32">
        <v>214.6</v>
      </c>
      <c r="D73" s="32">
        <v>215</v>
      </c>
      <c r="E73" s="32">
        <v>220.1</v>
      </c>
      <c r="F73" s="32">
        <v>225</v>
      </c>
      <c r="G73" s="32">
        <v>2203.4070000000002</v>
      </c>
      <c r="H73" s="32">
        <v>1724.0050000000001</v>
      </c>
      <c r="I73" s="32">
        <v>2.96</v>
      </c>
      <c r="J73" s="32">
        <v>0.15</v>
      </c>
      <c r="K73" s="32">
        <v>24.34</v>
      </c>
      <c r="L73" s="32">
        <v>2.0539999999999998</v>
      </c>
      <c r="M73" s="32">
        <v>0.45400000000000001</v>
      </c>
      <c r="N73" s="32">
        <v>0.65800000000000003</v>
      </c>
      <c r="O73" s="32">
        <v>45.5</v>
      </c>
      <c r="P73" s="32">
        <v>29.337</v>
      </c>
      <c r="Q73" s="32">
        <v>44.988999999999997</v>
      </c>
      <c r="R73" s="32">
        <v>229.8</v>
      </c>
      <c r="S73" s="32">
        <v>60.1</v>
      </c>
      <c r="T73" s="32">
        <v>60.1</v>
      </c>
      <c r="U73" s="32">
        <v>60.7</v>
      </c>
      <c r="V73" s="32">
        <v>137.79599999999999</v>
      </c>
      <c r="W73" s="32">
        <v>52.5</v>
      </c>
      <c r="X73" s="32">
        <v>66.557000000000002</v>
      </c>
      <c r="Y73" s="32">
        <v>82.572000000000003</v>
      </c>
      <c r="Z73" s="32">
        <v>1.3540000000000001</v>
      </c>
      <c r="AA73" s="32">
        <v>546.38900000000001</v>
      </c>
      <c r="AB73" s="32">
        <v>500.49700000000001</v>
      </c>
      <c r="AC73" s="32">
        <v>4.7779999999999996</v>
      </c>
      <c r="AD73" s="32">
        <v>3.8</v>
      </c>
      <c r="AE73" s="32">
        <v>7964.0770000000002</v>
      </c>
      <c r="AF73" s="32">
        <v>6182.3</v>
      </c>
      <c r="AG73" s="32">
        <v>1807.71</v>
      </c>
      <c r="AH73" s="32">
        <v>1153.952</v>
      </c>
      <c r="AI73" s="32">
        <v>6156.3670000000002</v>
      </c>
      <c r="AJ73" s="32">
        <v>5028.348</v>
      </c>
      <c r="AK73" s="32">
        <v>424.68</v>
      </c>
      <c r="AL73" s="32">
        <v>2055.3380000000002</v>
      </c>
      <c r="AM73" s="32">
        <v>45566.699500000002</v>
      </c>
      <c r="AN73" s="32">
        <v>45566.699500000002</v>
      </c>
      <c r="AO73" s="32">
        <v>45566.699500000002</v>
      </c>
      <c r="AP73" s="32">
        <v>1</v>
      </c>
    </row>
    <row r="74" spans="1:42" x14ac:dyDescent="0.35">
      <c r="A74" s="31">
        <v>801.22900000000004</v>
      </c>
      <c r="B74" s="31">
        <v>119.90900000000001</v>
      </c>
      <c r="C74" s="31">
        <v>214.6</v>
      </c>
      <c r="D74" s="31">
        <v>214.8</v>
      </c>
      <c r="E74" s="31">
        <v>220</v>
      </c>
      <c r="F74" s="31">
        <v>224.8</v>
      </c>
      <c r="G74" s="31">
        <v>2195.9270000000001</v>
      </c>
      <c r="H74" s="31">
        <v>1718.2729999999999</v>
      </c>
      <c r="I74" s="31">
        <v>2.802</v>
      </c>
      <c r="J74" s="31">
        <v>0.14799999999999999</v>
      </c>
      <c r="K74" s="31">
        <v>24.34</v>
      </c>
      <c r="L74" s="31">
        <v>2.0819999999999999</v>
      </c>
      <c r="M74" s="31">
        <v>0.45400000000000001</v>
      </c>
      <c r="N74" s="31">
        <v>0.65800000000000003</v>
      </c>
      <c r="O74" s="31">
        <v>45.5</v>
      </c>
      <c r="P74" s="31">
        <v>29.536000000000001</v>
      </c>
      <c r="Q74" s="31">
        <v>44.963999999999999</v>
      </c>
      <c r="R74" s="31">
        <v>230</v>
      </c>
      <c r="S74" s="31">
        <v>60</v>
      </c>
      <c r="T74" s="31">
        <v>60</v>
      </c>
      <c r="U74" s="31">
        <v>60.7</v>
      </c>
      <c r="V74" s="31">
        <v>94.585999999999999</v>
      </c>
      <c r="W74" s="31">
        <v>52.5</v>
      </c>
      <c r="X74" s="31">
        <v>66.132999999999996</v>
      </c>
      <c r="Y74" s="31">
        <v>79.856999999999999</v>
      </c>
      <c r="Z74" s="31">
        <v>2.8220000000000001</v>
      </c>
      <c r="AA74" s="31">
        <v>546.45600000000002</v>
      </c>
      <c r="AB74" s="31">
        <v>502.79399999999998</v>
      </c>
      <c r="AC74" s="31">
        <v>4.5149999999999997</v>
      </c>
      <c r="AD74" s="31">
        <v>3.6120000000000001</v>
      </c>
      <c r="AE74" s="31">
        <v>7825.1639999999998</v>
      </c>
      <c r="AF74" s="31">
        <v>5595.0039999999999</v>
      </c>
      <c r="AG74" s="31">
        <v>1662.232</v>
      </c>
      <c r="AH74" s="31">
        <v>1048.5920000000001</v>
      </c>
      <c r="AI74" s="31">
        <v>6162.9309999999996</v>
      </c>
      <c r="AJ74" s="31">
        <v>4546.4120000000003</v>
      </c>
      <c r="AK74" s="31">
        <v>423.39499999999998</v>
      </c>
      <c r="AL74" s="31">
        <v>2055.4360000000001</v>
      </c>
      <c r="AM74" s="31">
        <v>45566.699780000003</v>
      </c>
      <c r="AN74" s="31">
        <v>45566.699780000003</v>
      </c>
      <c r="AO74" s="31">
        <v>45566.699780000003</v>
      </c>
      <c r="AP74" s="31">
        <v>1</v>
      </c>
    </row>
    <row r="75" spans="1:42" x14ac:dyDescent="0.35">
      <c r="A75" s="32">
        <v>801.22900000000004</v>
      </c>
      <c r="B75" s="32">
        <v>119.90900000000001</v>
      </c>
      <c r="C75" s="32">
        <v>214.6</v>
      </c>
      <c r="D75" s="32">
        <v>214.8</v>
      </c>
      <c r="E75" s="32">
        <v>220</v>
      </c>
      <c r="F75" s="32">
        <v>224.8</v>
      </c>
      <c r="G75" s="32">
        <v>2195.9270000000001</v>
      </c>
      <c r="H75" s="32">
        <v>1718.2729999999999</v>
      </c>
      <c r="I75" s="32">
        <v>2.802</v>
      </c>
      <c r="J75" s="32">
        <v>0.14799999999999999</v>
      </c>
      <c r="K75" s="32">
        <v>24.34</v>
      </c>
      <c r="L75" s="32">
        <v>2.0819999999999999</v>
      </c>
      <c r="M75" s="32">
        <v>0.45400000000000001</v>
      </c>
      <c r="N75" s="32">
        <v>0.65800000000000003</v>
      </c>
      <c r="O75" s="32">
        <v>45.5</v>
      </c>
      <c r="P75" s="32">
        <v>29.536000000000001</v>
      </c>
      <c r="Q75" s="32">
        <v>44.963999999999999</v>
      </c>
      <c r="R75" s="32">
        <v>230</v>
      </c>
      <c r="S75" s="32">
        <v>60</v>
      </c>
      <c r="T75" s="32">
        <v>60</v>
      </c>
      <c r="U75" s="32">
        <v>60.7</v>
      </c>
      <c r="V75" s="32">
        <v>137.79599999999999</v>
      </c>
      <c r="W75" s="32">
        <v>52.5</v>
      </c>
      <c r="X75" s="32">
        <v>66.741</v>
      </c>
      <c r="Y75" s="32">
        <v>82.516000000000005</v>
      </c>
      <c r="Z75" s="32">
        <v>1.994</v>
      </c>
      <c r="AA75" s="32">
        <v>548.72500000000002</v>
      </c>
      <c r="AB75" s="32">
        <v>501.87400000000002</v>
      </c>
      <c r="AC75" s="32">
        <v>4.8159999999999998</v>
      </c>
      <c r="AD75" s="32">
        <v>3.8</v>
      </c>
      <c r="AE75" s="32">
        <v>8015.4030000000002</v>
      </c>
      <c r="AF75" s="32">
        <v>6222.0510000000004</v>
      </c>
      <c r="AG75" s="32">
        <v>1842.0530000000001</v>
      </c>
      <c r="AH75" s="32">
        <v>1163.825</v>
      </c>
      <c r="AI75" s="32">
        <v>6173.35</v>
      </c>
      <c r="AJ75" s="32">
        <v>5058.2259999999997</v>
      </c>
      <c r="AK75" s="32">
        <v>424.726</v>
      </c>
      <c r="AL75" s="32">
        <v>2056.0830000000001</v>
      </c>
      <c r="AM75" s="32">
        <v>45566.699780000003</v>
      </c>
      <c r="AN75" s="32">
        <v>45566.699780000003</v>
      </c>
      <c r="AO75" s="32">
        <v>45566.699780000003</v>
      </c>
      <c r="AP75" s="32">
        <v>1</v>
      </c>
    </row>
    <row r="76" spans="1:42" x14ac:dyDescent="0.35">
      <c r="A76" s="31">
        <v>801.41300000000001</v>
      </c>
      <c r="B76" s="31">
        <v>119.90900000000001</v>
      </c>
      <c r="C76" s="31">
        <v>215.1</v>
      </c>
      <c r="D76" s="31">
        <v>215</v>
      </c>
      <c r="E76" s="31">
        <v>220</v>
      </c>
      <c r="F76" s="31">
        <v>225</v>
      </c>
      <c r="G76" s="31">
        <v>2202.922</v>
      </c>
      <c r="H76" s="31">
        <v>1717.107</v>
      </c>
      <c r="I76" s="31">
        <v>2.694</v>
      </c>
      <c r="J76" s="31">
        <v>0.14599999999999999</v>
      </c>
      <c r="K76" s="31">
        <v>24.34</v>
      </c>
      <c r="L76" s="31">
        <v>2.0539999999999998</v>
      </c>
      <c r="M76" s="31">
        <v>0.45400000000000001</v>
      </c>
      <c r="N76" s="31">
        <v>0.65600000000000003</v>
      </c>
      <c r="O76" s="31">
        <v>45.7</v>
      </c>
      <c r="P76" s="31">
        <v>29.347000000000001</v>
      </c>
      <c r="Q76" s="31">
        <v>44.942999999999998</v>
      </c>
      <c r="R76" s="31">
        <v>230</v>
      </c>
      <c r="S76" s="31">
        <v>60</v>
      </c>
      <c r="T76" s="31">
        <v>60</v>
      </c>
      <c r="U76" s="31">
        <v>60.7</v>
      </c>
      <c r="V76" s="31">
        <v>94.585999999999999</v>
      </c>
      <c r="W76" s="31">
        <v>52.5</v>
      </c>
      <c r="X76" s="31">
        <v>65.945999999999998</v>
      </c>
      <c r="Y76" s="31">
        <v>79.927999999999997</v>
      </c>
      <c r="Z76" s="31">
        <v>3.198</v>
      </c>
      <c r="AA76" s="31">
        <v>546.33600000000001</v>
      </c>
      <c r="AB76" s="31">
        <v>503.03500000000003</v>
      </c>
      <c r="AC76" s="31">
        <v>4.5529999999999999</v>
      </c>
      <c r="AD76" s="31">
        <v>3.5739999999999998</v>
      </c>
      <c r="AE76" s="31">
        <v>7828.607</v>
      </c>
      <c r="AF76" s="31">
        <v>5593.2150000000001</v>
      </c>
      <c r="AG76" s="31">
        <v>1680.8</v>
      </c>
      <c r="AH76" s="31">
        <v>1028.3420000000001</v>
      </c>
      <c r="AI76" s="31">
        <v>6147.8069999999998</v>
      </c>
      <c r="AJ76" s="31">
        <v>4564.8729999999996</v>
      </c>
      <c r="AK76" s="31">
        <v>423.87200000000001</v>
      </c>
      <c r="AL76" s="31">
        <v>2054.0410000000002</v>
      </c>
      <c r="AM76" s="31">
        <v>45566.700069999999</v>
      </c>
      <c r="AN76" s="31">
        <v>45566.700069999999</v>
      </c>
      <c r="AO76" s="31">
        <v>45566.700069999999</v>
      </c>
      <c r="AP76" s="31">
        <v>1</v>
      </c>
    </row>
    <row r="77" spans="1:42" x14ac:dyDescent="0.35">
      <c r="A77" s="32">
        <v>801.41300000000001</v>
      </c>
      <c r="B77" s="32">
        <v>119.90900000000001</v>
      </c>
      <c r="C77" s="32">
        <v>215.1</v>
      </c>
      <c r="D77" s="32">
        <v>215</v>
      </c>
      <c r="E77" s="32">
        <v>220</v>
      </c>
      <c r="F77" s="32">
        <v>225</v>
      </c>
      <c r="G77" s="32">
        <v>2202.922</v>
      </c>
      <c r="H77" s="32">
        <v>1717.107</v>
      </c>
      <c r="I77" s="32">
        <v>2.694</v>
      </c>
      <c r="J77" s="32">
        <v>0.14599999999999999</v>
      </c>
      <c r="K77" s="32">
        <v>24.34</v>
      </c>
      <c r="L77" s="32">
        <v>2.0539999999999998</v>
      </c>
      <c r="M77" s="32">
        <v>0.45400000000000001</v>
      </c>
      <c r="N77" s="32">
        <v>0.65600000000000003</v>
      </c>
      <c r="O77" s="32">
        <v>45.7</v>
      </c>
      <c r="P77" s="32">
        <v>29.347000000000001</v>
      </c>
      <c r="Q77" s="32">
        <v>44.942999999999998</v>
      </c>
      <c r="R77" s="32">
        <v>230</v>
      </c>
      <c r="S77" s="32">
        <v>60</v>
      </c>
      <c r="T77" s="32">
        <v>60</v>
      </c>
      <c r="U77" s="32">
        <v>60.7</v>
      </c>
      <c r="V77" s="32">
        <v>137.79599999999999</v>
      </c>
      <c r="W77" s="32">
        <v>52.5</v>
      </c>
      <c r="X77" s="32">
        <v>66.763000000000005</v>
      </c>
      <c r="Y77" s="32">
        <v>82.808999999999997</v>
      </c>
      <c r="Z77" s="32">
        <v>1.2789999999999999</v>
      </c>
      <c r="AA77" s="32">
        <v>546.22199999999998</v>
      </c>
      <c r="AB77" s="32">
        <v>499.78500000000003</v>
      </c>
      <c r="AC77" s="32">
        <v>4.8159999999999998</v>
      </c>
      <c r="AD77" s="32">
        <v>3.8</v>
      </c>
      <c r="AE77" s="32">
        <v>7974.2250000000004</v>
      </c>
      <c r="AF77" s="32">
        <v>6145.5370000000003</v>
      </c>
      <c r="AG77" s="32">
        <v>1827.309</v>
      </c>
      <c r="AH77" s="32">
        <v>1152.104</v>
      </c>
      <c r="AI77" s="32">
        <v>6146.9160000000002</v>
      </c>
      <c r="AJ77" s="32">
        <v>4993.4340000000002</v>
      </c>
      <c r="AK77" s="32">
        <v>424.62799999999999</v>
      </c>
      <c r="AL77" s="32">
        <v>2054.7950000000001</v>
      </c>
      <c r="AM77" s="32">
        <v>45566.700069999999</v>
      </c>
      <c r="AN77" s="32">
        <v>45566.700069999999</v>
      </c>
      <c r="AO77" s="32">
        <v>45566.700069999999</v>
      </c>
      <c r="AP77" s="32">
        <v>1</v>
      </c>
    </row>
    <row r="78" spans="1:42" x14ac:dyDescent="0.35">
      <c r="A78" s="31">
        <v>801.59799999999996</v>
      </c>
      <c r="B78" s="31">
        <v>119.90900000000001</v>
      </c>
      <c r="C78" s="31">
        <v>215.3</v>
      </c>
      <c r="D78" s="31">
        <v>215.1</v>
      </c>
      <c r="E78" s="31">
        <v>220.1</v>
      </c>
      <c r="F78" s="31">
        <v>225</v>
      </c>
      <c r="G78" s="31">
        <v>2194.373</v>
      </c>
      <c r="H78" s="31">
        <v>1717.107</v>
      </c>
      <c r="I78" s="31">
        <v>3.2080000000000002</v>
      </c>
      <c r="J78" s="31">
        <v>0.14599999999999999</v>
      </c>
      <c r="K78" s="31">
        <v>24.356000000000002</v>
      </c>
      <c r="L78" s="31">
        <v>2.0880000000000001</v>
      </c>
      <c r="M78" s="31">
        <v>0.45200000000000001</v>
      </c>
      <c r="N78" s="31">
        <v>0.65600000000000003</v>
      </c>
      <c r="O78" s="31">
        <v>45.7</v>
      </c>
      <c r="P78" s="31">
        <v>29.774999999999999</v>
      </c>
      <c r="Q78" s="31">
        <v>44.969000000000001</v>
      </c>
      <c r="R78" s="31">
        <v>229.8</v>
      </c>
      <c r="S78" s="31">
        <v>60</v>
      </c>
      <c r="T78" s="31">
        <v>60</v>
      </c>
      <c r="U78" s="31">
        <v>60.7</v>
      </c>
      <c r="V78" s="31">
        <v>137.79599999999999</v>
      </c>
      <c r="W78" s="31">
        <v>52.5</v>
      </c>
      <c r="X78" s="31">
        <v>66.941000000000003</v>
      </c>
      <c r="Y78" s="31">
        <v>82.254999999999995</v>
      </c>
      <c r="Z78" s="31">
        <v>1.806</v>
      </c>
      <c r="AA78" s="31">
        <v>546.01400000000001</v>
      </c>
      <c r="AB78" s="31">
        <v>500.32400000000001</v>
      </c>
      <c r="AC78" s="31">
        <v>4.8159999999999998</v>
      </c>
      <c r="AD78" s="31">
        <v>3.8</v>
      </c>
      <c r="AE78" s="31">
        <v>7973.1729999999998</v>
      </c>
      <c r="AF78" s="31">
        <v>6194.7430000000004</v>
      </c>
      <c r="AG78" s="31">
        <v>1840.0530000000001</v>
      </c>
      <c r="AH78" s="31">
        <v>1167.48</v>
      </c>
      <c r="AI78" s="31">
        <v>6133.12</v>
      </c>
      <c r="AJ78" s="31">
        <v>5027.2629999999999</v>
      </c>
      <c r="AK78" s="31">
        <v>424.73599999999999</v>
      </c>
      <c r="AL78" s="31">
        <v>2056.4360000000001</v>
      </c>
      <c r="AM78" s="31">
        <v>45566.700349999999</v>
      </c>
      <c r="AN78" s="31">
        <v>45566.700349999999</v>
      </c>
      <c r="AO78" s="31">
        <v>45566.700349999999</v>
      </c>
      <c r="AP78" s="31">
        <v>0</v>
      </c>
    </row>
    <row r="79" spans="1:42" x14ac:dyDescent="0.35">
      <c r="A79" s="32">
        <v>801.59799999999996</v>
      </c>
      <c r="B79" s="32">
        <v>119.90900000000001</v>
      </c>
      <c r="C79" s="32">
        <v>215.3</v>
      </c>
      <c r="D79" s="32">
        <v>215.1</v>
      </c>
      <c r="E79" s="32">
        <v>220.1</v>
      </c>
      <c r="F79" s="32">
        <v>225</v>
      </c>
      <c r="G79" s="32">
        <v>2206.3220000000001</v>
      </c>
      <c r="H79" s="32">
        <v>1712.7360000000001</v>
      </c>
      <c r="I79" s="32">
        <v>2.89</v>
      </c>
      <c r="J79" s="32">
        <v>0.14599999999999999</v>
      </c>
      <c r="K79" s="32">
        <v>24.34</v>
      </c>
      <c r="L79" s="32">
        <v>2.052</v>
      </c>
      <c r="M79" s="32">
        <v>0.45400000000000001</v>
      </c>
      <c r="N79" s="32">
        <v>0.65600000000000003</v>
      </c>
      <c r="O79" s="32">
        <v>45.9</v>
      </c>
      <c r="P79" s="32">
        <v>29.413</v>
      </c>
      <c r="Q79" s="32">
        <v>44.978999999999999</v>
      </c>
      <c r="R79" s="32">
        <v>229.8</v>
      </c>
      <c r="S79" s="32">
        <v>59.9</v>
      </c>
      <c r="T79" s="32">
        <v>59.9</v>
      </c>
      <c r="U79" s="32">
        <v>60.7</v>
      </c>
      <c r="V79" s="32">
        <v>94.585999999999999</v>
      </c>
      <c r="W79" s="32">
        <v>52.5</v>
      </c>
      <c r="X79" s="32">
        <v>66.177999999999997</v>
      </c>
      <c r="Y79" s="32">
        <v>79.902000000000001</v>
      </c>
      <c r="Z79" s="32">
        <v>2.859</v>
      </c>
      <c r="AA79" s="32">
        <v>543.23699999999997</v>
      </c>
      <c r="AB79" s="32">
        <v>499.68700000000001</v>
      </c>
      <c r="AC79" s="32">
        <v>4.5149999999999997</v>
      </c>
      <c r="AD79" s="32">
        <v>3.5739999999999998</v>
      </c>
      <c r="AE79" s="32">
        <v>7770.4309999999996</v>
      </c>
      <c r="AF79" s="32">
        <v>5501.19</v>
      </c>
      <c r="AG79" s="32">
        <v>1648.646</v>
      </c>
      <c r="AH79" s="32">
        <v>1018.624</v>
      </c>
      <c r="AI79" s="32">
        <v>6121.7849999999999</v>
      </c>
      <c r="AJ79" s="32">
        <v>4482.5659999999998</v>
      </c>
      <c r="AK79" s="32">
        <v>423.64100000000002</v>
      </c>
      <c r="AL79" s="32">
        <v>2055.5120000000002</v>
      </c>
      <c r="AM79" s="32">
        <v>45566.700620000003</v>
      </c>
      <c r="AN79" s="32">
        <v>45566.700620000003</v>
      </c>
      <c r="AO79" s="32">
        <v>45566.700620000003</v>
      </c>
      <c r="AP79" s="32">
        <v>1</v>
      </c>
    </row>
    <row r="80" spans="1:42" x14ac:dyDescent="0.35">
      <c r="A80" s="31">
        <v>801.59799999999996</v>
      </c>
      <c r="B80" s="31">
        <v>119.90900000000001</v>
      </c>
      <c r="C80" s="31">
        <v>215.3</v>
      </c>
      <c r="D80" s="31">
        <v>215.1</v>
      </c>
      <c r="E80" s="31">
        <v>220.1</v>
      </c>
      <c r="F80" s="31">
        <v>225</v>
      </c>
      <c r="G80" s="31">
        <v>2206.3220000000001</v>
      </c>
      <c r="H80" s="31">
        <v>1712.7360000000001</v>
      </c>
      <c r="I80" s="31">
        <v>2.89</v>
      </c>
      <c r="J80" s="31">
        <v>0.14599999999999999</v>
      </c>
      <c r="K80" s="31">
        <v>24.34</v>
      </c>
      <c r="L80" s="31">
        <v>2.052</v>
      </c>
      <c r="M80" s="31">
        <v>0.45400000000000001</v>
      </c>
      <c r="N80" s="31">
        <v>0.65600000000000003</v>
      </c>
      <c r="O80" s="31">
        <v>45.9</v>
      </c>
      <c r="P80" s="31">
        <v>29.413</v>
      </c>
      <c r="Q80" s="31">
        <v>44.978999999999999</v>
      </c>
      <c r="R80" s="31">
        <v>229.8</v>
      </c>
      <c r="S80" s="31">
        <v>59.9</v>
      </c>
      <c r="T80" s="31">
        <v>59.9</v>
      </c>
      <c r="U80" s="31">
        <v>60.7</v>
      </c>
      <c r="V80" s="31">
        <v>137.79599999999999</v>
      </c>
      <c r="W80" s="31">
        <v>52.5</v>
      </c>
      <c r="X80" s="31">
        <v>66.643000000000001</v>
      </c>
      <c r="Y80" s="31">
        <v>82.242000000000004</v>
      </c>
      <c r="Z80" s="31">
        <v>2.5209999999999999</v>
      </c>
      <c r="AA80" s="31">
        <v>545.93799999999999</v>
      </c>
      <c r="AB80" s="31">
        <v>499.86099999999999</v>
      </c>
      <c r="AC80" s="31">
        <v>4.8159999999999998</v>
      </c>
      <c r="AD80" s="31">
        <v>3.8380000000000001</v>
      </c>
      <c r="AE80" s="31">
        <v>7961.4380000000001</v>
      </c>
      <c r="AF80" s="31">
        <v>6172.9449999999997</v>
      </c>
      <c r="AG80" s="31">
        <v>1830.6869999999999</v>
      </c>
      <c r="AH80" s="31">
        <v>1175.1400000000001</v>
      </c>
      <c r="AI80" s="31">
        <v>6130.7510000000002</v>
      </c>
      <c r="AJ80" s="31">
        <v>4997.8050000000003</v>
      </c>
      <c r="AK80" s="31">
        <v>424.77300000000002</v>
      </c>
      <c r="AL80" s="31">
        <v>2055.614</v>
      </c>
      <c r="AM80" s="31">
        <v>45566.700620000003</v>
      </c>
      <c r="AN80" s="31">
        <v>45566.700620000003</v>
      </c>
      <c r="AO80" s="31">
        <v>45566.700620000003</v>
      </c>
      <c r="AP80" s="31">
        <v>1</v>
      </c>
    </row>
    <row r="81" spans="1:42" x14ac:dyDescent="0.35">
      <c r="A81" s="32">
        <v>801.22900000000004</v>
      </c>
      <c r="B81" s="32">
        <v>119.90900000000001</v>
      </c>
      <c r="C81" s="32">
        <v>214.6</v>
      </c>
      <c r="D81" s="32">
        <v>215</v>
      </c>
      <c r="E81" s="32">
        <v>220.1</v>
      </c>
      <c r="F81" s="32">
        <v>225</v>
      </c>
      <c r="G81" s="32">
        <v>2201.27</v>
      </c>
      <c r="H81" s="32">
        <v>1724.1020000000001</v>
      </c>
      <c r="I81" s="32">
        <v>2.87</v>
      </c>
      <c r="J81" s="32">
        <v>0.14599999999999999</v>
      </c>
      <c r="K81" s="32">
        <v>24.34</v>
      </c>
      <c r="L81" s="32">
        <v>2.0760000000000001</v>
      </c>
      <c r="M81" s="32">
        <v>0.45400000000000001</v>
      </c>
      <c r="N81" s="32">
        <v>0.65200000000000002</v>
      </c>
      <c r="O81" s="32">
        <v>46</v>
      </c>
      <c r="P81" s="32">
        <v>29.51</v>
      </c>
      <c r="Q81" s="32">
        <v>44.942999999999998</v>
      </c>
      <c r="R81" s="32">
        <v>229.8</v>
      </c>
      <c r="S81" s="32">
        <v>60</v>
      </c>
      <c r="T81" s="32">
        <v>60</v>
      </c>
      <c r="U81" s="32">
        <v>60.7</v>
      </c>
      <c r="V81" s="32">
        <v>94.585999999999999</v>
      </c>
      <c r="W81" s="32">
        <v>52.5</v>
      </c>
      <c r="X81" s="32">
        <v>65.962000000000003</v>
      </c>
      <c r="Y81" s="32">
        <v>79.804000000000002</v>
      </c>
      <c r="Z81" s="32">
        <v>2.6709999999999998</v>
      </c>
      <c r="AA81" s="32">
        <v>545.39200000000005</v>
      </c>
      <c r="AB81" s="32">
        <v>501.94099999999997</v>
      </c>
      <c r="AC81" s="32">
        <v>4.4770000000000003</v>
      </c>
      <c r="AD81" s="32">
        <v>3.5739999999999998</v>
      </c>
      <c r="AE81" s="32">
        <v>7805.8890000000001</v>
      </c>
      <c r="AF81" s="32">
        <v>5562.7759999999998</v>
      </c>
      <c r="AG81" s="32">
        <v>1638.6369999999999</v>
      </c>
      <c r="AH81" s="32">
        <v>1027.7729999999999</v>
      </c>
      <c r="AI81" s="32">
        <v>6167.2520000000004</v>
      </c>
      <c r="AJ81" s="32">
        <v>4535.0029999999997</v>
      </c>
      <c r="AK81" s="32">
        <v>424.03800000000001</v>
      </c>
      <c r="AL81" s="32">
        <v>2055.328</v>
      </c>
      <c r="AM81" s="32">
        <v>45566.70091</v>
      </c>
      <c r="AN81" s="32">
        <v>45566.70091</v>
      </c>
      <c r="AO81" s="32">
        <v>45566.70091</v>
      </c>
      <c r="AP81" s="32">
        <v>1</v>
      </c>
    </row>
    <row r="82" spans="1:42" x14ac:dyDescent="0.35">
      <c r="A82" s="31">
        <v>801.22900000000004</v>
      </c>
      <c r="B82" s="31">
        <v>119.90900000000001</v>
      </c>
      <c r="C82" s="31">
        <v>214.6</v>
      </c>
      <c r="D82" s="31">
        <v>215</v>
      </c>
      <c r="E82" s="31">
        <v>220.1</v>
      </c>
      <c r="F82" s="31">
        <v>225</v>
      </c>
      <c r="G82" s="31">
        <v>2201.27</v>
      </c>
      <c r="H82" s="31">
        <v>1724.1020000000001</v>
      </c>
      <c r="I82" s="31">
        <v>2.87</v>
      </c>
      <c r="J82" s="31">
        <v>0.14599999999999999</v>
      </c>
      <c r="K82" s="31">
        <v>24.34</v>
      </c>
      <c r="L82" s="31">
        <v>2.0760000000000001</v>
      </c>
      <c r="M82" s="31">
        <v>0.45400000000000001</v>
      </c>
      <c r="N82" s="31">
        <v>0.65200000000000002</v>
      </c>
      <c r="O82" s="31">
        <v>46</v>
      </c>
      <c r="P82" s="31">
        <v>29.51</v>
      </c>
      <c r="Q82" s="31">
        <v>44.942999999999998</v>
      </c>
      <c r="R82" s="31">
        <v>229.8</v>
      </c>
      <c r="S82" s="31">
        <v>60</v>
      </c>
      <c r="T82" s="31">
        <v>60</v>
      </c>
      <c r="U82" s="31">
        <v>60.7</v>
      </c>
      <c r="V82" s="31">
        <v>137.79599999999999</v>
      </c>
      <c r="W82" s="31">
        <v>52.5</v>
      </c>
      <c r="X82" s="31">
        <v>66.796999999999997</v>
      </c>
      <c r="Y82" s="31">
        <v>82.692999999999998</v>
      </c>
      <c r="Z82" s="31">
        <v>1.3169999999999999</v>
      </c>
      <c r="AA82" s="31">
        <v>547.98500000000001</v>
      </c>
      <c r="AB82" s="31">
        <v>501.22399999999999</v>
      </c>
      <c r="AC82" s="31">
        <v>4.7779999999999996</v>
      </c>
      <c r="AD82" s="31">
        <v>3.8380000000000001</v>
      </c>
      <c r="AE82" s="31">
        <v>8003.2619999999997</v>
      </c>
      <c r="AF82" s="31">
        <v>6212.98</v>
      </c>
      <c r="AG82" s="31">
        <v>1818.171</v>
      </c>
      <c r="AH82" s="31">
        <v>1180.5160000000001</v>
      </c>
      <c r="AI82" s="31">
        <v>6185.0910000000003</v>
      </c>
      <c r="AJ82" s="31">
        <v>5032.4639999999999</v>
      </c>
      <c r="AK82" s="31">
        <v>424.60899999999998</v>
      </c>
      <c r="AL82" s="31">
        <v>2053.6959999999999</v>
      </c>
      <c r="AM82" s="31">
        <v>45566.70091</v>
      </c>
      <c r="AN82" s="31">
        <v>45566.70091</v>
      </c>
      <c r="AO82" s="31">
        <v>45566.70091</v>
      </c>
      <c r="AP82" s="31">
        <v>1</v>
      </c>
    </row>
    <row r="83" spans="1:42" x14ac:dyDescent="0.35">
      <c r="A83" s="32">
        <v>801.41300000000001</v>
      </c>
      <c r="B83" s="32">
        <v>119.90900000000001</v>
      </c>
      <c r="C83" s="32">
        <v>215</v>
      </c>
      <c r="D83" s="32">
        <v>214.8</v>
      </c>
      <c r="E83" s="32">
        <v>220</v>
      </c>
      <c r="F83" s="32">
        <v>225</v>
      </c>
      <c r="G83" s="32">
        <v>2208.6529999999998</v>
      </c>
      <c r="H83" s="32">
        <v>1713.61</v>
      </c>
      <c r="I83" s="32">
        <v>2.8559999999999999</v>
      </c>
      <c r="J83" s="32">
        <v>0.152</v>
      </c>
      <c r="K83" s="32">
        <v>24.34</v>
      </c>
      <c r="L83" s="32">
        <v>2.06</v>
      </c>
      <c r="M83" s="32">
        <v>0.45400000000000001</v>
      </c>
      <c r="N83" s="32">
        <v>0.65600000000000003</v>
      </c>
      <c r="O83" s="32">
        <v>46.2</v>
      </c>
      <c r="P83" s="32">
        <v>29.5</v>
      </c>
      <c r="Q83" s="32">
        <v>44.942999999999998</v>
      </c>
      <c r="R83" s="32">
        <v>229.8</v>
      </c>
      <c r="S83" s="32">
        <v>60.1</v>
      </c>
      <c r="T83" s="32">
        <v>60.1</v>
      </c>
      <c r="U83" s="32">
        <v>60.7</v>
      </c>
      <c r="V83" s="32">
        <v>137.79599999999999</v>
      </c>
      <c r="W83" s="32">
        <v>52.5</v>
      </c>
      <c r="X83" s="32">
        <v>66.680999999999997</v>
      </c>
      <c r="Y83" s="32">
        <v>82.216999999999999</v>
      </c>
      <c r="Z83" s="32">
        <v>2.4079999999999999</v>
      </c>
      <c r="AA83" s="32">
        <v>546.85699999999997</v>
      </c>
      <c r="AB83" s="32">
        <v>500.21899999999999</v>
      </c>
      <c r="AC83" s="32">
        <v>4.8159999999999998</v>
      </c>
      <c r="AD83" s="32">
        <v>3.8380000000000001</v>
      </c>
      <c r="AE83" s="32">
        <v>7987.009</v>
      </c>
      <c r="AF83" s="32">
        <v>6201.0959999999995</v>
      </c>
      <c r="AG83" s="32">
        <v>1835.1659999999999</v>
      </c>
      <c r="AH83" s="32">
        <v>1177.4559999999999</v>
      </c>
      <c r="AI83" s="32">
        <v>6151.8429999999998</v>
      </c>
      <c r="AJ83" s="32">
        <v>5023.6400000000003</v>
      </c>
      <c r="AK83" s="32">
        <v>424.72</v>
      </c>
      <c r="AL83" s="32">
        <v>2056.4690000000001</v>
      </c>
      <c r="AM83" s="32">
        <v>45566.70119</v>
      </c>
      <c r="AN83" s="32">
        <v>45566.70119</v>
      </c>
      <c r="AO83" s="32">
        <v>45566.70119</v>
      </c>
      <c r="AP83" s="32">
        <v>1</v>
      </c>
    </row>
    <row r="84" spans="1:42" x14ac:dyDescent="0.35">
      <c r="A84" s="31">
        <v>801.78200000000004</v>
      </c>
      <c r="B84" s="31">
        <v>119.90900000000001</v>
      </c>
      <c r="C84" s="31">
        <v>215.1</v>
      </c>
      <c r="D84" s="31">
        <v>214.8</v>
      </c>
      <c r="E84" s="31">
        <v>219.8</v>
      </c>
      <c r="F84" s="31">
        <v>225</v>
      </c>
      <c r="G84" s="31">
        <v>2190.002</v>
      </c>
      <c r="H84" s="31">
        <v>1710.307</v>
      </c>
      <c r="I84" s="31">
        <v>3.3420000000000001</v>
      </c>
      <c r="J84" s="31">
        <v>0.15</v>
      </c>
      <c r="K84" s="31">
        <v>24.353999999999999</v>
      </c>
      <c r="L84" s="31">
        <v>2.0379999999999998</v>
      </c>
      <c r="M84" s="31">
        <v>0.45400000000000001</v>
      </c>
      <c r="N84" s="31">
        <v>0.65400000000000003</v>
      </c>
      <c r="O84" s="31">
        <v>46.4</v>
      </c>
      <c r="P84" s="31">
        <v>29.091999999999999</v>
      </c>
      <c r="Q84" s="31">
        <v>44.942999999999998</v>
      </c>
      <c r="R84" s="31">
        <v>229.8</v>
      </c>
      <c r="S84" s="31">
        <v>60.2</v>
      </c>
      <c r="T84" s="31">
        <v>60.2</v>
      </c>
      <c r="U84" s="31">
        <v>60.8</v>
      </c>
      <c r="V84" s="31">
        <v>94.585999999999999</v>
      </c>
      <c r="W84" s="31">
        <v>52.5</v>
      </c>
      <c r="X84" s="31">
        <v>66.152000000000001</v>
      </c>
      <c r="Y84" s="31">
        <v>79.921000000000006</v>
      </c>
      <c r="Z84" s="31">
        <v>3.048</v>
      </c>
      <c r="AA84" s="31">
        <v>544.50900000000001</v>
      </c>
      <c r="AB84" s="31">
        <v>499.60199999999998</v>
      </c>
      <c r="AC84" s="31">
        <v>4.5529999999999999</v>
      </c>
      <c r="AD84" s="31">
        <v>3.6120000000000001</v>
      </c>
      <c r="AE84" s="31">
        <v>7798.4380000000001</v>
      </c>
      <c r="AF84" s="31">
        <v>5505.0439999999999</v>
      </c>
      <c r="AG84" s="31">
        <v>1663.806</v>
      </c>
      <c r="AH84" s="31">
        <v>1028.2080000000001</v>
      </c>
      <c r="AI84" s="31">
        <v>6134.6319999999996</v>
      </c>
      <c r="AJ84" s="31">
        <v>4476.8360000000002</v>
      </c>
      <c r="AK84" s="31">
        <v>423.34899999999999</v>
      </c>
      <c r="AL84" s="31">
        <v>2055.2460000000001</v>
      </c>
      <c r="AM84" s="31">
        <v>45566.70147</v>
      </c>
      <c r="AN84" s="31">
        <v>45566.70147</v>
      </c>
      <c r="AO84" s="31">
        <v>45566.70147</v>
      </c>
      <c r="AP84" s="31">
        <v>1</v>
      </c>
    </row>
    <row r="85" spans="1:42" x14ac:dyDescent="0.35">
      <c r="A85" s="32">
        <v>801.78200000000004</v>
      </c>
      <c r="B85" s="32">
        <v>119.90900000000001</v>
      </c>
      <c r="C85" s="32">
        <v>215.1</v>
      </c>
      <c r="D85" s="32">
        <v>214.8</v>
      </c>
      <c r="E85" s="32">
        <v>219.8</v>
      </c>
      <c r="F85" s="32">
        <v>225</v>
      </c>
      <c r="G85" s="32">
        <v>2190.002</v>
      </c>
      <c r="H85" s="32">
        <v>1710.307</v>
      </c>
      <c r="I85" s="32">
        <v>3.3420000000000001</v>
      </c>
      <c r="J85" s="32">
        <v>0.15</v>
      </c>
      <c r="K85" s="32">
        <v>24.353999999999999</v>
      </c>
      <c r="L85" s="32">
        <v>2.0379999999999998</v>
      </c>
      <c r="M85" s="32">
        <v>0.45400000000000001</v>
      </c>
      <c r="N85" s="32">
        <v>0.65400000000000003</v>
      </c>
      <c r="O85" s="32">
        <v>46.4</v>
      </c>
      <c r="P85" s="32">
        <v>29.091999999999999</v>
      </c>
      <c r="Q85" s="32">
        <v>44.942999999999998</v>
      </c>
      <c r="R85" s="32">
        <v>229.8</v>
      </c>
      <c r="S85" s="32">
        <v>60.2</v>
      </c>
      <c r="T85" s="32">
        <v>60.2</v>
      </c>
      <c r="U85" s="32">
        <v>60.8</v>
      </c>
      <c r="V85" s="32">
        <v>137.79599999999999</v>
      </c>
      <c r="W85" s="32">
        <v>52.5</v>
      </c>
      <c r="X85" s="32">
        <v>66.614999999999995</v>
      </c>
      <c r="Y85" s="32">
        <v>82.721000000000004</v>
      </c>
      <c r="Z85" s="32">
        <v>1.2789999999999999</v>
      </c>
      <c r="AA85" s="32">
        <v>545.77499999999998</v>
      </c>
      <c r="AB85" s="32">
        <v>498.63099999999997</v>
      </c>
      <c r="AC85" s="32">
        <v>4.7779999999999996</v>
      </c>
      <c r="AD85" s="32">
        <v>3.8</v>
      </c>
      <c r="AE85" s="32">
        <v>7955.8450000000003</v>
      </c>
      <c r="AF85" s="32">
        <v>6125.1049999999996</v>
      </c>
      <c r="AG85" s="32">
        <v>1800.1959999999999</v>
      </c>
      <c r="AH85" s="32">
        <v>1144.8119999999999</v>
      </c>
      <c r="AI85" s="32">
        <v>6155.6490000000003</v>
      </c>
      <c r="AJ85" s="32">
        <v>4980.2929999999997</v>
      </c>
      <c r="AK85" s="32">
        <v>424.70600000000002</v>
      </c>
      <c r="AL85" s="32">
        <v>2054.931</v>
      </c>
      <c r="AM85" s="32">
        <v>45566.70147</v>
      </c>
      <c r="AN85" s="32">
        <v>45566.70147</v>
      </c>
      <c r="AO85" s="32">
        <v>45566.70147</v>
      </c>
      <c r="AP85" s="32">
        <v>0</v>
      </c>
    </row>
    <row r="86" spans="1:42" x14ac:dyDescent="0.35">
      <c r="A86" s="31">
        <v>801.78200000000004</v>
      </c>
      <c r="B86" s="31">
        <v>119.90900000000001</v>
      </c>
      <c r="C86" s="31">
        <v>215.3</v>
      </c>
      <c r="D86" s="31">
        <v>215.1</v>
      </c>
      <c r="E86" s="31">
        <v>220</v>
      </c>
      <c r="F86" s="31">
        <v>225</v>
      </c>
      <c r="G86" s="31">
        <v>2200.8820000000001</v>
      </c>
      <c r="H86" s="31">
        <v>1723.713</v>
      </c>
      <c r="I86" s="31">
        <v>3.5179999999999998</v>
      </c>
      <c r="J86" s="31">
        <v>0.154</v>
      </c>
      <c r="K86" s="31">
        <v>24.34</v>
      </c>
      <c r="L86" s="31">
        <v>2.0779999999999998</v>
      </c>
      <c r="M86" s="31">
        <v>0.45400000000000001</v>
      </c>
      <c r="N86" s="31">
        <v>0.65600000000000003</v>
      </c>
      <c r="O86" s="31">
        <v>46.5</v>
      </c>
      <c r="P86" s="31">
        <v>29.332000000000001</v>
      </c>
      <c r="Q86" s="31">
        <v>44.988999999999997</v>
      </c>
      <c r="R86" s="31">
        <v>229.8</v>
      </c>
      <c r="S86" s="31">
        <v>60</v>
      </c>
      <c r="T86" s="31">
        <v>60</v>
      </c>
      <c r="U86" s="31">
        <v>60.8</v>
      </c>
      <c r="V86" s="31">
        <v>94.585999999999999</v>
      </c>
      <c r="W86" s="31">
        <v>52.5</v>
      </c>
      <c r="X86" s="31">
        <v>66.096999999999994</v>
      </c>
      <c r="Y86" s="31">
        <v>79.968000000000004</v>
      </c>
      <c r="Z86" s="31">
        <v>2.972</v>
      </c>
      <c r="AA86" s="31">
        <v>544.91200000000003</v>
      </c>
      <c r="AB86" s="31">
        <v>501.30399999999997</v>
      </c>
      <c r="AC86" s="31">
        <v>4.5529999999999999</v>
      </c>
      <c r="AD86" s="31">
        <v>3.65</v>
      </c>
      <c r="AE86" s="31">
        <v>7789.5370000000003</v>
      </c>
      <c r="AF86" s="31">
        <v>5545.7150000000001</v>
      </c>
      <c r="AG86" s="31">
        <v>1670.8</v>
      </c>
      <c r="AH86" s="31">
        <v>1056.886</v>
      </c>
      <c r="AI86" s="31">
        <v>6118.7370000000001</v>
      </c>
      <c r="AJ86" s="31">
        <v>4488.83</v>
      </c>
      <c r="AK86" s="31">
        <v>423.61200000000002</v>
      </c>
      <c r="AL86" s="31">
        <v>2051.9259999999999</v>
      </c>
      <c r="AM86" s="31">
        <v>45566.701760000004</v>
      </c>
      <c r="AN86" s="31">
        <v>45566.701760000004</v>
      </c>
      <c r="AO86" s="31">
        <v>45566.701760000004</v>
      </c>
      <c r="AP86" s="31">
        <v>1</v>
      </c>
    </row>
    <row r="87" spans="1:42" x14ac:dyDescent="0.35">
      <c r="A87" s="32">
        <v>801.78200000000004</v>
      </c>
      <c r="B87" s="32">
        <v>119.90900000000001</v>
      </c>
      <c r="C87" s="32">
        <v>215.3</v>
      </c>
      <c r="D87" s="32">
        <v>215.1</v>
      </c>
      <c r="E87" s="32">
        <v>220</v>
      </c>
      <c r="F87" s="32">
        <v>225</v>
      </c>
      <c r="G87" s="32">
        <v>2200.8820000000001</v>
      </c>
      <c r="H87" s="32">
        <v>1723.713</v>
      </c>
      <c r="I87" s="32">
        <v>3.5179999999999998</v>
      </c>
      <c r="J87" s="32">
        <v>0.154</v>
      </c>
      <c r="K87" s="32">
        <v>24.34</v>
      </c>
      <c r="L87" s="32">
        <v>2.0779999999999998</v>
      </c>
      <c r="M87" s="32">
        <v>0.45400000000000001</v>
      </c>
      <c r="N87" s="32">
        <v>0.65600000000000003</v>
      </c>
      <c r="O87" s="32">
        <v>46.5</v>
      </c>
      <c r="P87" s="32">
        <v>29.332000000000001</v>
      </c>
      <c r="Q87" s="32">
        <v>44.988999999999997</v>
      </c>
      <c r="R87" s="32">
        <v>229.8</v>
      </c>
      <c r="S87" s="32">
        <v>60</v>
      </c>
      <c r="T87" s="32">
        <v>60</v>
      </c>
      <c r="U87" s="32">
        <v>60.8</v>
      </c>
      <c r="V87" s="32">
        <v>137.79599999999999</v>
      </c>
      <c r="W87" s="32">
        <v>52.5</v>
      </c>
      <c r="X87" s="32">
        <v>66.796000000000006</v>
      </c>
      <c r="Y87" s="32">
        <v>82.721999999999994</v>
      </c>
      <c r="Z87" s="32">
        <v>1.3169999999999999</v>
      </c>
      <c r="AA87" s="32">
        <v>547.58100000000002</v>
      </c>
      <c r="AB87" s="32">
        <v>500.05700000000002</v>
      </c>
      <c r="AC87" s="32">
        <v>4.8540000000000001</v>
      </c>
      <c r="AD87" s="32">
        <v>3.8380000000000001</v>
      </c>
      <c r="AE87" s="32">
        <v>7980.3450000000003</v>
      </c>
      <c r="AF87" s="32">
        <v>6181.1859999999997</v>
      </c>
      <c r="AG87" s="32">
        <v>1852.675</v>
      </c>
      <c r="AH87" s="32">
        <v>1171.546</v>
      </c>
      <c r="AI87" s="32">
        <v>6127.67</v>
      </c>
      <c r="AJ87" s="32">
        <v>5009.6390000000001</v>
      </c>
      <c r="AK87" s="32">
        <v>424.767</v>
      </c>
      <c r="AL87" s="32">
        <v>2055.0549999999998</v>
      </c>
      <c r="AM87" s="32">
        <v>45566.701760000004</v>
      </c>
      <c r="AN87" s="32">
        <v>45566.701760000004</v>
      </c>
      <c r="AO87" s="32">
        <v>45566.701760000004</v>
      </c>
      <c r="AP87" s="32">
        <v>1</v>
      </c>
    </row>
    <row r="88" spans="1:42" x14ac:dyDescent="0.35">
      <c r="A88" s="31">
        <v>801.22900000000004</v>
      </c>
      <c r="B88" s="31">
        <v>119.90900000000001</v>
      </c>
      <c r="C88" s="31">
        <v>215.1</v>
      </c>
      <c r="D88" s="31">
        <v>215.1</v>
      </c>
      <c r="E88" s="31">
        <v>220.1</v>
      </c>
      <c r="F88" s="31">
        <v>225</v>
      </c>
      <c r="G88" s="31">
        <v>2215.3560000000002</v>
      </c>
      <c r="H88" s="31">
        <v>1710.1130000000001</v>
      </c>
      <c r="I88" s="31">
        <v>2.8319999999999999</v>
      </c>
      <c r="J88" s="31">
        <v>0.152</v>
      </c>
      <c r="K88" s="31">
        <v>24.34</v>
      </c>
      <c r="L88" s="31">
        <v>2.0659999999999998</v>
      </c>
      <c r="M88" s="31">
        <v>0.45400000000000001</v>
      </c>
      <c r="N88" s="31">
        <v>0.65600000000000003</v>
      </c>
      <c r="O88" s="31">
        <v>46.5</v>
      </c>
      <c r="P88" s="31">
        <v>29.398</v>
      </c>
      <c r="Q88" s="31">
        <v>44.994</v>
      </c>
      <c r="R88" s="31">
        <v>229.8</v>
      </c>
      <c r="S88" s="31">
        <v>60</v>
      </c>
      <c r="T88" s="31">
        <v>60</v>
      </c>
      <c r="U88" s="31">
        <v>60.8</v>
      </c>
      <c r="V88" s="31">
        <v>137.79599999999999</v>
      </c>
      <c r="W88" s="31">
        <v>52.5</v>
      </c>
      <c r="X88" s="31">
        <v>66.727000000000004</v>
      </c>
      <c r="Y88" s="31">
        <v>82.302999999999997</v>
      </c>
      <c r="Z88" s="31">
        <v>2.032</v>
      </c>
      <c r="AA88" s="31">
        <v>544.36099999999999</v>
      </c>
      <c r="AB88" s="31">
        <v>497.53</v>
      </c>
      <c r="AC88" s="31">
        <v>4.8159999999999998</v>
      </c>
      <c r="AD88" s="31">
        <v>3.762</v>
      </c>
      <c r="AE88" s="31">
        <v>7943.8140000000003</v>
      </c>
      <c r="AF88" s="31">
        <v>6114.6729999999998</v>
      </c>
      <c r="AG88" s="31">
        <v>1823.3009999999999</v>
      </c>
      <c r="AH88" s="31">
        <v>1131.1389999999999</v>
      </c>
      <c r="AI88" s="31">
        <v>6120.5129999999999</v>
      </c>
      <c r="AJ88" s="31">
        <v>4983.5339999999997</v>
      </c>
      <c r="AK88" s="31">
        <v>424.666</v>
      </c>
      <c r="AL88" s="31">
        <v>2055.9499999999998</v>
      </c>
      <c r="AM88" s="31">
        <v>45566.702039999996</v>
      </c>
      <c r="AN88" s="31">
        <v>45566.702039999996</v>
      </c>
      <c r="AO88" s="31">
        <v>45566.702039999996</v>
      </c>
      <c r="AP88" s="31">
        <v>1</v>
      </c>
    </row>
    <row r="89" spans="1:42" x14ac:dyDescent="0.35">
      <c r="A89" s="32">
        <v>801.78200000000004</v>
      </c>
      <c r="B89" s="32">
        <v>119.90900000000001</v>
      </c>
      <c r="C89" s="32">
        <v>214.6</v>
      </c>
      <c r="D89" s="32">
        <v>215.1</v>
      </c>
      <c r="E89" s="32">
        <v>220.1</v>
      </c>
      <c r="F89" s="32">
        <v>225</v>
      </c>
      <c r="G89" s="32">
        <v>2182.4250000000002</v>
      </c>
      <c r="H89" s="32">
        <v>1720.3130000000001</v>
      </c>
      <c r="I89" s="32">
        <v>3.0739999999999998</v>
      </c>
      <c r="J89" s="32">
        <v>0.15</v>
      </c>
      <c r="K89" s="32">
        <v>24.364000000000001</v>
      </c>
      <c r="L89" s="32">
        <v>2.0779999999999998</v>
      </c>
      <c r="M89" s="32">
        <v>0.45200000000000001</v>
      </c>
      <c r="N89" s="32">
        <v>0.65800000000000003</v>
      </c>
      <c r="O89" s="32">
        <v>46.7</v>
      </c>
      <c r="P89" s="32">
        <v>29.550999999999998</v>
      </c>
      <c r="Q89" s="32">
        <v>44.984000000000002</v>
      </c>
      <c r="R89" s="32">
        <v>229.8</v>
      </c>
      <c r="S89" s="32">
        <v>60.1</v>
      </c>
      <c r="T89" s="32">
        <v>60.1</v>
      </c>
      <c r="U89" s="32">
        <v>60.8</v>
      </c>
      <c r="V89" s="32">
        <v>94.585999999999999</v>
      </c>
      <c r="W89" s="32">
        <v>52.5</v>
      </c>
      <c r="X89" s="32">
        <v>66.182000000000002</v>
      </c>
      <c r="Y89" s="32">
        <v>79.972999999999999</v>
      </c>
      <c r="Z89" s="32">
        <v>2.9350000000000001</v>
      </c>
      <c r="AA89" s="32">
        <v>543.75099999999998</v>
      </c>
      <c r="AB89" s="32">
        <v>500.60300000000001</v>
      </c>
      <c r="AC89" s="32">
        <v>4.5149999999999997</v>
      </c>
      <c r="AD89" s="32">
        <v>3.5739999999999998</v>
      </c>
      <c r="AE89" s="32">
        <v>7774.8440000000001</v>
      </c>
      <c r="AF89" s="32">
        <v>5525.4459999999999</v>
      </c>
      <c r="AG89" s="32">
        <v>1654.453</v>
      </c>
      <c r="AH89" s="32">
        <v>1025.6669999999999</v>
      </c>
      <c r="AI89" s="32">
        <v>6120.3909999999996</v>
      </c>
      <c r="AJ89" s="32">
        <v>4499.7790000000005</v>
      </c>
      <c r="AK89" s="32">
        <v>423.89699999999999</v>
      </c>
      <c r="AL89" s="32">
        <v>2055.8919999999998</v>
      </c>
      <c r="AM89" s="32">
        <v>45566.702310000001</v>
      </c>
      <c r="AN89" s="32">
        <v>45566.702310000001</v>
      </c>
      <c r="AO89" s="32">
        <v>45566.702310000001</v>
      </c>
      <c r="AP89" s="32">
        <v>1</v>
      </c>
    </row>
    <row r="90" spans="1:42" x14ac:dyDescent="0.35">
      <c r="A90" s="31">
        <v>801.78200000000004</v>
      </c>
      <c r="B90" s="31">
        <v>119.90900000000001</v>
      </c>
      <c r="C90" s="31">
        <v>214.6</v>
      </c>
      <c r="D90" s="31">
        <v>215.1</v>
      </c>
      <c r="E90" s="31">
        <v>220.1</v>
      </c>
      <c r="F90" s="31">
        <v>225</v>
      </c>
      <c r="G90" s="31">
        <v>2182.4250000000002</v>
      </c>
      <c r="H90" s="31">
        <v>1720.3130000000001</v>
      </c>
      <c r="I90" s="31">
        <v>3.0739999999999998</v>
      </c>
      <c r="J90" s="31">
        <v>0.15</v>
      </c>
      <c r="K90" s="31">
        <v>24.364000000000001</v>
      </c>
      <c r="L90" s="31">
        <v>2.0779999999999998</v>
      </c>
      <c r="M90" s="31">
        <v>0.45200000000000001</v>
      </c>
      <c r="N90" s="31">
        <v>0.65800000000000003</v>
      </c>
      <c r="O90" s="31">
        <v>46.7</v>
      </c>
      <c r="P90" s="31">
        <v>29.550999999999998</v>
      </c>
      <c r="Q90" s="31">
        <v>44.984000000000002</v>
      </c>
      <c r="R90" s="31">
        <v>229.8</v>
      </c>
      <c r="S90" s="31">
        <v>60.1</v>
      </c>
      <c r="T90" s="31">
        <v>60.1</v>
      </c>
      <c r="U90" s="31">
        <v>60.8</v>
      </c>
      <c r="V90" s="31">
        <v>137.79599999999999</v>
      </c>
      <c r="W90" s="31">
        <v>52.5</v>
      </c>
      <c r="X90" s="31">
        <v>66.998000000000005</v>
      </c>
      <c r="Y90" s="31">
        <v>82.540999999999997</v>
      </c>
      <c r="Z90" s="31">
        <v>1.43</v>
      </c>
      <c r="AA90" s="31">
        <v>547.46600000000001</v>
      </c>
      <c r="AB90" s="31">
        <v>500.95100000000002</v>
      </c>
      <c r="AC90" s="31">
        <v>4.7779999999999996</v>
      </c>
      <c r="AD90" s="31">
        <v>3.8</v>
      </c>
      <c r="AE90" s="31">
        <v>7984.4030000000002</v>
      </c>
      <c r="AF90" s="31">
        <v>6228.4870000000001</v>
      </c>
      <c r="AG90" s="31">
        <v>1822.347</v>
      </c>
      <c r="AH90" s="31">
        <v>1166.972</v>
      </c>
      <c r="AI90" s="31">
        <v>6162.0559999999996</v>
      </c>
      <c r="AJ90" s="31">
        <v>5061.5150000000003</v>
      </c>
      <c r="AK90" s="31">
        <v>424.887</v>
      </c>
      <c r="AL90" s="31">
        <v>2056.2109999999998</v>
      </c>
      <c r="AM90" s="31">
        <v>45566.702310000001</v>
      </c>
      <c r="AN90" s="31">
        <v>45566.702310000001</v>
      </c>
      <c r="AO90" s="31">
        <v>45566.702310000001</v>
      </c>
      <c r="AP90" s="31">
        <v>0</v>
      </c>
    </row>
    <row r="91" spans="1:42" x14ac:dyDescent="0.35">
      <c r="A91" s="32">
        <v>801.96600000000001</v>
      </c>
      <c r="B91" s="32">
        <v>119.90900000000001</v>
      </c>
      <c r="C91" s="32">
        <v>214.8</v>
      </c>
      <c r="D91" s="32">
        <v>215.1</v>
      </c>
      <c r="E91" s="32">
        <v>220</v>
      </c>
      <c r="F91" s="32">
        <v>225</v>
      </c>
      <c r="G91" s="32">
        <v>2198.453</v>
      </c>
      <c r="H91" s="32">
        <v>1700.3989999999999</v>
      </c>
      <c r="I91" s="32">
        <v>3.38</v>
      </c>
      <c r="J91" s="32">
        <v>0.14599999999999999</v>
      </c>
      <c r="K91" s="32">
        <v>24.338000000000001</v>
      </c>
      <c r="L91" s="32">
        <v>2.0880000000000001</v>
      </c>
      <c r="M91" s="32">
        <v>0.45200000000000001</v>
      </c>
      <c r="N91" s="32">
        <v>0.65600000000000003</v>
      </c>
      <c r="O91" s="32">
        <v>46.7</v>
      </c>
      <c r="P91" s="32">
        <v>29.872</v>
      </c>
      <c r="Q91" s="32">
        <v>44.942999999999998</v>
      </c>
      <c r="R91" s="32">
        <v>229.8</v>
      </c>
      <c r="S91" s="32">
        <v>59.9</v>
      </c>
      <c r="T91" s="32">
        <v>59.9</v>
      </c>
      <c r="U91" s="32">
        <v>60.8</v>
      </c>
      <c r="V91" s="32">
        <v>94.585999999999999</v>
      </c>
      <c r="W91" s="32">
        <v>52.5</v>
      </c>
      <c r="X91" s="32">
        <v>65.98</v>
      </c>
      <c r="Y91" s="32">
        <v>79.893000000000001</v>
      </c>
      <c r="Z91" s="32">
        <v>3.2730000000000001</v>
      </c>
      <c r="AA91" s="32">
        <v>547.45500000000004</v>
      </c>
      <c r="AB91" s="32">
        <v>505.61500000000001</v>
      </c>
      <c r="AC91" s="32">
        <v>4.5149999999999997</v>
      </c>
      <c r="AD91" s="32">
        <v>3.5739999999999998</v>
      </c>
      <c r="AE91" s="32">
        <v>7859.5479999999998</v>
      </c>
      <c r="AF91" s="32">
        <v>5654.04</v>
      </c>
      <c r="AG91" s="32">
        <v>1682.404</v>
      </c>
      <c r="AH91" s="32">
        <v>1053.749</v>
      </c>
      <c r="AI91" s="32">
        <v>6177.1450000000004</v>
      </c>
      <c r="AJ91" s="32">
        <v>4600.2910000000002</v>
      </c>
      <c r="AK91" s="32">
        <v>423.89800000000002</v>
      </c>
      <c r="AL91" s="32">
        <v>2055.5729999999999</v>
      </c>
      <c r="AM91" s="32">
        <v>45566.702599999997</v>
      </c>
      <c r="AN91" s="32">
        <v>45566.702599999997</v>
      </c>
      <c r="AO91" s="32">
        <v>45566.702599999997</v>
      </c>
      <c r="AP91" s="32">
        <v>1</v>
      </c>
    </row>
    <row r="92" spans="1:42" x14ac:dyDescent="0.35">
      <c r="A92" s="31">
        <v>801.96600000000001</v>
      </c>
      <c r="B92" s="31">
        <v>119.90900000000001</v>
      </c>
      <c r="C92" s="31">
        <v>214.8</v>
      </c>
      <c r="D92" s="31">
        <v>215.1</v>
      </c>
      <c r="E92" s="31">
        <v>220</v>
      </c>
      <c r="F92" s="31">
        <v>225</v>
      </c>
      <c r="G92" s="31">
        <v>2198.453</v>
      </c>
      <c r="H92" s="31">
        <v>1700.3989999999999</v>
      </c>
      <c r="I92" s="31">
        <v>3.38</v>
      </c>
      <c r="J92" s="31">
        <v>0.14599999999999999</v>
      </c>
      <c r="K92" s="31">
        <v>24.338000000000001</v>
      </c>
      <c r="L92" s="31">
        <v>2.0880000000000001</v>
      </c>
      <c r="M92" s="31">
        <v>0.45200000000000001</v>
      </c>
      <c r="N92" s="31">
        <v>0.65600000000000003</v>
      </c>
      <c r="O92" s="31">
        <v>46.7</v>
      </c>
      <c r="P92" s="31">
        <v>29.872</v>
      </c>
      <c r="Q92" s="31">
        <v>44.942999999999998</v>
      </c>
      <c r="R92" s="31">
        <v>229.8</v>
      </c>
      <c r="S92" s="31">
        <v>59.9</v>
      </c>
      <c r="T92" s="31">
        <v>59.9</v>
      </c>
      <c r="U92" s="31">
        <v>60.8</v>
      </c>
      <c r="V92" s="31">
        <v>137.79599999999999</v>
      </c>
      <c r="W92" s="31">
        <v>52.5</v>
      </c>
      <c r="X92" s="31">
        <v>66.894999999999996</v>
      </c>
      <c r="Y92" s="31">
        <v>82.83</v>
      </c>
      <c r="Z92" s="31">
        <v>1.3540000000000001</v>
      </c>
      <c r="AA92" s="31">
        <v>547.15899999999999</v>
      </c>
      <c r="AB92" s="31">
        <v>501.55399999999997</v>
      </c>
      <c r="AC92" s="31">
        <v>4.8159999999999998</v>
      </c>
      <c r="AD92" s="31">
        <v>3.762</v>
      </c>
      <c r="AE92" s="31">
        <v>7997.1450000000004</v>
      </c>
      <c r="AF92" s="31">
        <v>6217.6450000000004</v>
      </c>
      <c r="AG92" s="31">
        <v>1847.385</v>
      </c>
      <c r="AH92" s="31">
        <v>1154.7560000000001</v>
      </c>
      <c r="AI92" s="31">
        <v>6149.759</v>
      </c>
      <c r="AJ92" s="31">
        <v>5062.8890000000001</v>
      </c>
      <c r="AK92" s="31">
        <v>424.81200000000001</v>
      </c>
      <c r="AL92" s="31">
        <v>2053.7269999999999</v>
      </c>
      <c r="AM92" s="31">
        <v>45566.702599999997</v>
      </c>
      <c r="AN92" s="31">
        <v>45566.702599999997</v>
      </c>
      <c r="AO92" s="31">
        <v>45566.702599999997</v>
      </c>
      <c r="AP92" s="31">
        <v>1</v>
      </c>
    </row>
    <row r="93" spans="1:42" x14ac:dyDescent="0.35">
      <c r="A93" s="32">
        <v>801.59799999999996</v>
      </c>
      <c r="B93" s="32">
        <v>119.90900000000001</v>
      </c>
      <c r="C93" s="32">
        <v>215.3</v>
      </c>
      <c r="D93" s="32">
        <v>215</v>
      </c>
      <c r="E93" s="32">
        <v>219.8</v>
      </c>
      <c r="F93" s="32">
        <v>225</v>
      </c>
      <c r="G93" s="32">
        <v>2198.0650000000001</v>
      </c>
      <c r="H93" s="32">
        <v>1685.3420000000001</v>
      </c>
      <c r="I93" s="32">
        <v>2.8340000000000001</v>
      </c>
      <c r="J93" s="32">
        <v>0.14599999999999999</v>
      </c>
      <c r="K93" s="32">
        <v>24.378</v>
      </c>
      <c r="L93" s="32">
        <v>2.08</v>
      </c>
      <c r="M93" s="32">
        <v>0.45200000000000001</v>
      </c>
      <c r="N93" s="32">
        <v>0.65800000000000003</v>
      </c>
      <c r="O93" s="32">
        <v>47</v>
      </c>
      <c r="P93" s="32">
        <v>30.111999999999998</v>
      </c>
      <c r="Q93" s="32">
        <v>44.973999999999997</v>
      </c>
      <c r="R93" s="32">
        <v>229.8</v>
      </c>
      <c r="S93" s="32">
        <v>60</v>
      </c>
      <c r="T93" s="32">
        <v>60</v>
      </c>
      <c r="U93" s="32">
        <v>60.8</v>
      </c>
      <c r="V93" s="32">
        <v>137.79599999999999</v>
      </c>
      <c r="W93" s="32">
        <v>52.5</v>
      </c>
      <c r="X93" s="32">
        <v>66.816999999999993</v>
      </c>
      <c r="Y93" s="32">
        <v>82.881</v>
      </c>
      <c r="Z93" s="32">
        <v>1.3169999999999999</v>
      </c>
      <c r="AA93" s="32">
        <v>547.33100000000002</v>
      </c>
      <c r="AB93" s="32">
        <v>500.15199999999999</v>
      </c>
      <c r="AC93" s="32">
        <v>4.7779999999999996</v>
      </c>
      <c r="AD93" s="32">
        <v>3.8</v>
      </c>
      <c r="AE93" s="32">
        <v>8009.32</v>
      </c>
      <c r="AF93" s="32">
        <v>6207.0240000000003</v>
      </c>
      <c r="AG93" s="32">
        <v>1833.03</v>
      </c>
      <c r="AH93" s="32">
        <v>1176.5329999999999</v>
      </c>
      <c r="AI93" s="32">
        <v>6176.29</v>
      </c>
      <c r="AJ93" s="32">
        <v>5030.491</v>
      </c>
      <c r="AK93" s="32">
        <v>424.65600000000001</v>
      </c>
      <c r="AL93" s="32">
        <v>2056.5610000000001</v>
      </c>
      <c r="AM93" s="32">
        <v>45566.702879999997</v>
      </c>
      <c r="AN93" s="32">
        <v>45566.702879999997</v>
      </c>
      <c r="AO93" s="32">
        <v>45566.702879999997</v>
      </c>
      <c r="AP93" s="32">
        <v>1</v>
      </c>
    </row>
    <row r="94" spans="1:42" x14ac:dyDescent="0.35">
      <c r="A94" s="31">
        <v>801.59799999999996</v>
      </c>
      <c r="B94" s="31">
        <v>119.90900000000001</v>
      </c>
      <c r="C94" s="31">
        <v>215.3</v>
      </c>
      <c r="D94" s="31">
        <v>215.1</v>
      </c>
      <c r="E94" s="31">
        <v>219.8</v>
      </c>
      <c r="F94" s="31">
        <v>225</v>
      </c>
      <c r="G94" s="31">
        <v>2180.19</v>
      </c>
      <c r="H94" s="31">
        <v>1688.0619999999999</v>
      </c>
      <c r="I94" s="31">
        <v>3.0680000000000001</v>
      </c>
      <c r="J94" s="31">
        <v>0.154</v>
      </c>
      <c r="K94" s="31">
        <v>24.338000000000001</v>
      </c>
      <c r="L94" s="31">
        <v>2.0499999999999998</v>
      </c>
      <c r="M94" s="31">
        <v>0.45200000000000001</v>
      </c>
      <c r="N94" s="31">
        <v>0.65600000000000003</v>
      </c>
      <c r="O94" s="31">
        <v>47</v>
      </c>
      <c r="P94" s="31">
        <v>29.800999999999998</v>
      </c>
      <c r="Q94" s="31">
        <v>44.978999999999999</v>
      </c>
      <c r="R94" s="31">
        <v>229.8</v>
      </c>
      <c r="S94" s="31">
        <v>60.1</v>
      </c>
      <c r="T94" s="31">
        <v>60.1</v>
      </c>
      <c r="U94" s="31">
        <v>60.8</v>
      </c>
      <c r="V94" s="31">
        <v>94.585999999999999</v>
      </c>
      <c r="W94" s="31">
        <v>52.5</v>
      </c>
      <c r="X94" s="31">
        <v>66.066000000000003</v>
      </c>
      <c r="Y94" s="31">
        <v>80.031000000000006</v>
      </c>
      <c r="Z94" s="31">
        <v>3.01</v>
      </c>
      <c r="AA94" s="31">
        <v>543.98299999999995</v>
      </c>
      <c r="AB94" s="31">
        <v>500.17200000000003</v>
      </c>
      <c r="AC94" s="31">
        <v>4.5529999999999999</v>
      </c>
      <c r="AD94" s="31">
        <v>3.5739999999999998</v>
      </c>
      <c r="AE94" s="31">
        <v>7795.5029999999997</v>
      </c>
      <c r="AF94" s="31">
        <v>5517.5339999999997</v>
      </c>
      <c r="AG94" s="31">
        <v>1680.0060000000001</v>
      </c>
      <c r="AH94" s="31">
        <v>1029.789</v>
      </c>
      <c r="AI94" s="31">
        <v>6115.4979999999996</v>
      </c>
      <c r="AJ94" s="31">
        <v>4487.7449999999999</v>
      </c>
      <c r="AK94" s="31">
        <v>423.98399999999998</v>
      </c>
      <c r="AL94" s="31">
        <v>2055.3319999999999</v>
      </c>
      <c r="AM94" s="31">
        <v>45566.703159999997</v>
      </c>
      <c r="AN94" s="31">
        <v>45566.703159999997</v>
      </c>
      <c r="AO94" s="31">
        <v>45566.703159999997</v>
      </c>
      <c r="AP94" s="31">
        <v>1</v>
      </c>
    </row>
    <row r="95" spans="1:42" x14ac:dyDescent="0.35">
      <c r="A95" s="32">
        <v>801.59799999999996</v>
      </c>
      <c r="B95" s="32">
        <v>119.90900000000001</v>
      </c>
      <c r="C95" s="32">
        <v>215.3</v>
      </c>
      <c r="D95" s="32">
        <v>215.1</v>
      </c>
      <c r="E95" s="32">
        <v>219.8</v>
      </c>
      <c r="F95" s="32">
        <v>225</v>
      </c>
      <c r="G95" s="32">
        <v>2180.19</v>
      </c>
      <c r="H95" s="32">
        <v>1688.0619999999999</v>
      </c>
      <c r="I95" s="32">
        <v>3.0680000000000001</v>
      </c>
      <c r="J95" s="32">
        <v>0.154</v>
      </c>
      <c r="K95" s="32">
        <v>24.338000000000001</v>
      </c>
      <c r="L95" s="32">
        <v>2.0499999999999998</v>
      </c>
      <c r="M95" s="32">
        <v>0.45200000000000001</v>
      </c>
      <c r="N95" s="32">
        <v>0.65600000000000003</v>
      </c>
      <c r="O95" s="32">
        <v>47</v>
      </c>
      <c r="P95" s="32">
        <v>29.800999999999998</v>
      </c>
      <c r="Q95" s="32">
        <v>44.978999999999999</v>
      </c>
      <c r="R95" s="32">
        <v>229.8</v>
      </c>
      <c r="S95" s="32">
        <v>60.1</v>
      </c>
      <c r="T95" s="32">
        <v>60.1</v>
      </c>
      <c r="U95" s="32">
        <v>60.8</v>
      </c>
      <c r="V95" s="32">
        <v>137.79599999999999</v>
      </c>
      <c r="W95" s="32">
        <v>52.5</v>
      </c>
      <c r="X95" s="32">
        <v>66.742000000000004</v>
      </c>
      <c r="Y95" s="32">
        <v>82.843999999999994</v>
      </c>
      <c r="Z95" s="32">
        <v>1.2789999999999999</v>
      </c>
      <c r="AA95" s="32">
        <v>545.96199999999999</v>
      </c>
      <c r="AB95" s="32">
        <v>499.065</v>
      </c>
      <c r="AC95" s="32">
        <v>4.7779999999999996</v>
      </c>
      <c r="AD95" s="32">
        <v>3.8</v>
      </c>
      <c r="AE95" s="32">
        <v>7971.6679999999997</v>
      </c>
      <c r="AF95" s="32">
        <v>6162.6040000000003</v>
      </c>
      <c r="AG95" s="32">
        <v>1818.454</v>
      </c>
      <c r="AH95" s="32">
        <v>1163.6369999999999</v>
      </c>
      <c r="AI95" s="32">
        <v>6153.2139999999999</v>
      </c>
      <c r="AJ95" s="32">
        <v>4998.9669999999996</v>
      </c>
      <c r="AK95" s="32">
        <v>424.834</v>
      </c>
      <c r="AL95" s="32">
        <v>2056.5120000000002</v>
      </c>
      <c r="AM95" s="32">
        <v>45566.703159999997</v>
      </c>
      <c r="AN95" s="32">
        <v>45566.703159999997</v>
      </c>
      <c r="AO95" s="32">
        <v>45566.703159999997</v>
      </c>
      <c r="AP95" s="32">
        <v>1</v>
      </c>
    </row>
    <row r="96" spans="1:42" x14ac:dyDescent="0.35">
      <c r="A96" s="31">
        <v>801.96600000000001</v>
      </c>
      <c r="B96" s="31">
        <v>119.90900000000001</v>
      </c>
      <c r="C96" s="31">
        <v>215.1</v>
      </c>
      <c r="D96" s="31">
        <v>215.1</v>
      </c>
      <c r="E96" s="31">
        <v>220</v>
      </c>
      <c r="F96" s="31">
        <v>224.8</v>
      </c>
      <c r="G96" s="31">
        <v>2198.6469999999999</v>
      </c>
      <c r="H96" s="31">
        <v>1731.193</v>
      </c>
      <c r="I96" s="31">
        <v>3.32</v>
      </c>
      <c r="J96" s="31">
        <v>0.14599999999999999</v>
      </c>
      <c r="K96" s="31">
        <v>24.34</v>
      </c>
      <c r="L96" s="31">
        <v>2.036</v>
      </c>
      <c r="M96" s="31">
        <v>0.45400000000000001</v>
      </c>
      <c r="N96" s="31">
        <v>0.65600000000000003</v>
      </c>
      <c r="O96" s="31">
        <v>47.2</v>
      </c>
      <c r="P96" s="31">
        <v>29.312000000000001</v>
      </c>
      <c r="Q96" s="31">
        <v>44.959000000000003</v>
      </c>
      <c r="R96" s="31">
        <v>229.8</v>
      </c>
      <c r="S96" s="31">
        <v>59.9</v>
      </c>
      <c r="T96" s="31">
        <v>59.9</v>
      </c>
      <c r="U96" s="31">
        <v>60.8</v>
      </c>
      <c r="V96" s="31">
        <v>94.585999999999999</v>
      </c>
      <c r="W96" s="31">
        <v>52.5</v>
      </c>
      <c r="X96" s="31">
        <v>66.137</v>
      </c>
      <c r="Y96" s="31">
        <v>79.894000000000005</v>
      </c>
      <c r="Z96" s="31">
        <v>2.6709999999999998</v>
      </c>
      <c r="AA96" s="31">
        <v>546.26800000000003</v>
      </c>
      <c r="AB96" s="31">
        <v>502.64</v>
      </c>
      <c r="AC96" s="31">
        <v>4.59</v>
      </c>
      <c r="AD96" s="31">
        <v>3.6120000000000001</v>
      </c>
      <c r="AE96" s="31">
        <v>7808.55</v>
      </c>
      <c r="AF96" s="31">
        <v>5588.701</v>
      </c>
      <c r="AG96" s="31">
        <v>1694.8969999999999</v>
      </c>
      <c r="AH96" s="31">
        <v>1039.598</v>
      </c>
      <c r="AI96" s="31">
        <v>6113.652</v>
      </c>
      <c r="AJ96" s="31">
        <v>4549.1030000000001</v>
      </c>
      <c r="AK96" s="31">
        <v>423.70400000000001</v>
      </c>
      <c r="AL96" s="31">
        <v>2055.7220000000002</v>
      </c>
      <c r="AM96" s="31">
        <v>45566.703450000001</v>
      </c>
      <c r="AN96" s="31">
        <v>45566.703450000001</v>
      </c>
      <c r="AO96" s="31">
        <v>45566.703450000001</v>
      </c>
      <c r="AP96" s="31">
        <v>0</v>
      </c>
    </row>
    <row r="97" spans="1:42" x14ac:dyDescent="0.35">
      <c r="A97" s="32">
        <v>801.96600000000001</v>
      </c>
      <c r="B97" s="32">
        <v>119.90900000000001</v>
      </c>
      <c r="C97" s="32">
        <v>215.1</v>
      </c>
      <c r="D97" s="32">
        <v>215.1</v>
      </c>
      <c r="E97" s="32">
        <v>220</v>
      </c>
      <c r="F97" s="32">
        <v>224.8</v>
      </c>
      <c r="G97" s="32">
        <v>2198.6469999999999</v>
      </c>
      <c r="H97" s="32">
        <v>1731.193</v>
      </c>
      <c r="I97" s="32">
        <v>3.32</v>
      </c>
      <c r="J97" s="32">
        <v>0.14599999999999999</v>
      </c>
      <c r="K97" s="32">
        <v>24.34</v>
      </c>
      <c r="L97" s="32">
        <v>2.036</v>
      </c>
      <c r="M97" s="32">
        <v>0.45400000000000001</v>
      </c>
      <c r="N97" s="32">
        <v>0.65600000000000003</v>
      </c>
      <c r="O97" s="32">
        <v>47.2</v>
      </c>
      <c r="P97" s="32">
        <v>29.312000000000001</v>
      </c>
      <c r="Q97" s="32">
        <v>44.959000000000003</v>
      </c>
      <c r="R97" s="32">
        <v>229.8</v>
      </c>
      <c r="S97" s="32">
        <v>59.9</v>
      </c>
      <c r="T97" s="32">
        <v>59.9</v>
      </c>
      <c r="U97" s="32">
        <v>60.8</v>
      </c>
      <c r="V97" s="32">
        <v>137.79599999999999</v>
      </c>
      <c r="W97" s="32">
        <v>52.5</v>
      </c>
      <c r="X97" s="32">
        <v>66.768000000000001</v>
      </c>
      <c r="Y97" s="32">
        <v>82.92</v>
      </c>
      <c r="Z97" s="32">
        <v>1.2789999999999999</v>
      </c>
      <c r="AA97" s="32">
        <v>546.202</v>
      </c>
      <c r="AB97" s="32">
        <v>499.90800000000002</v>
      </c>
      <c r="AC97" s="32">
        <v>4.8159999999999998</v>
      </c>
      <c r="AD97" s="32">
        <v>3.762</v>
      </c>
      <c r="AE97" s="32">
        <v>7958.7539999999999</v>
      </c>
      <c r="AF97" s="32">
        <v>6171.0730000000003</v>
      </c>
      <c r="AG97" s="32">
        <v>1826.229</v>
      </c>
      <c r="AH97" s="32">
        <v>1133.085</v>
      </c>
      <c r="AI97" s="32">
        <v>6132.5249999999996</v>
      </c>
      <c r="AJ97" s="32">
        <v>5037.9870000000001</v>
      </c>
      <c r="AK97" s="32">
        <v>424.57100000000003</v>
      </c>
      <c r="AL97" s="32">
        <v>2056.3980000000001</v>
      </c>
      <c r="AM97" s="32">
        <v>45566.703450000001</v>
      </c>
      <c r="AN97" s="32">
        <v>45566.703450000001</v>
      </c>
      <c r="AO97" s="32">
        <v>45566.703450000001</v>
      </c>
      <c r="AP97" s="32">
        <v>1</v>
      </c>
    </row>
    <row r="98" spans="1:42" x14ac:dyDescent="0.35">
      <c r="A98" s="31">
        <v>801.59799999999996</v>
      </c>
      <c r="B98" s="31">
        <v>119.90900000000001</v>
      </c>
      <c r="C98" s="31">
        <v>215.1</v>
      </c>
      <c r="D98" s="31">
        <v>215.1</v>
      </c>
      <c r="E98" s="31">
        <v>220</v>
      </c>
      <c r="F98" s="31">
        <v>224.8</v>
      </c>
      <c r="G98" s="31">
        <v>2181.0639999999999</v>
      </c>
      <c r="H98" s="31">
        <v>1732.165</v>
      </c>
      <c r="I98" s="31">
        <v>3.2080000000000002</v>
      </c>
      <c r="J98" s="31">
        <v>0.152</v>
      </c>
      <c r="K98" s="31">
        <v>24.338000000000001</v>
      </c>
      <c r="L98" s="31">
        <v>2.0579999999999998</v>
      </c>
      <c r="M98" s="31">
        <v>0.45200000000000001</v>
      </c>
      <c r="N98" s="31">
        <v>0.65600000000000003</v>
      </c>
      <c r="O98" s="31">
        <v>47.5</v>
      </c>
      <c r="P98" s="31">
        <v>29.321999999999999</v>
      </c>
      <c r="Q98" s="31">
        <v>44.973999999999997</v>
      </c>
      <c r="R98" s="31">
        <v>230</v>
      </c>
      <c r="S98" s="31">
        <v>60</v>
      </c>
      <c r="T98" s="31">
        <v>60</v>
      </c>
      <c r="U98" s="31">
        <v>60.8</v>
      </c>
      <c r="V98" s="31">
        <v>94.585999999999999</v>
      </c>
      <c r="W98" s="31">
        <v>52.5</v>
      </c>
      <c r="X98" s="31">
        <v>66.224000000000004</v>
      </c>
      <c r="Y98" s="31">
        <v>79.932000000000002</v>
      </c>
      <c r="Z98" s="31">
        <v>3.4990000000000001</v>
      </c>
      <c r="AA98" s="31">
        <v>544.702</v>
      </c>
      <c r="AB98" s="31">
        <v>501.99</v>
      </c>
      <c r="AC98" s="31">
        <v>4.5529999999999999</v>
      </c>
      <c r="AD98" s="31">
        <v>3.5739999999999998</v>
      </c>
      <c r="AE98" s="31">
        <v>7786.9579999999996</v>
      </c>
      <c r="AF98" s="31">
        <v>5569.9629999999997</v>
      </c>
      <c r="AG98" s="31">
        <v>1676.3989999999999</v>
      </c>
      <c r="AH98" s="31">
        <v>1027.277</v>
      </c>
      <c r="AI98" s="31">
        <v>6110.5590000000002</v>
      </c>
      <c r="AJ98" s="31">
        <v>4542.6859999999997</v>
      </c>
      <c r="AK98" s="31">
        <v>423.88299999999998</v>
      </c>
      <c r="AL98" s="31">
        <v>2054.6419999999998</v>
      </c>
      <c r="AM98" s="31">
        <v>45566.703730000001</v>
      </c>
      <c r="AN98" s="31">
        <v>45566.703730000001</v>
      </c>
      <c r="AO98" s="31">
        <v>45566.703730000001</v>
      </c>
      <c r="AP98" s="31">
        <v>1</v>
      </c>
    </row>
    <row r="99" spans="1:42" x14ac:dyDescent="0.35">
      <c r="A99" s="32">
        <v>801.59799999999996</v>
      </c>
      <c r="B99" s="32">
        <v>119.90900000000001</v>
      </c>
      <c r="C99" s="32">
        <v>215.1</v>
      </c>
      <c r="D99" s="32">
        <v>215.1</v>
      </c>
      <c r="E99" s="32">
        <v>220</v>
      </c>
      <c r="F99" s="32">
        <v>224.8</v>
      </c>
      <c r="G99" s="32">
        <v>2181.0639999999999</v>
      </c>
      <c r="H99" s="32">
        <v>1732.165</v>
      </c>
      <c r="I99" s="32">
        <v>3.2080000000000002</v>
      </c>
      <c r="J99" s="32">
        <v>0.152</v>
      </c>
      <c r="K99" s="32">
        <v>24.338000000000001</v>
      </c>
      <c r="L99" s="32">
        <v>2.0579999999999998</v>
      </c>
      <c r="M99" s="32">
        <v>0.45200000000000001</v>
      </c>
      <c r="N99" s="32">
        <v>0.65600000000000003</v>
      </c>
      <c r="O99" s="32">
        <v>47.5</v>
      </c>
      <c r="P99" s="32">
        <v>29.321999999999999</v>
      </c>
      <c r="Q99" s="32">
        <v>44.973999999999997</v>
      </c>
      <c r="R99" s="32">
        <v>230</v>
      </c>
      <c r="S99" s="32">
        <v>60</v>
      </c>
      <c r="T99" s="32">
        <v>60</v>
      </c>
      <c r="U99" s="32">
        <v>60.8</v>
      </c>
      <c r="V99" s="32">
        <v>137.79599999999999</v>
      </c>
      <c r="W99" s="32">
        <v>52.5</v>
      </c>
      <c r="X99" s="32">
        <v>66.971000000000004</v>
      </c>
      <c r="Y99" s="32">
        <v>82.706000000000003</v>
      </c>
      <c r="Z99" s="32">
        <v>1.3169999999999999</v>
      </c>
      <c r="AA99" s="32">
        <v>545.30200000000002</v>
      </c>
      <c r="AB99" s="32">
        <v>498.55599999999998</v>
      </c>
      <c r="AC99" s="32">
        <v>4.7779999999999996</v>
      </c>
      <c r="AD99" s="32">
        <v>3.762</v>
      </c>
      <c r="AE99" s="32">
        <v>7934.26</v>
      </c>
      <c r="AF99" s="32">
        <v>6120.8670000000002</v>
      </c>
      <c r="AG99" s="32">
        <v>1802.5989999999999</v>
      </c>
      <c r="AH99" s="32">
        <v>1128.5260000000001</v>
      </c>
      <c r="AI99" s="32">
        <v>6131.6610000000001</v>
      </c>
      <c r="AJ99" s="32">
        <v>4992.3410000000003</v>
      </c>
      <c r="AK99" s="32">
        <v>424.73500000000001</v>
      </c>
      <c r="AL99" s="32">
        <v>2054.9549999999999</v>
      </c>
      <c r="AM99" s="32">
        <v>45566.703730000001</v>
      </c>
      <c r="AN99" s="32">
        <v>45566.703730000001</v>
      </c>
      <c r="AO99" s="32">
        <v>45566.703730000001</v>
      </c>
      <c r="AP99" s="32">
        <v>1</v>
      </c>
    </row>
    <row r="100" spans="1:42" x14ac:dyDescent="0.35">
      <c r="A100" s="31">
        <v>801.78200000000004</v>
      </c>
      <c r="B100" s="31">
        <v>119.90900000000001</v>
      </c>
      <c r="C100" s="31">
        <v>215</v>
      </c>
      <c r="D100" s="31">
        <v>215</v>
      </c>
      <c r="E100" s="31">
        <v>220</v>
      </c>
      <c r="F100" s="31">
        <v>224.8</v>
      </c>
      <c r="G100" s="31">
        <v>2206.71</v>
      </c>
      <c r="H100" s="31">
        <v>1705.2560000000001</v>
      </c>
      <c r="I100" s="31">
        <v>3.004</v>
      </c>
      <c r="J100" s="31">
        <v>0.152</v>
      </c>
      <c r="K100" s="31">
        <v>24.34</v>
      </c>
      <c r="L100" s="31">
        <v>2.0779999999999998</v>
      </c>
      <c r="M100" s="31">
        <v>0.45400000000000001</v>
      </c>
      <c r="N100" s="31">
        <v>0.65600000000000003</v>
      </c>
      <c r="O100" s="31">
        <v>47.5</v>
      </c>
      <c r="P100" s="31">
        <v>29.545999999999999</v>
      </c>
      <c r="Q100" s="31">
        <v>44.969000000000001</v>
      </c>
      <c r="R100" s="31">
        <v>229.8</v>
      </c>
      <c r="S100" s="31">
        <v>60.1</v>
      </c>
      <c r="T100" s="31">
        <v>60.1</v>
      </c>
      <c r="U100" s="31">
        <v>60.8</v>
      </c>
      <c r="V100" s="31">
        <v>137.79599999999999</v>
      </c>
      <c r="W100" s="31">
        <v>52.5</v>
      </c>
      <c r="X100" s="31">
        <v>66.772000000000006</v>
      </c>
      <c r="Y100" s="31">
        <v>82.807000000000002</v>
      </c>
      <c r="Z100" s="31">
        <v>1.3540000000000001</v>
      </c>
      <c r="AA100" s="31">
        <v>545.71900000000005</v>
      </c>
      <c r="AB100" s="31">
        <v>498.73</v>
      </c>
      <c r="AC100" s="31">
        <v>4.7779999999999996</v>
      </c>
      <c r="AD100" s="31">
        <v>3.762</v>
      </c>
      <c r="AE100" s="31">
        <v>7965.1549999999997</v>
      </c>
      <c r="AF100" s="31">
        <v>6144.402</v>
      </c>
      <c r="AG100" s="31">
        <v>1811.655</v>
      </c>
      <c r="AH100" s="31">
        <v>1137.4380000000001</v>
      </c>
      <c r="AI100" s="31">
        <v>6153.5</v>
      </c>
      <c r="AJ100" s="31">
        <v>5006.9639999999999</v>
      </c>
      <c r="AK100" s="31">
        <v>424.72699999999998</v>
      </c>
      <c r="AL100" s="31">
        <v>2056.3359999999998</v>
      </c>
      <c r="AM100" s="31">
        <v>45566.703999999998</v>
      </c>
      <c r="AN100" s="31">
        <v>45566.703999999998</v>
      </c>
      <c r="AO100" s="31">
        <v>45566.703999999998</v>
      </c>
      <c r="AP100" s="31">
        <v>1</v>
      </c>
    </row>
    <row r="101" spans="1:42" x14ac:dyDescent="0.35">
      <c r="A101" s="32">
        <v>801.96600000000001</v>
      </c>
      <c r="B101" s="32">
        <v>119.90900000000001</v>
      </c>
      <c r="C101" s="32">
        <v>215</v>
      </c>
      <c r="D101" s="32">
        <v>214.8</v>
      </c>
      <c r="E101" s="32">
        <v>219.8</v>
      </c>
      <c r="F101" s="32">
        <v>225</v>
      </c>
      <c r="G101" s="32">
        <v>2206.71</v>
      </c>
      <c r="H101" s="32">
        <v>1700.01</v>
      </c>
      <c r="I101" s="32">
        <v>3.2839999999999998</v>
      </c>
      <c r="J101" s="32">
        <v>0.15</v>
      </c>
      <c r="K101" s="32">
        <v>24.341999999999999</v>
      </c>
      <c r="L101" s="32">
        <v>2.0720000000000001</v>
      </c>
      <c r="M101" s="32">
        <v>0.45400000000000001</v>
      </c>
      <c r="N101" s="32">
        <v>0.65600000000000003</v>
      </c>
      <c r="O101" s="32">
        <v>47.7</v>
      </c>
      <c r="P101" s="32">
        <v>29.719000000000001</v>
      </c>
      <c r="Q101" s="32">
        <v>44.984000000000002</v>
      </c>
      <c r="R101" s="32">
        <v>229.8</v>
      </c>
      <c r="S101" s="32">
        <v>59.9</v>
      </c>
      <c r="T101" s="32">
        <v>59.9</v>
      </c>
      <c r="U101" s="32">
        <v>60.8</v>
      </c>
      <c r="V101" s="32">
        <v>94.585999999999999</v>
      </c>
      <c r="W101" s="32">
        <v>52.5</v>
      </c>
      <c r="X101" s="32">
        <v>66.233000000000004</v>
      </c>
      <c r="Y101" s="32">
        <v>79.887</v>
      </c>
      <c r="Z101" s="32">
        <v>2.7090000000000001</v>
      </c>
      <c r="AA101" s="32">
        <v>546.31100000000004</v>
      </c>
      <c r="AB101" s="32">
        <v>502.95800000000003</v>
      </c>
      <c r="AC101" s="32">
        <v>4.5149999999999997</v>
      </c>
      <c r="AD101" s="32">
        <v>3.5739999999999998</v>
      </c>
      <c r="AE101" s="32">
        <v>7840.3850000000002</v>
      </c>
      <c r="AF101" s="32">
        <v>5590.4290000000001</v>
      </c>
      <c r="AG101" s="32">
        <v>1668.4369999999999</v>
      </c>
      <c r="AH101" s="32">
        <v>1036.5640000000001</v>
      </c>
      <c r="AI101" s="32">
        <v>6171.9489999999996</v>
      </c>
      <c r="AJ101" s="32">
        <v>4553.8649999999998</v>
      </c>
      <c r="AK101" s="32">
        <v>423.60700000000003</v>
      </c>
      <c r="AL101" s="32">
        <v>2055.8470000000002</v>
      </c>
      <c r="AM101" s="32">
        <v>45566.704290000001</v>
      </c>
      <c r="AN101" s="32">
        <v>45566.704290000001</v>
      </c>
      <c r="AO101" s="32">
        <v>45566.704290000001</v>
      </c>
      <c r="AP101" s="32">
        <v>0</v>
      </c>
    </row>
    <row r="102" spans="1:42" x14ac:dyDescent="0.35">
      <c r="A102" s="31">
        <v>801.96600000000001</v>
      </c>
      <c r="B102" s="31">
        <v>119.90900000000001</v>
      </c>
      <c r="C102" s="31">
        <v>215</v>
      </c>
      <c r="D102" s="31">
        <v>214.8</v>
      </c>
      <c r="E102" s="31">
        <v>219.8</v>
      </c>
      <c r="F102" s="31">
        <v>225</v>
      </c>
      <c r="G102" s="31">
        <v>2206.71</v>
      </c>
      <c r="H102" s="31">
        <v>1700.01</v>
      </c>
      <c r="I102" s="31">
        <v>3.2839999999999998</v>
      </c>
      <c r="J102" s="31">
        <v>0.15</v>
      </c>
      <c r="K102" s="31">
        <v>24.341999999999999</v>
      </c>
      <c r="L102" s="31">
        <v>2.0720000000000001</v>
      </c>
      <c r="M102" s="31">
        <v>0.45400000000000001</v>
      </c>
      <c r="N102" s="31">
        <v>0.65600000000000003</v>
      </c>
      <c r="O102" s="31">
        <v>47.7</v>
      </c>
      <c r="P102" s="31">
        <v>29.719000000000001</v>
      </c>
      <c r="Q102" s="31">
        <v>44.984000000000002</v>
      </c>
      <c r="R102" s="31">
        <v>229.8</v>
      </c>
      <c r="S102" s="31">
        <v>59.9</v>
      </c>
      <c r="T102" s="31">
        <v>59.9</v>
      </c>
      <c r="U102" s="31">
        <v>60.8</v>
      </c>
      <c r="V102" s="31">
        <v>137.79599999999999</v>
      </c>
      <c r="W102" s="31">
        <v>52.5</v>
      </c>
      <c r="X102" s="31">
        <v>66.787999999999997</v>
      </c>
      <c r="Y102" s="31">
        <v>82.760999999999996</v>
      </c>
      <c r="Z102" s="31">
        <v>1.242</v>
      </c>
      <c r="AA102" s="31">
        <v>546.93899999999996</v>
      </c>
      <c r="AB102" s="31">
        <v>501.07</v>
      </c>
      <c r="AC102" s="31">
        <v>4.7030000000000003</v>
      </c>
      <c r="AD102" s="31">
        <v>3.8</v>
      </c>
      <c r="AE102" s="31">
        <v>7993.8649999999998</v>
      </c>
      <c r="AF102" s="31">
        <v>6198.576</v>
      </c>
      <c r="AG102" s="31">
        <v>1781.4280000000001</v>
      </c>
      <c r="AH102" s="31">
        <v>1169.8130000000001</v>
      </c>
      <c r="AI102" s="31">
        <v>6212.4380000000001</v>
      </c>
      <c r="AJ102" s="31">
        <v>5028.7629999999999</v>
      </c>
      <c r="AK102" s="31">
        <v>424.79599999999999</v>
      </c>
      <c r="AL102" s="31">
        <v>2056.4450000000002</v>
      </c>
      <c r="AM102" s="31">
        <v>45566.704290000001</v>
      </c>
      <c r="AN102" s="31">
        <v>45566.704290000001</v>
      </c>
      <c r="AO102" s="31">
        <v>45566.704290000001</v>
      </c>
      <c r="AP102" s="31">
        <v>1</v>
      </c>
    </row>
    <row r="103" spans="1:42" x14ac:dyDescent="0.35">
      <c r="A103" s="32">
        <v>801.78200000000004</v>
      </c>
      <c r="B103" s="32">
        <v>119.90900000000001</v>
      </c>
      <c r="C103" s="32">
        <v>215.1</v>
      </c>
      <c r="D103" s="32">
        <v>215</v>
      </c>
      <c r="E103" s="32">
        <v>220.1</v>
      </c>
      <c r="F103" s="32">
        <v>225</v>
      </c>
      <c r="G103" s="32">
        <v>2184.4650000000001</v>
      </c>
      <c r="H103" s="32">
        <v>1696.5129999999999</v>
      </c>
      <c r="I103" s="32">
        <v>2.794</v>
      </c>
      <c r="J103" s="32">
        <v>0.14599999999999999</v>
      </c>
      <c r="K103" s="32">
        <v>24.338000000000001</v>
      </c>
      <c r="L103" s="32">
        <v>2.0640000000000001</v>
      </c>
      <c r="M103" s="32">
        <v>0.45200000000000001</v>
      </c>
      <c r="N103" s="32">
        <v>0.65600000000000003</v>
      </c>
      <c r="O103" s="32">
        <v>47.7</v>
      </c>
      <c r="P103" s="32">
        <v>29.734999999999999</v>
      </c>
      <c r="Q103" s="32">
        <v>44.948</v>
      </c>
      <c r="R103" s="32">
        <v>229.8</v>
      </c>
      <c r="S103" s="32">
        <v>60</v>
      </c>
      <c r="T103" s="32">
        <v>60</v>
      </c>
      <c r="U103" s="32">
        <v>60.8</v>
      </c>
      <c r="V103" s="32">
        <v>94.585999999999999</v>
      </c>
      <c r="W103" s="32">
        <v>52.5</v>
      </c>
      <c r="X103" s="32">
        <v>66.191999999999993</v>
      </c>
      <c r="Y103" s="32">
        <v>79.957999999999998</v>
      </c>
      <c r="Z103" s="32">
        <v>2.5960000000000001</v>
      </c>
      <c r="AA103" s="32">
        <v>544.64099999999996</v>
      </c>
      <c r="AB103" s="32">
        <v>501.572</v>
      </c>
      <c r="AC103" s="32">
        <v>4.5529999999999999</v>
      </c>
      <c r="AD103" s="32">
        <v>3.5739999999999998</v>
      </c>
      <c r="AE103" s="32">
        <v>7796.1880000000001</v>
      </c>
      <c r="AF103" s="32">
        <v>5565.12</v>
      </c>
      <c r="AG103" s="32">
        <v>1684.056</v>
      </c>
      <c r="AH103" s="32">
        <v>1034.135</v>
      </c>
      <c r="AI103" s="32">
        <v>6112.1319999999996</v>
      </c>
      <c r="AJ103" s="32">
        <v>4530.9840000000004</v>
      </c>
      <c r="AK103" s="32">
        <v>423.77600000000001</v>
      </c>
      <c r="AL103" s="32">
        <v>2053.6309999999999</v>
      </c>
      <c r="AM103" s="32">
        <v>45566.704570000002</v>
      </c>
      <c r="AN103" s="32">
        <v>45566.704570000002</v>
      </c>
      <c r="AO103" s="32">
        <v>45566.704570000002</v>
      </c>
      <c r="AP103" s="32">
        <v>1</v>
      </c>
    </row>
    <row r="104" spans="1:42" x14ac:dyDescent="0.35">
      <c r="A104" s="31">
        <v>801.78200000000004</v>
      </c>
      <c r="B104" s="31">
        <v>119.90900000000001</v>
      </c>
      <c r="C104" s="31">
        <v>215.1</v>
      </c>
      <c r="D104" s="31">
        <v>215</v>
      </c>
      <c r="E104" s="31">
        <v>220.1</v>
      </c>
      <c r="F104" s="31">
        <v>225</v>
      </c>
      <c r="G104" s="31">
        <v>2184.4650000000001</v>
      </c>
      <c r="H104" s="31">
        <v>1696.5129999999999</v>
      </c>
      <c r="I104" s="31">
        <v>2.794</v>
      </c>
      <c r="J104" s="31">
        <v>0.14599999999999999</v>
      </c>
      <c r="K104" s="31">
        <v>24.338000000000001</v>
      </c>
      <c r="L104" s="31">
        <v>2.0640000000000001</v>
      </c>
      <c r="M104" s="31">
        <v>0.45200000000000001</v>
      </c>
      <c r="N104" s="31">
        <v>0.65600000000000003</v>
      </c>
      <c r="O104" s="31">
        <v>47.7</v>
      </c>
      <c r="P104" s="31">
        <v>29.734999999999999</v>
      </c>
      <c r="Q104" s="31">
        <v>44.948</v>
      </c>
      <c r="R104" s="31">
        <v>229.8</v>
      </c>
      <c r="S104" s="31">
        <v>60</v>
      </c>
      <c r="T104" s="31">
        <v>60</v>
      </c>
      <c r="U104" s="31">
        <v>60.8</v>
      </c>
      <c r="V104" s="31">
        <v>137.79599999999999</v>
      </c>
      <c r="W104" s="31">
        <v>52.5</v>
      </c>
      <c r="X104" s="31">
        <v>66.712999999999994</v>
      </c>
      <c r="Y104" s="31">
        <v>82.36</v>
      </c>
      <c r="Z104" s="31">
        <v>1.768</v>
      </c>
      <c r="AA104" s="31">
        <v>546.82500000000005</v>
      </c>
      <c r="AB104" s="31">
        <v>500.10300000000001</v>
      </c>
      <c r="AC104" s="31">
        <v>4.7779999999999996</v>
      </c>
      <c r="AD104" s="31">
        <v>3.8380000000000001</v>
      </c>
      <c r="AE104" s="31">
        <v>7983.8729999999996</v>
      </c>
      <c r="AF104" s="31">
        <v>6201.1390000000001</v>
      </c>
      <c r="AG104" s="31">
        <v>1820.954</v>
      </c>
      <c r="AH104" s="31">
        <v>1184.7149999999999</v>
      </c>
      <c r="AI104" s="31">
        <v>6162.9189999999999</v>
      </c>
      <c r="AJ104" s="31">
        <v>5016.4229999999998</v>
      </c>
      <c r="AK104" s="31">
        <v>424.80700000000002</v>
      </c>
      <c r="AL104" s="31">
        <v>2056.1019999999999</v>
      </c>
      <c r="AM104" s="31">
        <v>45566.704570000002</v>
      </c>
      <c r="AN104" s="31">
        <v>45566.704570000002</v>
      </c>
      <c r="AO104" s="31">
        <v>45566.704570000002</v>
      </c>
      <c r="AP104" s="31">
        <v>1</v>
      </c>
    </row>
    <row r="105" spans="1:42" x14ac:dyDescent="0.35">
      <c r="A105" s="32">
        <v>801.78200000000004</v>
      </c>
      <c r="B105" s="32">
        <v>119.90900000000001</v>
      </c>
      <c r="C105" s="32">
        <v>214.8</v>
      </c>
      <c r="D105" s="32">
        <v>215.1</v>
      </c>
      <c r="E105" s="32">
        <v>220</v>
      </c>
      <c r="F105" s="32">
        <v>225</v>
      </c>
      <c r="G105" s="32">
        <v>2218.5619999999999</v>
      </c>
      <c r="H105" s="32">
        <v>1699.5250000000001</v>
      </c>
      <c r="I105" s="32">
        <v>2.79</v>
      </c>
      <c r="J105" s="32">
        <v>0.14599999999999999</v>
      </c>
      <c r="K105" s="32">
        <v>24.34</v>
      </c>
      <c r="L105" s="32">
        <v>2.09</v>
      </c>
      <c r="M105" s="32">
        <v>0.45400000000000001</v>
      </c>
      <c r="N105" s="32">
        <v>0.65800000000000003</v>
      </c>
      <c r="O105" s="32">
        <v>47.9</v>
      </c>
      <c r="P105" s="32">
        <v>30.146999999999998</v>
      </c>
      <c r="Q105" s="32">
        <v>44.984000000000002</v>
      </c>
      <c r="R105" s="32">
        <v>229.8</v>
      </c>
      <c r="S105" s="32">
        <v>60.1</v>
      </c>
      <c r="T105" s="32">
        <v>60.1</v>
      </c>
      <c r="U105" s="32">
        <v>60.8</v>
      </c>
      <c r="V105" s="32">
        <v>137.79599999999999</v>
      </c>
      <c r="W105" s="32">
        <v>52.5</v>
      </c>
      <c r="X105" s="32">
        <v>66.872</v>
      </c>
      <c r="Y105" s="32">
        <v>82.774000000000001</v>
      </c>
      <c r="Z105" s="32">
        <v>1.242</v>
      </c>
      <c r="AA105" s="32">
        <v>547.59400000000005</v>
      </c>
      <c r="AB105" s="32">
        <v>502.14800000000002</v>
      </c>
      <c r="AC105" s="32">
        <v>4.7409999999999997</v>
      </c>
      <c r="AD105" s="32">
        <v>3.8</v>
      </c>
      <c r="AE105" s="32">
        <v>7999.5079999999998</v>
      </c>
      <c r="AF105" s="32">
        <v>6245.8230000000003</v>
      </c>
      <c r="AG105" s="32">
        <v>1814.856</v>
      </c>
      <c r="AH105" s="32">
        <v>1182.204</v>
      </c>
      <c r="AI105" s="32">
        <v>6184.652</v>
      </c>
      <c r="AJ105" s="32">
        <v>5063.6189999999997</v>
      </c>
      <c r="AK105" s="32">
        <v>424.827</v>
      </c>
      <c r="AL105" s="32">
        <v>2056.473</v>
      </c>
      <c r="AM105" s="32">
        <v>45566.704850000002</v>
      </c>
      <c r="AN105" s="32">
        <v>45566.704850000002</v>
      </c>
      <c r="AO105" s="32">
        <v>45566.704850000002</v>
      </c>
      <c r="AP105" s="32">
        <v>0</v>
      </c>
    </row>
    <row r="106" spans="1:42" x14ac:dyDescent="0.35">
      <c r="A106" s="31">
        <v>801.78200000000004</v>
      </c>
      <c r="B106" s="31">
        <v>119.90900000000001</v>
      </c>
      <c r="C106" s="31">
        <v>215.1</v>
      </c>
      <c r="D106" s="31">
        <v>215.1</v>
      </c>
      <c r="E106" s="31">
        <v>220.1</v>
      </c>
      <c r="F106" s="31">
        <v>225</v>
      </c>
      <c r="G106" s="31">
        <v>2178.0529999999999</v>
      </c>
      <c r="H106" s="31">
        <v>1705.8389999999999</v>
      </c>
      <c r="I106" s="31">
        <v>2.7040000000000002</v>
      </c>
      <c r="J106" s="31">
        <v>0.14599999999999999</v>
      </c>
      <c r="K106" s="31">
        <v>24.338000000000001</v>
      </c>
      <c r="L106" s="31">
        <v>2.0339999999999998</v>
      </c>
      <c r="M106" s="31">
        <v>0.45200000000000001</v>
      </c>
      <c r="N106" s="31">
        <v>0.65600000000000003</v>
      </c>
      <c r="O106" s="31">
        <v>47.9</v>
      </c>
      <c r="P106" s="31">
        <v>29.622</v>
      </c>
      <c r="Q106" s="31">
        <v>44.948</v>
      </c>
      <c r="R106" s="31">
        <v>229.8</v>
      </c>
      <c r="S106" s="31">
        <v>59.9</v>
      </c>
      <c r="T106" s="31">
        <v>59.9</v>
      </c>
      <c r="U106" s="31">
        <v>60.8</v>
      </c>
      <c r="V106" s="31">
        <v>94.585999999999999</v>
      </c>
      <c r="W106" s="31">
        <v>52.5</v>
      </c>
      <c r="X106" s="31">
        <v>66.254999999999995</v>
      </c>
      <c r="Y106" s="31">
        <v>80.138000000000005</v>
      </c>
      <c r="Z106" s="31">
        <v>3.6120000000000001</v>
      </c>
      <c r="AA106" s="31">
        <v>543.33500000000004</v>
      </c>
      <c r="AB106" s="31">
        <v>500.03100000000001</v>
      </c>
      <c r="AC106" s="31">
        <v>4.5529999999999999</v>
      </c>
      <c r="AD106" s="31">
        <v>3.5739999999999998</v>
      </c>
      <c r="AE106" s="31">
        <v>7770.1450000000004</v>
      </c>
      <c r="AF106" s="31">
        <v>5528.2079999999996</v>
      </c>
      <c r="AG106" s="31">
        <v>1676.771</v>
      </c>
      <c r="AH106" s="31">
        <v>1027.5139999999999</v>
      </c>
      <c r="AI106" s="31">
        <v>6093.3729999999996</v>
      </c>
      <c r="AJ106" s="31">
        <v>4500.6949999999997</v>
      </c>
      <c r="AK106" s="31">
        <v>423.67399999999998</v>
      </c>
      <c r="AL106" s="31">
        <v>2051.8969999999999</v>
      </c>
      <c r="AM106" s="31">
        <v>45566.705139999998</v>
      </c>
      <c r="AN106" s="31">
        <v>45566.705139999998</v>
      </c>
      <c r="AO106" s="31">
        <v>45566.705139999998</v>
      </c>
      <c r="AP106" s="31">
        <v>1</v>
      </c>
    </row>
    <row r="107" spans="1:42" x14ac:dyDescent="0.35">
      <c r="A107" s="32">
        <v>801.78200000000004</v>
      </c>
      <c r="B107" s="32">
        <v>119.90900000000001</v>
      </c>
      <c r="C107" s="32">
        <v>215.1</v>
      </c>
      <c r="D107" s="32">
        <v>215.1</v>
      </c>
      <c r="E107" s="32">
        <v>220.1</v>
      </c>
      <c r="F107" s="32">
        <v>225</v>
      </c>
      <c r="G107" s="32">
        <v>2178.0529999999999</v>
      </c>
      <c r="H107" s="32">
        <v>1705.8389999999999</v>
      </c>
      <c r="I107" s="32">
        <v>2.7040000000000002</v>
      </c>
      <c r="J107" s="32">
        <v>0.14599999999999999</v>
      </c>
      <c r="K107" s="32">
        <v>24.338000000000001</v>
      </c>
      <c r="L107" s="32">
        <v>2.0339999999999998</v>
      </c>
      <c r="M107" s="32">
        <v>0.45200000000000001</v>
      </c>
      <c r="N107" s="32">
        <v>0.65600000000000003</v>
      </c>
      <c r="O107" s="32">
        <v>47.9</v>
      </c>
      <c r="P107" s="32">
        <v>29.622</v>
      </c>
      <c r="Q107" s="32">
        <v>44.948</v>
      </c>
      <c r="R107" s="32">
        <v>229.8</v>
      </c>
      <c r="S107" s="32">
        <v>59.9</v>
      </c>
      <c r="T107" s="32">
        <v>59.9</v>
      </c>
      <c r="U107" s="32">
        <v>60.8</v>
      </c>
      <c r="V107" s="32">
        <v>137.79599999999999</v>
      </c>
      <c r="W107" s="32">
        <v>52.5</v>
      </c>
      <c r="X107" s="32">
        <v>66.850999999999999</v>
      </c>
      <c r="Y107" s="32">
        <v>82.427000000000007</v>
      </c>
      <c r="Z107" s="32">
        <v>2.145</v>
      </c>
      <c r="AA107" s="32">
        <v>545.89499999999998</v>
      </c>
      <c r="AB107" s="32">
        <v>499.13799999999998</v>
      </c>
      <c r="AC107" s="32">
        <v>4.7779999999999996</v>
      </c>
      <c r="AD107" s="32">
        <v>3.8</v>
      </c>
      <c r="AE107" s="32">
        <v>7960.7759999999998</v>
      </c>
      <c r="AF107" s="32">
        <v>6171.1040000000003</v>
      </c>
      <c r="AG107" s="32">
        <v>1814.316</v>
      </c>
      <c r="AH107" s="32">
        <v>1159.4179999999999</v>
      </c>
      <c r="AI107" s="32">
        <v>6146.46</v>
      </c>
      <c r="AJ107" s="32">
        <v>5011.6859999999997</v>
      </c>
      <c r="AK107" s="32">
        <v>424.79</v>
      </c>
      <c r="AL107" s="32">
        <v>2055.279</v>
      </c>
      <c r="AM107" s="32">
        <v>45566.705139999998</v>
      </c>
      <c r="AN107" s="32">
        <v>45566.705139999998</v>
      </c>
      <c r="AO107" s="32">
        <v>45566.705139999998</v>
      </c>
      <c r="AP107" s="32">
        <v>1</v>
      </c>
    </row>
    <row r="108" spans="1:42" x14ac:dyDescent="0.35">
      <c r="A108" s="31">
        <v>801.59799999999996</v>
      </c>
      <c r="B108" s="31">
        <v>119.90900000000001</v>
      </c>
      <c r="C108" s="31">
        <v>215.1</v>
      </c>
      <c r="D108" s="31">
        <v>215.1</v>
      </c>
      <c r="E108" s="31">
        <v>220.1</v>
      </c>
      <c r="F108" s="31">
        <v>225</v>
      </c>
      <c r="G108" s="31">
        <v>2202.2420000000002</v>
      </c>
      <c r="H108" s="31">
        <v>1708.7529999999999</v>
      </c>
      <c r="I108" s="31">
        <v>2.6120000000000001</v>
      </c>
      <c r="J108" s="31">
        <v>0.14599999999999999</v>
      </c>
      <c r="K108" s="31">
        <v>24.353999999999999</v>
      </c>
      <c r="L108" s="31">
        <v>2.0739999999999998</v>
      </c>
      <c r="M108" s="31">
        <v>0.45400000000000001</v>
      </c>
      <c r="N108" s="31">
        <v>0.65600000000000003</v>
      </c>
      <c r="O108" s="31">
        <v>48</v>
      </c>
      <c r="P108" s="31">
        <v>29.795999999999999</v>
      </c>
      <c r="Q108" s="31">
        <v>44.984000000000002</v>
      </c>
      <c r="R108" s="31">
        <v>229.8</v>
      </c>
      <c r="S108" s="31">
        <v>60</v>
      </c>
      <c r="T108" s="31">
        <v>60</v>
      </c>
      <c r="U108" s="31">
        <v>60.8</v>
      </c>
      <c r="V108" s="31">
        <v>94.585999999999999</v>
      </c>
      <c r="W108" s="31">
        <v>52.5</v>
      </c>
      <c r="X108" s="31">
        <v>66.116</v>
      </c>
      <c r="Y108" s="31">
        <v>79.941000000000003</v>
      </c>
      <c r="Z108" s="31">
        <v>3.01</v>
      </c>
      <c r="AA108" s="31">
        <v>544.34900000000005</v>
      </c>
      <c r="AB108" s="31">
        <v>500.45100000000002</v>
      </c>
      <c r="AC108" s="31">
        <v>4.5529999999999999</v>
      </c>
      <c r="AD108" s="31">
        <v>3.6120000000000001</v>
      </c>
      <c r="AE108" s="31">
        <v>7798.2209999999995</v>
      </c>
      <c r="AF108" s="31">
        <v>5538.8770000000004</v>
      </c>
      <c r="AG108" s="31">
        <v>1680.8119999999999</v>
      </c>
      <c r="AH108" s="31">
        <v>1048.654</v>
      </c>
      <c r="AI108" s="31">
        <v>6117.4089999999997</v>
      </c>
      <c r="AJ108" s="31">
        <v>4490.223</v>
      </c>
      <c r="AK108" s="31">
        <v>423.678</v>
      </c>
      <c r="AL108" s="31">
        <v>2051.9870000000001</v>
      </c>
      <c r="AM108" s="31">
        <v>45566.705419999998</v>
      </c>
      <c r="AN108" s="31">
        <v>45566.705419999998</v>
      </c>
      <c r="AO108" s="31">
        <v>45566.705419999998</v>
      </c>
      <c r="AP108" s="31">
        <v>1</v>
      </c>
    </row>
    <row r="109" spans="1:42" x14ac:dyDescent="0.35">
      <c r="A109" s="32">
        <v>801.59799999999996</v>
      </c>
      <c r="B109" s="32">
        <v>119.90900000000001</v>
      </c>
      <c r="C109" s="32">
        <v>215.1</v>
      </c>
      <c r="D109" s="32">
        <v>215.1</v>
      </c>
      <c r="E109" s="32">
        <v>220.1</v>
      </c>
      <c r="F109" s="32">
        <v>225</v>
      </c>
      <c r="G109" s="32">
        <v>2202.2420000000002</v>
      </c>
      <c r="H109" s="32">
        <v>1708.7529999999999</v>
      </c>
      <c r="I109" s="32">
        <v>2.6120000000000001</v>
      </c>
      <c r="J109" s="32">
        <v>0.14599999999999999</v>
      </c>
      <c r="K109" s="32">
        <v>24.353999999999999</v>
      </c>
      <c r="L109" s="32">
        <v>2.0739999999999998</v>
      </c>
      <c r="M109" s="32">
        <v>0.45400000000000001</v>
      </c>
      <c r="N109" s="32">
        <v>0.65600000000000003</v>
      </c>
      <c r="O109" s="32">
        <v>48</v>
      </c>
      <c r="P109" s="32">
        <v>29.795999999999999</v>
      </c>
      <c r="Q109" s="32">
        <v>44.984000000000002</v>
      </c>
      <c r="R109" s="32">
        <v>229.8</v>
      </c>
      <c r="S109" s="32">
        <v>60</v>
      </c>
      <c r="T109" s="32">
        <v>60</v>
      </c>
      <c r="U109" s="32">
        <v>60.8</v>
      </c>
      <c r="V109" s="32">
        <v>137.79599999999999</v>
      </c>
      <c r="W109" s="32">
        <v>52.5</v>
      </c>
      <c r="X109" s="32">
        <v>66.801000000000002</v>
      </c>
      <c r="Y109" s="32">
        <v>82.789000000000001</v>
      </c>
      <c r="Z109" s="32">
        <v>1.5049999999999999</v>
      </c>
      <c r="AA109" s="32">
        <v>545.27200000000005</v>
      </c>
      <c r="AB109" s="32">
        <v>499.02199999999999</v>
      </c>
      <c r="AC109" s="32">
        <v>4.7779999999999996</v>
      </c>
      <c r="AD109" s="32">
        <v>3.762</v>
      </c>
      <c r="AE109" s="32">
        <v>7963.0950000000003</v>
      </c>
      <c r="AF109" s="32">
        <v>6163.3670000000002</v>
      </c>
      <c r="AG109" s="32">
        <v>1815.73</v>
      </c>
      <c r="AH109" s="32">
        <v>1144.7270000000001</v>
      </c>
      <c r="AI109" s="32">
        <v>6147.3639999999996</v>
      </c>
      <c r="AJ109" s="32">
        <v>5018.6400000000003</v>
      </c>
      <c r="AK109" s="32">
        <v>424.81</v>
      </c>
      <c r="AL109" s="32">
        <v>2055.5320000000002</v>
      </c>
      <c r="AM109" s="32">
        <v>45566.705419999998</v>
      </c>
      <c r="AN109" s="32">
        <v>45566.705419999998</v>
      </c>
      <c r="AO109" s="32">
        <v>45566.705419999998</v>
      </c>
      <c r="AP109" s="32">
        <v>0</v>
      </c>
    </row>
    <row r="110" spans="1:42" x14ac:dyDescent="0.35">
      <c r="A110" s="31">
        <v>801.96600000000001</v>
      </c>
      <c r="B110" s="31">
        <v>119.90900000000001</v>
      </c>
      <c r="C110" s="31">
        <v>215.1</v>
      </c>
      <c r="D110" s="31">
        <v>214.8</v>
      </c>
      <c r="E110" s="31">
        <v>220</v>
      </c>
      <c r="F110" s="31">
        <v>225</v>
      </c>
      <c r="G110" s="31">
        <v>2201.8530000000001</v>
      </c>
      <c r="H110" s="31">
        <v>1696.4159999999999</v>
      </c>
      <c r="I110" s="31">
        <v>3.1619999999999999</v>
      </c>
      <c r="J110" s="31">
        <v>0.14799999999999999</v>
      </c>
      <c r="K110" s="31">
        <v>24.385999999999999</v>
      </c>
      <c r="L110" s="31">
        <v>2.0539999999999998</v>
      </c>
      <c r="M110" s="31">
        <v>0.45400000000000001</v>
      </c>
      <c r="N110" s="31">
        <v>0.65600000000000003</v>
      </c>
      <c r="O110" s="31">
        <v>48.2</v>
      </c>
      <c r="P110" s="31">
        <v>29.734999999999999</v>
      </c>
      <c r="Q110" s="31">
        <v>44.959000000000003</v>
      </c>
      <c r="R110" s="31">
        <v>229.8</v>
      </c>
      <c r="S110" s="31">
        <v>60.1</v>
      </c>
      <c r="T110" s="31">
        <v>60.1</v>
      </c>
      <c r="U110" s="31">
        <v>60.8</v>
      </c>
      <c r="V110" s="31">
        <v>94.585999999999999</v>
      </c>
      <c r="W110" s="31">
        <v>52.5</v>
      </c>
      <c r="X110" s="31">
        <v>66.195999999999998</v>
      </c>
      <c r="Y110" s="31">
        <v>80.117999999999995</v>
      </c>
      <c r="Z110" s="31">
        <v>3.01</v>
      </c>
      <c r="AA110" s="31">
        <v>545.79899999999998</v>
      </c>
      <c r="AB110" s="31">
        <v>501.60599999999999</v>
      </c>
      <c r="AC110" s="31">
        <v>4.59</v>
      </c>
      <c r="AD110" s="31">
        <v>3.5739999999999998</v>
      </c>
      <c r="AE110" s="31">
        <v>7824.1360000000004</v>
      </c>
      <c r="AF110" s="31">
        <v>5566.3819999999996</v>
      </c>
      <c r="AG110" s="31">
        <v>1704.23</v>
      </c>
      <c r="AH110" s="31">
        <v>1030.8720000000001</v>
      </c>
      <c r="AI110" s="31">
        <v>6119.9059999999999</v>
      </c>
      <c r="AJ110" s="31">
        <v>4535.51</v>
      </c>
      <c r="AK110" s="31">
        <v>423.67399999999998</v>
      </c>
      <c r="AL110" s="31">
        <v>2055.9290000000001</v>
      </c>
      <c r="AM110" s="31">
        <v>45566.705710000002</v>
      </c>
      <c r="AN110" s="31">
        <v>45566.705710000002</v>
      </c>
      <c r="AO110" s="31">
        <v>45566.705710000002</v>
      </c>
      <c r="AP110" s="31">
        <v>1</v>
      </c>
    </row>
    <row r="111" spans="1:42" x14ac:dyDescent="0.35">
      <c r="A111" s="32">
        <v>801.96600000000001</v>
      </c>
      <c r="B111" s="32">
        <v>119.90900000000001</v>
      </c>
      <c r="C111" s="32">
        <v>215.1</v>
      </c>
      <c r="D111" s="32">
        <v>214.8</v>
      </c>
      <c r="E111" s="32">
        <v>220</v>
      </c>
      <c r="F111" s="32">
        <v>225</v>
      </c>
      <c r="G111" s="32">
        <v>2201.8530000000001</v>
      </c>
      <c r="H111" s="32">
        <v>1696.4159999999999</v>
      </c>
      <c r="I111" s="32">
        <v>3.1619999999999999</v>
      </c>
      <c r="J111" s="32">
        <v>0.14799999999999999</v>
      </c>
      <c r="K111" s="32">
        <v>24.385999999999999</v>
      </c>
      <c r="L111" s="32">
        <v>2.0539999999999998</v>
      </c>
      <c r="M111" s="32">
        <v>0.45400000000000001</v>
      </c>
      <c r="N111" s="32">
        <v>0.65600000000000003</v>
      </c>
      <c r="O111" s="32">
        <v>48.2</v>
      </c>
      <c r="P111" s="32">
        <v>29.734999999999999</v>
      </c>
      <c r="Q111" s="32">
        <v>44.959000000000003</v>
      </c>
      <c r="R111" s="32">
        <v>229.8</v>
      </c>
      <c r="S111" s="32">
        <v>60.1</v>
      </c>
      <c r="T111" s="32">
        <v>60.1</v>
      </c>
      <c r="U111" s="32">
        <v>60.8</v>
      </c>
      <c r="V111" s="32">
        <v>137.79599999999999</v>
      </c>
      <c r="W111" s="32">
        <v>52.5</v>
      </c>
      <c r="X111" s="32">
        <v>66.873000000000005</v>
      </c>
      <c r="Y111" s="32">
        <v>82.402000000000001</v>
      </c>
      <c r="Z111" s="32">
        <v>2.4460000000000002</v>
      </c>
      <c r="AA111" s="32">
        <v>547.37300000000005</v>
      </c>
      <c r="AB111" s="32">
        <v>500.71300000000002</v>
      </c>
      <c r="AC111" s="32">
        <v>4.8159999999999998</v>
      </c>
      <c r="AD111" s="32">
        <v>3.8</v>
      </c>
      <c r="AE111" s="32">
        <v>7995.4520000000002</v>
      </c>
      <c r="AF111" s="32">
        <v>6209.0730000000003</v>
      </c>
      <c r="AG111" s="32">
        <v>1841.903</v>
      </c>
      <c r="AH111" s="32">
        <v>1165.57</v>
      </c>
      <c r="AI111" s="32">
        <v>6153.549</v>
      </c>
      <c r="AJ111" s="32">
        <v>5043.5029999999997</v>
      </c>
      <c r="AK111" s="32">
        <v>424.76900000000001</v>
      </c>
      <c r="AL111" s="32">
        <v>2056.3710000000001</v>
      </c>
      <c r="AM111" s="32">
        <v>45566.705710000002</v>
      </c>
      <c r="AN111" s="32">
        <v>45566.705710000002</v>
      </c>
      <c r="AO111" s="32">
        <v>45566.705710000002</v>
      </c>
      <c r="AP111" s="32">
        <v>1</v>
      </c>
    </row>
    <row r="112" spans="1:42" x14ac:dyDescent="0.35">
      <c r="A112" s="31">
        <v>801.78200000000004</v>
      </c>
      <c r="B112" s="31">
        <v>119.90900000000001</v>
      </c>
      <c r="C112" s="31">
        <v>215</v>
      </c>
      <c r="D112" s="31">
        <v>215</v>
      </c>
      <c r="E112" s="31">
        <v>220.1</v>
      </c>
      <c r="F112" s="31">
        <v>225</v>
      </c>
      <c r="G112" s="31">
        <v>2183.0070000000001</v>
      </c>
      <c r="H112" s="31">
        <v>1701.953</v>
      </c>
      <c r="I112" s="31">
        <v>3.298</v>
      </c>
      <c r="J112" s="31">
        <v>0.15</v>
      </c>
      <c r="K112" s="31">
        <v>24.335999999999999</v>
      </c>
      <c r="L112" s="31">
        <v>2.0739999999999998</v>
      </c>
      <c r="M112" s="31">
        <v>0.45</v>
      </c>
      <c r="N112" s="31">
        <v>0.65600000000000003</v>
      </c>
      <c r="O112" s="31">
        <v>48.2</v>
      </c>
      <c r="P112" s="31">
        <v>29.893000000000001</v>
      </c>
      <c r="Q112" s="31">
        <v>44.999000000000002</v>
      </c>
      <c r="R112" s="31">
        <v>229.8</v>
      </c>
      <c r="S112" s="31">
        <v>59.9</v>
      </c>
      <c r="T112" s="31">
        <v>59.9</v>
      </c>
      <c r="U112" s="31">
        <v>60.8</v>
      </c>
      <c r="V112" s="31">
        <v>137.79599999999999</v>
      </c>
      <c r="W112" s="31">
        <v>52.5</v>
      </c>
      <c r="X112" s="31">
        <v>66.951999999999998</v>
      </c>
      <c r="Y112" s="31">
        <v>82.727999999999994</v>
      </c>
      <c r="Z112" s="31">
        <v>1.2789999999999999</v>
      </c>
      <c r="AA112" s="31">
        <v>547.625</v>
      </c>
      <c r="AB112" s="31">
        <v>501.58800000000002</v>
      </c>
      <c r="AC112" s="31">
        <v>4.8159999999999998</v>
      </c>
      <c r="AD112" s="31">
        <v>3.8</v>
      </c>
      <c r="AE112" s="31">
        <v>8000.9679999999998</v>
      </c>
      <c r="AF112" s="31">
        <v>6238.4009999999998</v>
      </c>
      <c r="AG112" s="31">
        <v>1847.5150000000001</v>
      </c>
      <c r="AH112" s="31">
        <v>1172.625</v>
      </c>
      <c r="AI112" s="31">
        <v>6153.4530000000004</v>
      </c>
      <c r="AJ112" s="31">
        <v>5065.7759999999998</v>
      </c>
      <c r="AK112" s="31">
        <v>424.74</v>
      </c>
      <c r="AL112" s="31">
        <v>2054.7959999999998</v>
      </c>
      <c r="AM112" s="31">
        <v>45566.705979999999</v>
      </c>
      <c r="AN112" s="31">
        <v>45566.705979999999</v>
      </c>
      <c r="AO112" s="31">
        <v>45566.705979999999</v>
      </c>
      <c r="AP112" s="31">
        <v>1</v>
      </c>
    </row>
    <row r="113" spans="1:42" x14ac:dyDescent="0.35">
      <c r="A113" s="32">
        <v>801.78200000000004</v>
      </c>
      <c r="B113" s="32">
        <v>119.90900000000001</v>
      </c>
      <c r="C113" s="32">
        <v>215.1</v>
      </c>
      <c r="D113" s="32">
        <v>215.1</v>
      </c>
      <c r="E113" s="32">
        <v>220.1</v>
      </c>
      <c r="F113" s="32">
        <v>225</v>
      </c>
      <c r="G113" s="32">
        <v>2184.8530000000001</v>
      </c>
      <c r="H113" s="32">
        <v>1692.53</v>
      </c>
      <c r="I113" s="32">
        <v>3.0960000000000001</v>
      </c>
      <c r="J113" s="32">
        <v>0.152</v>
      </c>
      <c r="K113" s="32">
        <v>24.338000000000001</v>
      </c>
      <c r="L113" s="32">
        <v>2.0939999999999999</v>
      </c>
      <c r="M113" s="32">
        <v>0.45200000000000001</v>
      </c>
      <c r="N113" s="32">
        <v>0.65800000000000003</v>
      </c>
      <c r="O113" s="32">
        <v>48.2</v>
      </c>
      <c r="P113" s="32">
        <v>30.372</v>
      </c>
      <c r="Q113" s="32">
        <v>44.978999999999999</v>
      </c>
      <c r="R113" s="32">
        <v>229.8</v>
      </c>
      <c r="S113" s="32">
        <v>60</v>
      </c>
      <c r="T113" s="32">
        <v>60</v>
      </c>
      <c r="U113" s="32">
        <v>60.8</v>
      </c>
      <c r="V113" s="32">
        <v>94.585999999999999</v>
      </c>
      <c r="W113" s="32">
        <v>52.5</v>
      </c>
      <c r="X113" s="32">
        <v>66.281000000000006</v>
      </c>
      <c r="Y113" s="32">
        <v>80.132999999999996</v>
      </c>
      <c r="Z113" s="32">
        <v>3.048</v>
      </c>
      <c r="AA113" s="32">
        <v>546.75900000000001</v>
      </c>
      <c r="AB113" s="32">
        <v>504.92899999999997</v>
      </c>
      <c r="AC113" s="32">
        <v>4.4770000000000003</v>
      </c>
      <c r="AD113" s="32">
        <v>3.5739999999999998</v>
      </c>
      <c r="AE113" s="32">
        <v>7841.5159999999996</v>
      </c>
      <c r="AF113" s="32">
        <v>5654.95</v>
      </c>
      <c r="AG113" s="32">
        <v>1668.3009999999999</v>
      </c>
      <c r="AH113" s="32">
        <v>1061.4190000000001</v>
      </c>
      <c r="AI113" s="32">
        <v>6173.2150000000001</v>
      </c>
      <c r="AJ113" s="32">
        <v>4593.5309999999999</v>
      </c>
      <c r="AK113" s="32">
        <v>423.74400000000003</v>
      </c>
      <c r="AL113" s="32">
        <v>2055.3690000000001</v>
      </c>
      <c r="AM113" s="32">
        <v>45566.706259999999</v>
      </c>
      <c r="AN113" s="32">
        <v>45566.706259999999</v>
      </c>
      <c r="AO113" s="32">
        <v>45566.706259999999</v>
      </c>
      <c r="AP113" s="32">
        <v>1</v>
      </c>
    </row>
    <row r="114" spans="1:42" x14ac:dyDescent="0.35">
      <c r="A114" s="31">
        <v>801.78200000000004</v>
      </c>
      <c r="B114" s="31">
        <v>119.90900000000001</v>
      </c>
      <c r="C114" s="31">
        <v>215.1</v>
      </c>
      <c r="D114" s="31">
        <v>215.1</v>
      </c>
      <c r="E114" s="31">
        <v>220.1</v>
      </c>
      <c r="F114" s="31">
        <v>225</v>
      </c>
      <c r="G114" s="31">
        <v>2184.8530000000001</v>
      </c>
      <c r="H114" s="31">
        <v>1692.53</v>
      </c>
      <c r="I114" s="31">
        <v>3.0960000000000001</v>
      </c>
      <c r="J114" s="31">
        <v>0.152</v>
      </c>
      <c r="K114" s="31">
        <v>24.338000000000001</v>
      </c>
      <c r="L114" s="31">
        <v>2.0939999999999999</v>
      </c>
      <c r="M114" s="31">
        <v>0.45200000000000001</v>
      </c>
      <c r="N114" s="31">
        <v>0.65800000000000003</v>
      </c>
      <c r="O114" s="31">
        <v>48.2</v>
      </c>
      <c r="P114" s="31">
        <v>30.372</v>
      </c>
      <c r="Q114" s="31">
        <v>44.978999999999999</v>
      </c>
      <c r="R114" s="31">
        <v>229.8</v>
      </c>
      <c r="S114" s="31">
        <v>60</v>
      </c>
      <c r="T114" s="31">
        <v>60</v>
      </c>
      <c r="U114" s="31">
        <v>60.8</v>
      </c>
      <c r="V114" s="31">
        <v>137.79599999999999</v>
      </c>
      <c r="W114" s="31">
        <v>52.5</v>
      </c>
      <c r="X114" s="31">
        <v>66.968000000000004</v>
      </c>
      <c r="Y114" s="31">
        <v>82.444999999999993</v>
      </c>
      <c r="Z114" s="31">
        <v>2.032</v>
      </c>
      <c r="AA114" s="31">
        <v>547.68399999999997</v>
      </c>
      <c r="AB114" s="31">
        <v>502.19400000000002</v>
      </c>
      <c r="AC114" s="31">
        <v>4.7779999999999996</v>
      </c>
      <c r="AD114" s="31">
        <v>3.7250000000000001</v>
      </c>
      <c r="AE114" s="31">
        <v>8006.9250000000002</v>
      </c>
      <c r="AF114" s="31">
        <v>6267.9359999999997</v>
      </c>
      <c r="AG114" s="31">
        <v>1841.645</v>
      </c>
      <c r="AH114" s="31">
        <v>1150.491</v>
      </c>
      <c r="AI114" s="31">
        <v>6165.28</v>
      </c>
      <c r="AJ114" s="31">
        <v>5117.4449999999997</v>
      </c>
      <c r="AK114" s="31">
        <v>424.68099999999998</v>
      </c>
      <c r="AL114" s="31">
        <v>2056.44</v>
      </c>
      <c r="AM114" s="31">
        <v>45566.706259999999</v>
      </c>
      <c r="AN114" s="31">
        <v>45566.706259999999</v>
      </c>
      <c r="AO114" s="31">
        <v>45566.706259999999</v>
      </c>
      <c r="AP114" s="31">
        <v>1</v>
      </c>
    </row>
    <row r="115" spans="1:42" x14ac:dyDescent="0.35">
      <c r="A115" s="32">
        <v>802.33500000000004</v>
      </c>
      <c r="B115" s="32">
        <v>119.90900000000001</v>
      </c>
      <c r="C115" s="32">
        <v>214.8</v>
      </c>
      <c r="D115" s="32">
        <v>215.1</v>
      </c>
      <c r="E115" s="32">
        <v>220.1</v>
      </c>
      <c r="F115" s="32">
        <v>225</v>
      </c>
      <c r="G115" s="32">
        <v>2199.5219999999999</v>
      </c>
      <c r="H115" s="32">
        <v>1695.93</v>
      </c>
      <c r="I115" s="32">
        <v>3.35</v>
      </c>
      <c r="J115" s="32">
        <v>0.152</v>
      </c>
      <c r="K115" s="32">
        <v>24.338000000000001</v>
      </c>
      <c r="L115" s="32">
        <v>2.0579999999999998</v>
      </c>
      <c r="M115" s="32">
        <v>0.45200000000000001</v>
      </c>
      <c r="N115" s="32">
        <v>0.65400000000000003</v>
      </c>
      <c r="O115" s="32">
        <v>48</v>
      </c>
      <c r="P115" s="32">
        <v>30.198</v>
      </c>
      <c r="Q115" s="32">
        <v>44.969000000000001</v>
      </c>
      <c r="R115" s="32">
        <v>229.8</v>
      </c>
      <c r="S115" s="32">
        <v>60</v>
      </c>
      <c r="T115" s="32">
        <v>60</v>
      </c>
      <c r="U115" s="32">
        <v>60.8</v>
      </c>
      <c r="V115" s="32">
        <v>94.585999999999999</v>
      </c>
      <c r="W115" s="32">
        <v>52.5</v>
      </c>
      <c r="X115" s="32">
        <v>66.194999999999993</v>
      </c>
      <c r="Y115" s="32">
        <v>80.165000000000006</v>
      </c>
      <c r="Z115" s="32">
        <v>2.5960000000000001</v>
      </c>
      <c r="AA115" s="32">
        <v>545.41700000000003</v>
      </c>
      <c r="AB115" s="32">
        <v>503.27</v>
      </c>
      <c r="AC115" s="32">
        <v>4.5529999999999999</v>
      </c>
      <c r="AD115" s="32">
        <v>3.5739999999999998</v>
      </c>
      <c r="AE115" s="32">
        <v>7813.3119999999999</v>
      </c>
      <c r="AF115" s="32">
        <v>5606.6989999999996</v>
      </c>
      <c r="AG115" s="32">
        <v>1697.9259999999999</v>
      </c>
      <c r="AH115" s="32">
        <v>1050.5519999999999</v>
      </c>
      <c r="AI115" s="32">
        <v>6115.3860000000004</v>
      </c>
      <c r="AJ115" s="32">
        <v>4556.1469999999999</v>
      </c>
      <c r="AK115" s="32">
        <v>423.88</v>
      </c>
      <c r="AL115" s="32">
        <v>2055.348</v>
      </c>
      <c r="AM115" s="32">
        <v>45566.706550000003</v>
      </c>
      <c r="AN115" s="32">
        <v>45566.706550000003</v>
      </c>
      <c r="AO115" s="32">
        <v>45566.706550000003</v>
      </c>
      <c r="AP115" s="32">
        <v>1</v>
      </c>
    </row>
    <row r="116" spans="1:42" x14ac:dyDescent="0.35">
      <c r="A116" s="31">
        <v>802.33500000000004</v>
      </c>
      <c r="B116" s="31">
        <v>119.90900000000001</v>
      </c>
      <c r="C116" s="31">
        <v>214.8</v>
      </c>
      <c r="D116" s="31">
        <v>215.1</v>
      </c>
      <c r="E116" s="31">
        <v>220.1</v>
      </c>
      <c r="F116" s="31">
        <v>225</v>
      </c>
      <c r="G116" s="31">
        <v>2199.5219999999999</v>
      </c>
      <c r="H116" s="31">
        <v>1695.93</v>
      </c>
      <c r="I116" s="31">
        <v>3.35</v>
      </c>
      <c r="J116" s="31">
        <v>0.152</v>
      </c>
      <c r="K116" s="31">
        <v>24.338000000000001</v>
      </c>
      <c r="L116" s="31">
        <v>2.0579999999999998</v>
      </c>
      <c r="M116" s="31">
        <v>0.45200000000000001</v>
      </c>
      <c r="N116" s="31">
        <v>0.65400000000000003</v>
      </c>
      <c r="O116" s="31">
        <v>48</v>
      </c>
      <c r="P116" s="31">
        <v>30.198</v>
      </c>
      <c r="Q116" s="31">
        <v>44.969000000000001</v>
      </c>
      <c r="R116" s="31">
        <v>229.8</v>
      </c>
      <c r="S116" s="31">
        <v>60</v>
      </c>
      <c r="T116" s="31">
        <v>60</v>
      </c>
      <c r="U116" s="31">
        <v>60.8</v>
      </c>
      <c r="V116" s="31">
        <v>137.79599999999999</v>
      </c>
      <c r="W116" s="31">
        <v>52.5</v>
      </c>
      <c r="X116" s="31">
        <v>66.863</v>
      </c>
      <c r="Y116" s="31">
        <v>83.031999999999996</v>
      </c>
      <c r="Z116" s="31">
        <v>1.242</v>
      </c>
      <c r="AA116" s="31">
        <v>547.62</v>
      </c>
      <c r="AB116" s="31">
        <v>501.43700000000001</v>
      </c>
      <c r="AC116" s="31">
        <v>4.7779999999999996</v>
      </c>
      <c r="AD116" s="31">
        <v>3.762</v>
      </c>
      <c r="AE116" s="31">
        <v>8002.3729999999996</v>
      </c>
      <c r="AF116" s="31">
        <v>6253.1390000000001</v>
      </c>
      <c r="AG116" s="31">
        <v>1835.375</v>
      </c>
      <c r="AH116" s="31">
        <v>1161.8599999999999</v>
      </c>
      <c r="AI116" s="31">
        <v>6166.9989999999998</v>
      </c>
      <c r="AJ116" s="31">
        <v>5091.2790000000005</v>
      </c>
      <c r="AK116" s="31">
        <v>424.63900000000001</v>
      </c>
      <c r="AL116" s="31">
        <v>2054.1210000000001</v>
      </c>
      <c r="AM116" s="31">
        <v>45566.706550000003</v>
      </c>
      <c r="AN116" s="31">
        <v>45566.706550000003</v>
      </c>
      <c r="AO116" s="31">
        <v>45566.706550000003</v>
      </c>
      <c r="AP116" s="31">
        <v>1</v>
      </c>
    </row>
    <row r="117" spans="1:42" x14ac:dyDescent="0.35">
      <c r="A117" s="32">
        <v>801.78200000000004</v>
      </c>
      <c r="B117" s="32">
        <v>119.90900000000001</v>
      </c>
      <c r="C117" s="32">
        <v>214.8</v>
      </c>
      <c r="D117" s="32">
        <v>215.1</v>
      </c>
      <c r="E117" s="32">
        <v>220.1</v>
      </c>
      <c r="F117" s="32">
        <v>225</v>
      </c>
      <c r="G117" s="32">
        <v>2207.1959999999999</v>
      </c>
      <c r="H117" s="32">
        <v>1689.616</v>
      </c>
      <c r="I117" s="32">
        <v>3.024</v>
      </c>
      <c r="J117" s="32">
        <v>0.152</v>
      </c>
      <c r="K117" s="32">
        <v>24.34</v>
      </c>
      <c r="L117" s="32">
        <v>2.0539999999999998</v>
      </c>
      <c r="M117" s="32">
        <v>0.45400000000000001</v>
      </c>
      <c r="N117" s="32">
        <v>0.65400000000000003</v>
      </c>
      <c r="O117" s="32">
        <v>48</v>
      </c>
      <c r="P117" s="32">
        <v>29.954000000000001</v>
      </c>
      <c r="Q117" s="32">
        <v>44.953000000000003</v>
      </c>
      <c r="R117" s="32">
        <v>229.8</v>
      </c>
      <c r="S117" s="32">
        <v>59.9</v>
      </c>
      <c r="T117" s="32">
        <v>59.9</v>
      </c>
      <c r="U117" s="32">
        <v>60.9</v>
      </c>
      <c r="V117" s="32">
        <v>137.79599999999999</v>
      </c>
      <c r="W117" s="32">
        <v>52.5</v>
      </c>
      <c r="X117" s="32">
        <v>66.754999999999995</v>
      </c>
      <c r="Y117" s="32">
        <v>82.816999999999993</v>
      </c>
      <c r="Z117" s="32">
        <v>1.7310000000000001</v>
      </c>
      <c r="AA117" s="32">
        <v>544.43600000000004</v>
      </c>
      <c r="AB117" s="32">
        <v>498.173</v>
      </c>
      <c r="AC117" s="32">
        <v>4.7779999999999996</v>
      </c>
      <c r="AD117" s="32">
        <v>3.8</v>
      </c>
      <c r="AE117" s="32">
        <v>7959.2160000000003</v>
      </c>
      <c r="AF117" s="32">
        <v>6148.6779999999999</v>
      </c>
      <c r="AG117" s="32">
        <v>1815.877</v>
      </c>
      <c r="AH117" s="32">
        <v>1164.383</v>
      </c>
      <c r="AI117" s="32">
        <v>6143.3389999999999</v>
      </c>
      <c r="AJ117" s="32">
        <v>4984.2939999999999</v>
      </c>
      <c r="AK117" s="32">
        <v>424.63499999999999</v>
      </c>
      <c r="AL117" s="32">
        <v>2056.6959999999999</v>
      </c>
      <c r="AM117" s="32">
        <v>45566.706830000003</v>
      </c>
      <c r="AN117" s="32">
        <v>45566.706830000003</v>
      </c>
      <c r="AO117" s="32">
        <v>45566.706830000003</v>
      </c>
      <c r="AP117" s="32">
        <v>0</v>
      </c>
    </row>
    <row r="118" spans="1:42" x14ac:dyDescent="0.35">
      <c r="A118" s="31">
        <v>801.78200000000004</v>
      </c>
      <c r="B118" s="31">
        <v>119.90900000000001</v>
      </c>
      <c r="C118" s="31">
        <v>214.8</v>
      </c>
      <c r="D118" s="31">
        <v>214.8</v>
      </c>
      <c r="E118" s="31">
        <v>220</v>
      </c>
      <c r="F118" s="31">
        <v>225</v>
      </c>
      <c r="G118" s="31">
        <v>2195.5390000000002</v>
      </c>
      <c r="H118" s="31">
        <v>1702.2449999999999</v>
      </c>
      <c r="I118" s="31">
        <v>2.762</v>
      </c>
      <c r="J118" s="31">
        <v>0.15</v>
      </c>
      <c r="K118" s="31">
        <v>24.338000000000001</v>
      </c>
      <c r="L118" s="31">
        <v>2.0539999999999998</v>
      </c>
      <c r="M118" s="31">
        <v>0.45200000000000001</v>
      </c>
      <c r="N118" s="31">
        <v>0.65800000000000003</v>
      </c>
      <c r="O118" s="31">
        <v>47.7</v>
      </c>
      <c r="P118" s="31">
        <v>29.795999999999999</v>
      </c>
      <c r="Q118" s="31">
        <v>44.988999999999997</v>
      </c>
      <c r="R118" s="31">
        <v>229.8</v>
      </c>
      <c r="S118" s="31">
        <v>60.1</v>
      </c>
      <c r="T118" s="31">
        <v>60.1</v>
      </c>
      <c r="U118" s="31">
        <v>60.8</v>
      </c>
      <c r="V118" s="31">
        <v>94.585999999999999</v>
      </c>
      <c r="W118" s="31">
        <v>52.5</v>
      </c>
      <c r="X118" s="31">
        <v>66.117999999999995</v>
      </c>
      <c r="Y118" s="31">
        <v>80.135999999999996</v>
      </c>
      <c r="Z118" s="31">
        <v>3.16</v>
      </c>
      <c r="AA118" s="31">
        <v>546.625</v>
      </c>
      <c r="AB118" s="31">
        <v>502.35500000000002</v>
      </c>
      <c r="AC118" s="31">
        <v>4.5529999999999999</v>
      </c>
      <c r="AD118" s="31">
        <v>3.5739999999999998</v>
      </c>
      <c r="AE118" s="31">
        <v>7850.8410000000003</v>
      </c>
      <c r="AF118" s="31">
        <v>5587.1760000000004</v>
      </c>
      <c r="AG118" s="31">
        <v>1689.2360000000001</v>
      </c>
      <c r="AH118" s="31">
        <v>1035.2139999999999</v>
      </c>
      <c r="AI118" s="31">
        <v>6161.6049999999996</v>
      </c>
      <c r="AJ118" s="31">
        <v>4551.9620000000004</v>
      </c>
      <c r="AK118" s="31">
        <v>423.89400000000001</v>
      </c>
      <c r="AL118" s="31">
        <v>2191.8789999999999</v>
      </c>
      <c r="AM118" s="31">
        <v>45566.707110000003</v>
      </c>
      <c r="AN118" s="31">
        <v>45566.707110000003</v>
      </c>
      <c r="AO118" s="31">
        <v>45566.707110000003</v>
      </c>
      <c r="AP118" s="31">
        <v>1</v>
      </c>
    </row>
    <row r="119" spans="1:42" x14ac:dyDescent="0.35">
      <c r="A119" s="32">
        <v>801.78200000000004</v>
      </c>
      <c r="B119" s="32">
        <v>119.90900000000001</v>
      </c>
      <c r="C119" s="32">
        <v>214.8</v>
      </c>
      <c r="D119" s="32">
        <v>214.8</v>
      </c>
      <c r="E119" s="32">
        <v>220</v>
      </c>
      <c r="F119" s="32">
        <v>225</v>
      </c>
      <c r="G119" s="32">
        <v>2195.5390000000002</v>
      </c>
      <c r="H119" s="32">
        <v>1702.2449999999999</v>
      </c>
      <c r="I119" s="32">
        <v>2.762</v>
      </c>
      <c r="J119" s="32">
        <v>0.15</v>
      </c>
      <c r="K119" s="32">
        <v>24.338000000000001</v>
      </c>
      <c r="L119" s="32">
        <v>2.0539999999999998</v>
      </c>
      <c r="M119" s="32">
        <v>0.45200000000000001</v>
      </c>
      <c r="N119" s="32">
        <v>0.65800000000000003</v>
      </c>
      <c r="O119" s="32">
        <v>47.7</v>
      </c>
      <c r="P119" s="32">
        <v>29.795999999999999</v>
      </c>
      <c r="Q119" s="32">
        <v>44.988999999999997</v>
      </c>
      <c r="R119" s="32">
        <v>229.8</v>
      </c>
      <c r="S119" s="32">
        <v>60.1</v>
      </c>
      <c r="T119" s="32">
        <v>60.1</v>
      </c>
      <c r="U119" s="32">
        <v>60.8</v>
      </c>
      <c r="V119" s="32">
        <v>137.79599999999999</v>
      </c>
      <c r="W119" s="32">
        <v>52.5</v>
      </c>
      <c r="X119" s="32">
        <v>66.751999999999995</v>
      </c>
      <c r="Y119" s="32">
        <v>82.653000000000006</v>
      </c>
      <c r="Z119" s="32">
        <v>1.2789999999999999</v>
      </c>
      <c r="AA119" s="32">
        <v>546.70299999999997</v>
      </c>
      <c r="AB119" s="32">
        <v>499.72</v>
      </c>
      <c r="AC119" s="32">
        <v>4.8159999999999998</v>
      </c>
      <c r="AD119" s="32">
        <v>3.762</v>
      </c>
      <c r="AE119" s="32">
        <v>7981.7179999999998</v>
      </c>
      <c r="AF119" s="32">
        <v>6170.2179999999998</v>
      </c>
      <c r="AG119" s="32">
        <v>1839.192</v>
      </c>
      <c r="AH119" s="32">
        <v>1143.047</v>
      </c>
      <c r="AI119" s="32">
        <v>6142.5249999999996</v>
      </c>
      <c r="AJ119" s="32">
        <v>5027.1710000000003</v>
      </c>
      <c r="AK119" s="32">
        <v>424.76400000000001</v>
      </c>
      <c r="AL119" s="32">
        <v>2056.241</v>
      </c>
      <c r="AM119" s="32">
        <v>45566.707110000003</v>
      </c>
      <c r="AN119" s="32">
        <v>45566.707110000003</v>
      </c>
      <c r="AO119" s="32">
        <v>45566.707110000003</v>
      </c>
      <c r="AP119" s="32">
        <v>1</v>
      </c>
    </row>
    <row r="120" spans="1:42" x14ac:dyDescent="0.35">
      <c r="A120" s="31">
        <v>802.15099999999995</v>
      </c>
      <c r="B120" s="31">
        <v>119.90900000000001</v>
      </c>
      <c r="C120" s="31">
        <v>214.8</v>
      </c>
      <c r="D120" s="31">
        <v>214.8</v>
      </c>
      <c r="E120" s="31">
        <v>220</v>
      </c>
      <c r="F120" s="31">
        <v>225</v>
      </c>
      <c r="G120" s="31">
        <v>2182.3270000000002</v>
      </c>
      <c r="H120" s="31">
        <v>1717.5930000000001</v>
      </c>
      <c r="I120" s="31">
        <v>3.1080000000000001</v>
      </c>
      <c r="J120" s="31">
        <v>0.15</v>
      </c>
      <c r="K120" s="31">
        <v>24.338000000000001</v>
      </c>
      <c r="L120" s="31">
        <v>2.0720000000000001</v>
      </c>
      <c r="M120" s="31">
        <v>0.45200000000000001</v>
      </c>
      <c r="N120" s="31">
        <v>0.65400000000000003</v>
      </c>
      <c r="O120" s="31">
        <v>47.2</v>
      </c>
      <c r="P120" s="31">
        <v>29.847000000000001</v>
      </c>
      <c r="Q120" s="31">
        <v>44.978999999999999</v>
      </c>
      <c r="R120" s="31">
        <v>230</v>
      </c>
      <c r="S120" s="31">
        <v>60</v>
      </c>
      <c r="T120" s="31">
        <v>60</v>
      </c>
      <c r="U120" s="31">
        <v>60.9</v>
      </c>
      <c r="V120" s="31">
        <v>94.585999999999999</v>
      </c>
      <c r="W120" s="31">
        <v>52.5</v>
      </c>
      <c r="X120" s="31">
        <v>66.302000000000007</v>
      </c>
      <c r="Y120" s="31">
        <v>80.055999999999997</v>
      </c>
      <c r="Z120" s="31">
        <v>3.048</v>
      </c>
      <c r="AA120" s="31">
        <v>547.65700000000004</v>
      </c>
      <c r="AB120" s="31">
        <v>504.73700000000002</v>
      </c>
      <c r="AC120" s="31">
        <v>4.5529999999999999</v>
      </c>
      <c r="AD120" s="31">
        <v>3.5369999999999999</v>
      </c>
      <c r="AE120" s="31">
        <v>7851.4290000000001</v>
      </c>
      <c r="AF120" s="31">
        <v>5637.3509999999997</v>
      </c>
      <c r="AG120" s="31">
        <v>1696.415</v>
      </c>
      <c r="AH120" s="31">
        <v>1025.0139999999999</v>
      </c>
      <c r="AI120" s="31">
        <v>6155.0150000000003</v>
      </c>
      <c r="AJ120" s="31">
        <v>4612.3370000000004</v>
      </c>
      <c r="AK120" s="31">
        <v>423.70800000000003</v>
      </c>
      <c r="AL120" s="31">
        <v>2055.8069999999998</v>
      </c>
      <c r="AM120" s="31">
        <v>45566.707399999999</v>
      </c>
      <c r="AN120" s="31">
        <v>45566.707399999999</v>
      </c>
      <c r="AO120" s="31">
        <v>45566.707399999999</v>
      </c>
      <c r="AP120" s="31">
        <v>1</v>
      </c>
    </row>
    <row r="121" spans="1:42" x14ac:dyDescent="0.35">
      <c r="A121" s="32">
        <v>802.15099999999995</v>
      </c>
      <c r="B121" s="32">
        <v>119.90900000000001</v>
      </c>
      <c r="C121" s="32">
        <v>214.8</v>
      </c>
      <c r="D121" s="32">
        <v>214.8</v>
      </c>
      <c r="E121" s="32">
        <v>220</v>
      </c>
      <c r="F121" s="32">
        <v>225</v>
      </c>
      <c r="G121" s="32">
        <v>2182.3270000000002</v>
      </c>
      <c r="H121" s="32">
        <v>1717.5930000000001</v>
      </c>
      <c r="I121" s="32">
        <v>3.1080000000000001</v>
      </c>
      <c r="J121" s="32">
        <v>0.15</v>
      </c>
      <c r="K121" s="32">
        <v>24.338000000000001</v>
      </c>
      <c r="L121" s="32">
        <v>2.0720000000000001</v>
      </c>
      <c r="M121" s="32">
        <v>0.45200000000000001</v>
      </c>
      <c r="N121" s="32">
        <v>0.65400000000000003</v>
      </c>
      <c r="O121" s="32">
        <v>47.2</v>
      </c>
      <c r="P121" s="32">
        <v>29.847000000000001</v>
      </c>
      <c r="Q121" s="32">
        <v>44.978999999999999</v>
      </c>
      <c r="R121" s="32">
        <v>230</v>
      </c>
      <c r="S121" s="32">
        <v>60</v>
      </c>
      <c r="T121" s="32">
        <v>60</v>
      </c>
      <c r="U121" s="32">
        <v>60.9</v>
      </c>
      <c r="V121" s="32">
        <v>137.79599999999999</v>
      </c>
      <c r="W121" s="32">
        <v>52.5</v>
      </c>
      <c r="X121" s="32">
        <v>66.959999999999994</v>
      </c>
      <c r="Y121" s="32">
        <v>82.614999999999995</v>
      </c>
      <c r="Z121" s="32">
        <v>1.3169999999999999</v>
      </c>
      <c r="AA121" s="32">
        <v>549.33900000000006</v>
      </c>
      <c r="AB121" s="32">
        <v>503.053</v>
      </c>
      <c r="AC121" s="32">
        <v>4.7779999999999996</v>
      </c>
      <c r="AD121" s="32">
        <v>3.8</v>
      </c>
      <c r="AE121" s="32">
        <v>8020.43</v>
      </c>
      <c r="AF121" s="32">
        <v>6273.6779999999999</v>
      </c>
      <c r="AG121" s="32">
        <v>1831.6479999999999</v>
      </c>
      <c r="AH121" s="32">
        <v>1175.1289999999999</v>
      </c>
      <c r="AI121" s="32">
        <v>6188.7820000000002</v>
      </c>
      <c r="AJ121" s="32">
        <v>5098.549</v>
      </c>
      <c r="AK121" s="32">
        <v>424.887</v>
      </c>
      <c r="AL121" s="32">
        <v>2056.5790000000002</v>
      </c>
      <c r="AM121" s="32">
        <v>45566.707399999999</v>
      </c>
      <c r="AN121" s="32">
        <v>45566.707399999999</v>
      </c>
      <c r="AO121" s="32">
        <v>45566.707399999999</v>
      </c>
      <c r="AP121" s="32">
        <v>1</v>
      </c>
    </row>
    <row r="122" spans="1:42" x14ac:dyDescent="0.35">
      <c r="A122" s="31">
        <v>802.15099999999995</v>
      </c>
      <c r="B122" s="31">
        <v>119.90900000000001</v>
      </c>
      <c r="C122" s="31">
        <v>214.8</v>
      </c>
      <c r="D122" s="31">
        <v>214.8</v>
      </c>
      <c r="E122" s="31">
        <v>220</v>
      </c>
      <c r="F122" s="31">
        <v>224.8</v>
      </c>
      <c r="G122" s="31">
        <v>2177.1790000000001</v>
      </c>
      <c r="H122" s="31">
        <v>1708.559</v>
      </c>
      <c r="I122" s="31">
        <v>3.25</v>
      </c>
      <c r="J122" s="31">
        <v>0.15</v>
      </c>
      <c r="K122" s="31">
        <v>24.338000000000001</v>
      </c>
      <c r="L122" s="31">
        <v>2.0640000000000001</v>
      </c>
      <c r="M122" s="31">
        <v>0.45200000000000001</v>
      </c>
      <c r="N122" s="31">
        <v>0.65600000000000003</v>
      </c>
      <c r="O122" s="31">
        <v>46.5</v>
      </c>
      <c r="P122" s="31">
        <v>29.882000000000001</v>
      </c>
      <c r="Q122" s="31">
        <v>44.953000000000003</v>
      </c>
      <c r="R122" s="31">
        <v>230</v>
      </c>
      <c r="S122" s="31">
        <v>60</v>
      </c>
      <c r="T122" s="31">
        <v>60</v>
      </c>
      <c r="U122" s="31">
        <v>60.9</v>
      </c>
      <c r="V122" s="31">
        <v>137.79599999999999</v>
      </c>
      <c r="W122" s="31">
        <v>52.5</v>
      </c>
      <c r="X122" s="31">
        <v>66.822999999999993</v>
      </c>
      <c r="Y122" s="31">
        <v>82.593999999999994</v>
      </c>
      <c r="Z122" s="31">
        <v>2.3330000000000002</v>
      </c>
      <c r="AA122" s="31">
        <v>548.346</v>
      </c>
      <c r="AB122" s="31">
        <v>501.82100000000003</v>
      </c>
      <c r="AC122" s="31">
        <v>4.7779999999999996</v>
      </c>
      <c r="AD122" s="31">
        <v>3.8</v>
      </c>
      <c r="AE122" s="31">
        <v>7996.6930000000002</v>
      </c>
      <c r="AF122" s="31">
        <v>6270.8280000000004</v>
      </c>
      <c r="AG122" s="31">
        <v>1828.174</v>
      </c>
      <c r="AH122" s="31">
        <v>1172.8140000000001</v>
      </c>
      <c r="AI122" s="31">
        <v>6168.5190000000002</v>
      </c>
      <c r="AJ122" s="31">
        <v>5098.0140000000001</v>
      </c>
      <c r="AK122" s="31">
        <v>424.74</v>
      </c>
      <c r="AL122" s="31">
        <v>2054.4989999999998</v>
      </c>
      <c r="AM122" s="31">
        <v>45566.707670000003</v>
      </c>
      <c r="AN122" s="31">
        <v>45566.707670000003</v>
      </c>
      <c r="AO122" s="31">
        <v>45566.707670000003</v>
      </c>
      <c r="AP122" s="31">
        <v>1</v>
      </c>
    </row>
    <row r="123" spans="1:42" x14ac:dyDescent="0.35">
      <c r="A123" s="32">
        <v>801.96600000000001</v>
      </c>
      <c r="B123" s="32">
        <v>119.90900000000001</v>
      </c>
      <c r="C123" s="32">
        <v>215.1</v>
      </c>
      <c r="D123" s="32">
        <v>215.1</v>
      </c>
      <c r="E123" s="32">
        <v>220</v>
      </c>
      <c r="F123" s="32">
        <v>225</v>
      </c>
      <c r="G123" s="32">
        <v>2214.9679999999998</v>
      </c>
      <c r="H123" s="32">
        <v>1732.4559999999999</v>
      </c>
      <c r="I123" s="32">
        <v>2.8239999999999998</v>
      </c>
      <c r="J123" s="32">
        <v>0.15</v>
      </c>
      <c r="K123" s="32">
        <v>24.34</v>
      </c>
      <c r="L123" s="32">
        <v>2.0379999999999998</v>
      </c>
      <c r="M123" s="32">
        <v>0.45400000000000001</v>
      </c>
      <c r="N123" s="32">
        <v>0.65600000000000003</v>
      </c>
      <c r="O123" s="32">
        <v>45.9</v>
      </c>
      <c r="P123" s="32">
        <v>29.475000000000001</v>
      </c>
      <c r="Q123" s="32">
        <v>44.973999999999997</v>
      </c>
      <c r="R123" s="32">
        <v>229.8</v>
      </c>
      <c r="S123" s="32">
        <v>60.1</v>
      </c>
      <c r="T123" s="32">
        <v>60.1</v>
      </c>
      <c r="U123" s="32">
        <v>60.8</v>
      </c>
      <c r="V123" s="32">
        <v>94.585999999999999</v>
      </c>
      <c r="W123" s="32">
        <v>52.5</v>
      </c>
      <c r="X123" s="32">
        <v>66.212999999999994</v>
      </c>
      <c r="Y123" s="32">
        <v>80.070999999999998</v>
      </c>
      <c r="Z123" s="32">
        <v>3.3490000000000002</v>
      </c>
      <c r="AA123" s="32">
        <v>545.86500000000001</v>
      </c>
      <c r="AB123" s="32">
        <v>502.61700000000002</v>
      </c>
      <c r="AC123" s="32">
        <v>4.6280000000000001</v>
      </c>
      <c r="AD123" s="32">
        <v>3.6120000000000001</v>
      </c>
      <c r="AE123" s="32">
        <v>7805.5240000000003</v>
      </c>
      <c r="AF123" s="32">
        <v>5610.7759999999998</v>
      </c>
      <c r="AG123" s="32">
        <v>1717.2909999999999</v>
      </c>
      <c r="AH123" s="32">
        <v>1043.896</v>
      </c>
      <c r="AI123" s="32">
        <v>6088.2330000000002</v>
      </c>
      <c r="AJ123" s="32">
        <v>4566.8810000000003</v>
      </c>
      <c r="AK123" s="32">
        <v>423.875</v>
      </c>
      <c r="AL123" s="32">
        <v>2055.681</v>
      </c>
      <c r="AM123" s="32">
        <v>45566.707950000004</v>
      </c>
      <c r="AN123" s="32">
        <v>45566.707950000004</v>
      </c>
      <c r="AO123" s="32">
        <v>45566.707950000004</v>
      </c>
      <c r="AP123" s="32">
        <v>1</v>
      </c>
    </row>
    <row r="124" spans="1:42" x14ac:dyDescent="0.35">
      <c r="A124" s="31">
        <v>801.96600000000001</v>
      </c>
      <c r="B124" s="31">
        <v>119.90900000000001</v>
      </c>
      <c r="C124" s="31">
        <v>215.1</v>
      </c>
      <c r="D124" s="31">
        <v>215.1</v>
      </c>
      <c r="E124" s="31">
        <v>220</v>
      </c>
      <c r="F124" s="31">
        <v>225</v>
      </c>
      <c r="G124" s="31">
        <v>2214.9679999999998</v>
      </c>
      <c r="H124" s="31">
        <v>1732.4559999999999</v>
      </c>
      <c r="I124" s="31">
        <v>2.8239999999999998</v>
      </c>
      <c r="J124" s="31">
        <v>0.15</v>
      </c>
      <c r="K124" s="31">
        <v>24.34</v>
      </c>
      <c r="L124" s="31">
        <v>2.0379999999999998</v>
      </c>
      <c r="M124" s="31">
        <v>0.45400000000000001</v>
      </c>
      <c r="N124" s="31">
        <v>0.65600000000000003</v>
      </c>
      <c r="O124" s="31">
        <v>45.9</v>
      </c>
      <c r="P124" s="31">
        <v>29.475000000000001</v>
      </c>
      <c r="Q124" s="31">
        <v>44.973999999999997</v>
      </c>
      <c r="R124" s="31">
        <v>229.8</v>
      </c>
      <c r="S124" s="31">
        <v>60.1</v>
      </c>
      <c r="T124" s="31">
        <v>60.1</v>
      </c>
      <c r="U124" s="31">
        <v>60.8</v>
      </c>
      <c r="V124" s="31">
        <v>137.79599999999999</v>
      </c>
      <c r="W124" s="31">
        <v>52.5</v>
      </c>
      <c r="X124" s="31">
        <v>66.772000000000006</v>
      </c>
      <c r="Y124" s="31">
        <v>83.180999999999997</v>
      </c>
      <c r="Z124" s="31">
        <v>1.242</v>
      </c>
      <c r="AA124" s="31">
        <v>547.66999999999996</v>
      </c>
      <c r="AB124" s="31">
        <v>500.125</v>
      </c>
      <c r="AC124" s="31">
        <v>4.891</v>
      </c>
      <c r="AD124" s="31">
        <v>3.8380000000000001</v>
      </c>
      <c r="AE124" s="31">
        <v>7977.4539999999997</v>
      </c>
      <c r="AF124" s="31">
        <v>6191.5609999999997</v>
      </c>
      <c r="AG124" s="31">
        <v>1873.751</v>
      </c>
      <c r="AH124" s="31">
        <v>1173.0540000000001</v>
      </c>
      <c r="AI124" s="31">
        <v>6103.7030000000004</v>
      </c>
      <c r="AJ124" s="31">
        <v>5018.5069999999996</v>
      </c>
      <c r="AK124" s="31">
        <v>424.68</v>
      </c>
      <c r="AL124" s="31">
        <v>2056.5230000000001</v>
      </c>
      <c r="AM124" s="31">
        <v>45566.707950000004</v>
      </c>
      <c r="AN124" s="31">
        <v>45566.707950000004</v>
      </c>
      <c r="AO124" s="31">
        <v>45566.707950000004</v>
      </c>
      <c r="AP124" s="31">
        <v>0</v>
      </c>
    </row>
    <row r="125" spans="1:42" x14ac:dyDescent="0.35">
      <c r="A125" s="32">
        <v>801.96600000000001</v>
      </c>
      <c r="B125" s="32">
        <v>119.90900000000001</v>
      </c>
      <c r="C125" s="32">
        <v>215.1</v>
      </c>
      <c r="D125" s="32">
        <v>215.1</v>
      </c>
      <c r="E125" s="32">
        <v>220</v>
      </c>
      <c r="F125" s="32">
        <v>225</v>
      </c>
      <c r="G125" s="32">
        <v>2202.0479999999998</v>
      </c>
      <c r="H125" s="32">
        <v>1717.982</v>
      </c>
      <c r="I125" s="32">
        <v>3.2</v>
      </c>
      <c r="J125" s="32">
        <v>0.14799999999999999</v>
      </c>
      <c r="K125" s="32">
        <v>24.34</v>
      </c>
      <c r="L125" s="32">
        <v>2.06</v>
      </c>
      <c r="M125" s="32">
        <v>0.45400000000000001</v>
      </c>
      <c r="N125" s="32">
        <v>0.65800000000000003</v>
      </c>
      <c r="O125" s="32">
        <v>44.7</v>
      </c>
      <c r="P125" s="32">
        <v>29.402999999999999</v>
      </c>
      <c r="Q125" s="32">
        <v>44.948</v>
      </c>
      <c r="R125" s="32">
        <v>229.8</v>
      </c>
      <c r="S125" s="32">
        <v>60</v>
      </c>
      <c r="T125" s="32">
        <v>60</v>
      </c>
      <c r="U125" s="32">
        <v>60.9</v>
      </c>
      <c r="V125" s="32">
        <v>94.585999999999999</v>
      </c>
      <c r="W125" s="32">
        <v>52.5</v>
      </c>
      <c r="X125" s="32">
        <v>66.272999999999996</v>
      </c>
      <c r="Y125" s="32">
        <v>80.088999999999999</v>
      </c>
      <c r="Z125" s="32">
        <v>2.7469999999999999</v>
      </c>
      <c r="AA125" s="32">
        <v>543.08600000000001</v>
      </c>
      <c r="AB125" s="32">
        <v>499.29599999999999</v>
      </c>
      <c r="AC125" s="32">
        <v>4.4770000000000003</v>
      </c>
      <c r="AD125" s="32">
        <v>3.6120000000000001</v>
      </c>
      <c r="AE125" s="32">
        <v>7759.1409999999996</v>
      </c>
      <c r="AF125" s="32">
        <v>5518.7650000000003</v>
      </c>
      <c r="AG125" s="32">
        <v>1622.5509999999999</v>
      </c>
      <c r="AH125" s="32">
        <v>1031.885</v>
      </c>
      <c r="AI125" s="32">
        <v>6136.59</v>
      </c>
      <c r="AJ125" s="32">
        <v>4486.8789999999999</v>
      </c>
      <c r="AK125" s="32">
        <v>423.50700000000001</v>
      </c>
      <c r="AL125" s="32">
        <v>2055.4389999999999</v>
      </c>
      <c r="AM125" s="32">
        <v>45566.70824</v>
      </c>
      <c r="AN125" s="32">
        <v>45566.70824</v>
      </c>
      <c r="AO125" s="32">
        <v>45566.70824</v>
      </c>
      <c r="AP125" s="32">
        <v>1</v>
      </c>
    </row>
    <row r="126" spans="1:42" x14ac:dyDescent="0.35">
      <c r="A126" s="31">
        <v>801.96600000000001</v>
      </c>
      <c r="B126" s="31">
        <v>119.90900000000001</v>
      </c>
      <c r="C126" s="31">
        <v>215.1</v>
      </c>
      <c r="D126" s="31">
        <v>215.1</v>
      </c>
      <c r="E126" s="31">
        <v>220</v>
      </c>
      <c r="F126" s="31">
        <v>225</v>
      </c>
      <c r="G126" s="31">
        <v>2202.0479999999998</v>
      </c>
      <c r="H126" s="31">
        <v>1717.982</v>
      </c>
      <c r="I126" s="31">
        <v>3.2</v>
      </c>
      <c r="J126" s="31">
        <v>0.14799999999999999</v>
      </c>
      <c r="K126" s="31">
        <v>24.34</v>
      </c>
      <c r="L126" s="31">
        <v>2.06</v>
      </c>
      <c r="M126" s="31">
        <v>0.45400000000000001</v>
      </c>
      <c r="N126" s="31">
        <v>0.65800000000000003</v>
      </c>
      <c r="O126" s="31">
        <v>44.7</v>
      </c>
      <c r="P126" s="31">
        <v>29.402999999999999</v>
      </c>
      <c r="Q126" s="31">
        <v>44.948</v>
      </c>
      <c r="R126" s="31">
        <v>229.8</v>
      </c>
      <c r="S126" s="31">
        <v>60</v>
      </c>
      <c r="T126" s="31">
        <v>60</v>
      </c>
      <c r="U126" s="31">
        <v>60.9</v>
      </c>
      <c r="V126" s="31">
        <v>137.79599999999999</v>
      </c>
      <c r="W126" s="31">
        <v>52.5</v>
      </c>
      <c r="X126" s="31">
        <v>66.932000000000002</v>
      </c>
      <c r="Y126" s="31">
        <v>82.763999999999996</v>
      </c>
      <c r="Z126" s="31">
        <v>1.8440000000000001</v>
      </c>
      <c r="AA126" s="31">
        <v>545.75099999999998</v>
      </c>
      <c r="AB126" s="31">
        <v>498.90899999999999</v>
      </c>
      <c r="AC126" s="31">
        <v>4.8159999999999998</v>
      </c>
      <c r="AD126" s="31">
        <v>3.8380000000000001</v>
      </c>
      <c r="AE126" s="31">
        <v>7950.8819999999996</v>
      </c>
      <c r="AF126" s="31">
        <v>6162.0550000000003</v>
      </c>
      <c r="AG126" s="31">
        <v>1823.6959999999999</v>
      </c>
      <c r="AH126" s="31">
        <v>1167.694</v>
      </c>
      <c r="AI126" s="31">
        <v>6127.1859999999997</v>
      </c>
      <c r="AJ126" s="31">
        <v>4994.3609999999999</v>
      </c>
      <c r="AK126" s="31">
        <v>424.625</v>
      </c>
      <c r="AL126" s="31">
        <v>2056.1590000000001</v>
      </c>
      <c r="AM126" s="31">
        <v>45566.70824</v>
      </c>
      <c r="AN126" s="31">
        <v>45566.70824</v>
      </c>
      <c r="AO126" s="31">
        <v>45566.70824</v>
      </c>
      <c r="AP126" s="31">
        <v>1</v>
      </c>
    </row>
    <row r="127" spans="1:42" x14ac:dyDescent="0.35">
      <c r="A127" s="32">
        <v>802.15099999999995</v>
      </c>
      <c r="B127" s="32">
        <v>119.90900000000001</v>
      </c>
      <c r="C127" s="32">
        <v>215</v>
      </c>
      <c r="D127" s="32">
        <v>215.1</v>
      </c>
      <c r="E127" s="32">
        <v>220</v>
      </c>
      <c r="F127" s="32">
        <v>225</v>
      </c>
      <c r="G127" s="32">
        <v>2195.442</v>
      </c>
      <c r="H127" s="32">
        <v>1729.4449999999999</v>
      </c>
      <c r="I127" s="32">
        <v>3.77</v>
      </c>
      <c r="J127" s="32">
        <v>0.14599999999999999</v>
      </c>
      <c r="K127" s="32">
        <v>24.338000000000001</v>
      </c>
      <c r="L127" s="32">
        <v>2.0459999999999998</v>
      </c>
      <c r="M127" s="32">
        <v>0.45200000000000001</v>
      </c>
      <c r="N127" s="32">
        <v>0.65600000000000003</v>
      </c>
      <c r="O127" s="32">
        <v>43.5</v>
      </c>
      <c r="P127" s="32">
        <v>29.132999999999999</v>
      </c>
      <c r="Q127" s="32">
        <v>44.994</v>
      </c>
      <c r="R127" s="32">
        <v>229.8</v>
      </c>
      <c r="S127" s="32">
        <v>60</v>
      </c>
      <c r="T127" s="32">
        <v>60</v>
      </c>
      <c r="U127" s="32">
        <v>60.9</v>
      </c>
      <c r="V127" s="32">
        <v>94.585999999999999</v>
      </c>
      <c r="W127" s="32">
        <v>52.5</v>
      </c>
      <c r="X127" s="32">
        <v>66.137</v>
      </c>
      <c r="Y127" s="32">
        <v>79.986999999999995</v>
      </c>
      <c r="Z127" s="32">
        <v>2.7839999999999998</v>
      </c>
      <c r="AA127" s="32">
        <v>544.44100000000003</v>
      </c>
      <c r="AB127" s="32">
        <v>501.09100000000001</v>
      </c>
      <c r="AC127" s="32">
        <v>4.4770000000000003</v>
      </c>
      <c r="AD127" s="32">
        <v>3.6120000000000001</v>
      </c>
      <c r="AE127" s="32">
        <v>7778.03</v>
      </c>
      <c r="AF127" s="32">
        <v>5551.1270000000004</v>
      </c>
      <c r="AG127" s="32">
        <v>1624.923</v>
      </c>
      <c r="AH127" s="32">
        <v>1033.3050000000001</v>
      </c>
      <c r="AI127" s="32">
        <v>6153.107</v>
      </c>
      <c r="AJ127" s="32">
        <v>4517.8220000000001</v>
      </c>
      <c r="AK127" s="32">
        <v>423.67</v>
      </c>
      <c r="AL127" s="32">
        <v>2053.7640000000001</v>
      </c>
      <c r="AM127" s="32">
        <v>45566.70852</v>
      </c>
      <c r="AN127" s="32">
        <v>45566.70852</v>
      </c>
      <c r="AO127" s="32">
        <v>45566.70852</v>
      </c>
      <c r="AP127" s="32">
        <v>1</v>
      </c>
    </row>
    <row r="128" spans="1:42" x14ac:dyDescent="0.35">
      <c r="A128" s="31">
        <v>802.15099999999995</v>
      </c>
      <c r="B128" s="31">
        <v>119.90900000000001</v>
      </c>
      <c r="C128" s="31">
        <v>215</v>
      </c>
      <c r="D128" s="31">
        <v>215.1</v>
      </c>
      <c r="E128" s="31">
        <v>220</v>
      </c>
      <c r="F128" s="31">
        <v>225</v>
      </c>
      <c r="G128" s="31">
        <v>2195.442</v>
      </c>
      <c r="H128" s="31">
        <v>1729.4449999999999</v>
      </c>
      <c r="I128" s="31">
        <v>3.77</v>
      </c>
      <c r="J128" s="31">
        <v>0.14599999999999999</v>
      </c>
      <c r="K128" s="31">
        <v>24.338000000000001</v>
      </c>
      <c r="L128" s="31">
        <v>2.0459999999999998</v>
      </c>
      <c r="M128" s="31">
        <v>0.45200000000000001</v>
      </c>
      <c r="N128" s="31">
        <v>0.65600000000000003</v>
      </c>
      <c r="O128" s="31">
        <v>43.5</v>
      </c>
      <c r="P128" s="31">
        <v>29.132999999999999</v>
      </c>
      <c r="Q128" s="31">
        <v>44.994</v>
      </c>
      <c r="R128" s="31">
        <v>229.8</v>
      </c>
      <c r="S128" s="31">
        <v>60</v>
      </c>
      <c r="T128" s="31">
        <v>60</v>
      </c>
      <c r="U128" s="31">
        <v>60.9</v>
      </c>
      <c r="V128" s="31">
        <v>137.79599999999999</v>
      </c>
      <c r="W128" s="31">
        <v>52.5</v>
      </c>
      <c r="X128" s="31">
        <v>66.813999999999993</v>
      </c>
      <c r="Y128" s="31">
        <v>83.054000000000002</v>
      </c>
      <c r="Z128" s="31">
        <v>1.3919999999999999</v>
      </c>
      <c r="AA128" s="31">
        <v>545.85</v>
      </c>
      <c r="AB128" s="31">
        <v>498.86900000000003</v>
      </c>
      <c r="AC128" s="31">
        <v>4.7779999999999996</v>
      </c>
      <c r="AD128" s="31">
        <v>3.8</v>
      </c>
      <c r="AE128" s="31">
        <v>7937.1260000000002</v>
      </c>
      <c r="AF128" s="31">
        <v>6133.317</v>
      </c>
      <c r="AG128" s="31">
        <v>1797.193</v>
      </c>
      <c r="AH128" s="31">
        <v>1140.096</v>
      </c>
      <c r="AI128" s="31">
        <v>6139.9340000000002</v>
      </c>
      <c r="AJ128" s="31">
        <v>4993.2209999999995</v>
      </c>
      <c r="AK128" s="31">
        <v>424.73500000000001</v>
      </c>
      <c r="AL128" s="31">
        <v>2055.7890000000002</v>
      </c>
      <c r="AM128" s="31">
        <v>45566.70852</v>
      </c>
      <c r="AN128" s="31">
        <v>45566.70852</v>
      </c>
      <c r="AO128" s="31">
        <v>45566.70852</v>
      </c>
      <c r="AP128" s="31">
        <v>1</v>
      </c>
    </row>
    <row r="129" spans="1:42" x14ac:dyDescent="0.35">
      <c r="A129" s="32">
        <v>801.78200000000004</v>
      </c>
      <c r="B129" s="32">
        <v>119.90900000000001</v>
      </c>
      <c r="C129" s="32">
        <v>215.1</v>
      </c>
      <c r="D129" s="32">
        <v>215.1</v>
      </c>
      <c r="E129" s="32">
        <v>220.1</v>
      </c>
      <c r="F129" s="32">
        <v>225</v>
      </c>
      <c r="G129" s="32">
        <v>2185.63</v>
      </c>
      <c r="H129" s="32">
        <v>1748.5820000000001</v>
      </c>
      <c r="I129" s="32">
        <v>2.89</v>
      </c>
      <c r="J129" s="32">
        <v>0.14599999999999999</v>
      </c>
      <c r="K129" s="32">
        <v>24.338000000000001</v>
      </c>
      <c r="L129" s="32">
        <v>2.036</v>
      </c>
      <c r="M129" s="32">
        <v>0.45200000000000001</v>
      </c>
      <c r="N129" s="32">
        <v>0.65800000000000003</v>
      </c>
      <c r="O129" s="32">
        <v>42.7</v>
      </c>
      <c r="P129" s="32">
        <v>28.658999999999999</v>
      </c>
      <c r="Q129" s="32">
        <v>44.973999999999997</v>
      </c>
      <c r="R129" s="32">
        <v>229.8</v>
      </c>
      <c r="S129" s="32">
        <v>60.1</v>
      </c>
      <c r="T129" s="32">
        <v>60.1</v>
      </c>
      <c r="U129" s="32">
        <v>60.9</v>
      </c>
      <c r="V129" s="32">
        <v>137.79599999999999</v>
      </c>
      <c r="W129" s="32">
        <v>52.5</v>
      </c>
      <c r="X129" s="32">
        <v>66.831000000000003</v>
      </c>
      <c r="Y129" s="32">
        <v>82.968000000000004</v>
      </c>
      <c r="Z129" s="32">
        <v>1.3919999999999999</v>
      </c>
      <c r="AA129" s="32">
        <v>543.82799999999997</v>
      </c>
      <c r="AB129" s="32">
        <v>496.14299999999997</v>
      </c>
      <c r="AC129" s="32">
        <v>4.8540000000000001</v>
      </c>
      <c r="AD129" s="32">
        <v>3.8380000000000001</v>
      </c>
      <c r="AE129" s="32">
        <v>7893.5129999999999</v>
      </c>
      <c r="AF129" s="32">
        <v>6045.7780000000002</v>
      </c>
      <c r="AG129" s="32">
        <v>1817.3620000000001</v>
      </c>
      <c r="AH129" s="32">
        <v>1138.6679999999999</v>
      </c>
      <c r="AI129" s="32">
        <v>6076.15</v>
      </c>
      <c r="AJ129" s="32">
        <v>4907.1099999999997</v>
      </c>
      <c r="AK129" s="32">
        <v>424.72300000000001</v>
      </c>
      <c r="AL129" s="32">
        <v>2056.598</v>
      </c>
      <c r="AM129" s="32">
        <v>45566.7088</v>
      </c>
      <c r="AN129" s="32">
        <v>45566.7088</v>
      </c>
      <c r="AO129" s="32">
        <v>45566.7088</v>
      </c>
      <c r="AP129" s="32">
        <v>1</v>
      </c>
    </row>
    <row r="130" spans="1:42" x14ac:dyDescent="0.35">
      <c r="A130" s="31">
        <v>801.96600000000001</v>
      </c>
      <c r="B130" s="31">
        <v>119.90900000000001</v>
      </c>
      <c r="C130" s="31">
        <v>214.8</v>
      </c>
      <c r="D130" s="31">
        <v>215.1</v>
      </c>
      <c r="E130" s="31">
        <v>220</v>
      </c>
      <c r="F130" s="31">
        <v>225</v>
      </c>
      <c r="G130" s="31">
        <v>2187.3789999999999</v>
      </c>
      <c r="H130" s="31">
        <v>1741.49</v>
      </c>
      <c r="I130" s="31">
        <v>3.14</v>
      </c>
      <c r="J130" s="31">
        <v>0.14599999999999999</v>
      </c>
      <c r="K130" s="31">
        <v>24.338000000000001</v>
      </c>
      <c r="L130" s="31">
        <v>2.0659999999999998</v>
      </c>
      <c r="M130" s="31">
        <v>0.45200000000000001</v>
      </c>
      <c r="N130" s="31">
        <v>0.65800000000000003</v>
      </c>
      <c r="O130" s="31">
        <v>41.5</v>
      </c>
      <c r="P130" s="31">
        <v>28.597999999999999</v>
      </c>
      <c r="Q130" s="31">
        <v>44.963999999999999</v>
      </c>
      <c r="R130" s="31">
        <v>229.8</v>
      </c>
      <c r="S130" s="31">
        <v>59.9</v>
      </c>
      <c r="T130" s="31">
        <v>59.9</v>
      </c>
      <c r="U130" s="31">
        <v>60.9</v>
      </c>
      <c r="V130" s="31">
        <v>94.585999999999999</v>
      </c>
      <c r="W130" s="31">
        <v>52.5</v>
      </c>
      <c r="X130" s="31">
        <v>66.203000000000003</v>
      </c>
      <c r="Y130" s="31">
        <v>80.006</v>
      </c>
      <c r="Z130" s="31">
        <v>3.2730000000000001</v>
      </c>
      <c r="AA130" s="31">
        <v>541.88400000000001</v>
      </c>
      <c r="AB130" s="31">
        <v>497.33800000000002</v>
      </c>
      <c r="AC130" s="31">
        <v>4.6280000000000001</v>
      </c>
      <c r="AD130" s="31">
        <v>3.65</v>
      </c>
      <c r="AE130" s="31">
        <v>7718.8059999999996</v>
      </c>
      <c r="AF130" s="31">
        <v>5439.4549999999999</v>
      </c>
      <c r="AG130" s="31">
        <v>1682.7059999999999</v>
      </c>
      <c r="AH130" s="31">
        <v>1026.885</v>
      </c>
      <c r="AI130" s="31">
        <v>6036.1</v>
      </c>
      <c r="AJ130" s="31">
        <v>4412.57</v>
      </c>
      <c r="AK130" s="31">
        <v>423.78699999999998</v>
      </c>
      <c r="AL130" s="31">
        <v>2055.6770000000001</v>
      </c>
      <c r="AM130" s="31">
        <v>45566.709089999997</v>
      </c>
      <c r="AN130" s="31">
        <v>45566.709089999997</v>
      </c>
      <c r="AO130" s="31">
        <v>45566.709089999997</v>
      </c>
      <c r="AP130" s="31">
        <v>1</v>
      </c>
    </row>
    <row r="131" spans="1:42" x14ac:dyDescent="0.35">
      <c r="A131" s="32">
        <v>801.96600000000001</v>
      </c>
      <c r="B131" s="32">
        <v>119.90900000000001</v>
      </c>
      <c r="C131" s="32">
        <v>214.8</v>
      </c>
      <c r="D131" s="32">
        <v>215.1</v>
      </c>
      <c r="E131" s="32">
        <v>220</v>
      </c>
      <c r="F131" s="32">
        <v>225</v>
      </c>
      <c r="G131" s="32">
        <v>2187.3789999999999</v>
      </c>
      <c r="H131" s="32">
        <v>1741.49</v>
      </c>
      <c r="I131" s="32">
        <v>3.14</v>
      </c>
      <c r="J131" s="32">
        <v>0.14599999999999999</v>
      </c>
      <c r="K131" s="32">
        <v>24.338000000000001</v>
      </c>
      <c r="L131" s="32">
        <v>2.0659999999999998</v>
      </c>
      <c r="M131" s="32">
        <v>0.45200000000000001</v>
      </c>
      <c r="N131" s="32">
        <v>0.65800000000000003</v>
      </c>
      <c r="O131" s="32">
        <v>41.5</v>
      </c>
      <c r="P131" s="32">
        <v>28.597999999999999</v>
      </c>
      <c r="Q131" s="32">
        <v>44.963999999999999</v>
      </c>
      <c r="R131" s="32">
        <v>229.8</v>
      </c>
      <c r="S131" s="32">
        <v>59.9</v>
      </c>
      <c r="T131" s="32">
        <v>59.9</v>
      </c>
      <c r="U131" s="32">
        <v>60.9</v>
      </c>
      <c r="V131" s="32">
        <v>137.79599999999999</v>
      </c>
      <c r="W131" s="32">
        <v>52.5</v>
      </c>
      <c r="X131" s="32">
        <v>66.873999999999995</v>
      </c>
      <c r="Y131" s="32">
        <v>82.498999999999995</v>
      </c>
      <c r="Z131" s="32">
        <v>2.37</v>
      </c>
      <c r="AA131" s="32">
        <v>545.17899999999997</v>
      </c>
      <c r="AB131" s="32">
        <v>497.69299999999998</v>
      </c>
      <c r="AC131" s="32">
        <v>4.891</v>
      </c>
      <c r="AD131" s="32">
        <v>3.8380000000000001</v>
      </c>
      <c r="AE131" s="32">
        <v>7912.6660000000002</v>
      </c>
      <c r="AF131" s="32">
        <v>6109.6989999999996</v>
      </c>
      <c r="AG131" s="32">
        <v>1846.105</v>
      </c>
      <c r="AH131" s="32">
        <v>1145.9259999999999</v>
      </c>
      <c r="AI131" s="32">
        <v>6066.5609999999997</v>
      </c>
      <c r="AJ131" s="32">
        <v>4963.7730000000001</v>
      </c>
      <c r="AK131" s="32">
        <v>424.57</v>
      </c>
      <c r="AL131" s="32">
        <v>2056.2179999999998</v>
      </c>
      <c r="AM131" s="32">
        <v>45566.709089999997</v>
      </c>
      <c r="AN131" s="32">
        <v>45566.709089999997</v>
      </c>
      <c r="AO131" s="32">
        <v>45566.709089999997</v>
      </c>
      <c r="AP131" s="32">
        <v>0</v>
      </c>
    </row>
    <row r="132" spans="1:42" x14ac:dyDescent="0.35">
      <c r="A132" s="31">
        <v>801.59799999999996</v>
      </c>
      <c r="B132" s="31">
        <v>119.90900000000001</v>
      </c>
      <c r="C132" s="31">
        <v>214.6</v>
      </c>
      <c r="D132" s="31">
        <v>215</v>
      </c>
      <c r="E132" s="31">
        <v>220</v>
      </c>
      <c r="F132" s="31">
        <v>225</v>
      </c>
      <c r="G132" s="31">
        <v>2182.0360000000001</v>
      </c>
      <c r="H132" s="31">
        <v>1762.6679999999999</v>
      </c>
      <c r="I132" s="31">
        <v>3.5579999999999998</v>
      </c>
      <c r="J132" s="31">
        <v>0.14599999999999999</v>
      </c>
      <c r="K132" s="31">
        <v>24.338000000000001</v>
      </c>
      <c r="L132" s="31">
        <v>2.016</v>
      </c>
      <c r="M132" s="31">
        <v>0.45200000000000001</v>
      </c>
      <c r="N132" s="31">
        <v>0.65800000000000003</v>
      </c>
      <c r="O132" s="31">
        <v>40.9</v>
      </c>
      <c r="P132" s="31">
        <v>27.986000000000001</v>
      </c>
      <c r="Q132" s="31">
        <v>44.988999999999997</v>
      </c>
      <c r="R132" s="31">
        <v>229.8</v>
      </c>
      <c r="S132" s="31">
        <v>60</v>
      </c>
      <c r="T132" s="31">
        <v>60</v>
      </c>
      <c r="U132" s="31">
        <v>60.9</v>
      </c>
      <c r="V132" s="31">
        <v>94.585999999999999</v>
      </c>
      <c r="W132" s="31">
        <v>52.5</v>
      </c>
      <c r="X132" s="31">
        <v>66.049000000000007</v>
      </c>
      <c r="Y132" s="31">
        <v>80.311999999999998</v>
      </c>
      <c r="Z132" s="31">
        <v>2.972</v>
      </c>
      <c r="AA132" s="31">
        <v>539.77599999999995</v>
      </c>
      <c r="AB132" s="31">
        <v>494.33199999999999</v>
      </c>
      <c r="AC132" s="31">
        <v>4.7030000000000003</v>
      </c>
      <c r="AD132" s="31">
        <v>3.65</v>
      </c>
      <c r="AE132" s="31">
        <v>7656.9440000000004</v>
      </c>
      <c r="AF132" s="31">
        <v>5334.6490000000003</v>
      </c>
      <c r="AG132" s="31">
        <v>1694.174</v>
      </c>
      <c r="AH132" s="31">
        <v>997.75199999999995</v>
      </c>
      <c r="AI132" s="31">
        <v>5962.7709999999997</v>
      </c>
      <c r="AJ132" s="31">
        <v>4336.8959999999997</v>
      </c>
      <c r="AK132" s="31">
        <v>423.483</v>
      </c>
      <c r="AL132" s="31">
        <v>2052.7249999999999</v>
      </c>
      <c r="AM132" s="31">
        <v>45566.709360000001</v>
      </c>
      <c r="AN132" s="31">
        <v>45566.709360000001</v>
      </c>
      <c r="AO132" s="31">
        <v>45566.709360000001</v>
      </c>
      <c r="AP132" s="31">
        <v>1</v>
      </c>
    </row>
    <row r="133" spans="1:42" x14ac:dyDescent="0.35">
      <c r="A133" s="32">
        <v>801.59799999999996</v>
      </c>
      <c r="B133" s="32">
        <v>119.90900000000001</v>
      </c>
      <c r="C133" s="32">
        <v>214.6</v>
      </c>
      <c r="D133" s="32">
        <v>215</v>
      </c>
      <c r="E133" s="32">
        <v>220</v>
      </c>
      <c r="F133" s="32">
        <v>225</v>
      </c>
      <c r="G133" s="32">
        <v>2182.0360000000001</v>
      </c>
      <c r="H133" s="32">
        <v>1762.6679999999999</v>
      </c>
      <c r="I133" s="32">
        <v>3.5579999999999998</v>
      </c>
      <c r="J133" s="32">
        <v>0.14599999999999999</v>
      </c>
      <c r="K133" s="32">
        <v>24.338000000000001</v>
      </c>
      <c r="L133" s="32">
        <v>2.016</v>
      </c>
      <c r="M133" s="32">
        <v>0.45200000000000001</v>
      </c>
      <c r="N133" s="32">
        <v>0.65800000000000003</v>
      </c>
      <c r="O133" s="32">
        <v>40.9</v>
      </c>
      <c r="P133" s="32">
        <v>27.986000000000001</v>
      </c>
      <c r="Q133" s="32">
        <v>44.988999999999997</v>
      </c>
      <c r="R133" s="32">
        <v>229.8</v>
      </c>
      <c r="S133" s="32">
        <v>60</v>
      </c>
      <c r="T133" s="32">
        <v>60</v>
      </c>
      <c r="U133" s="32">
        <v>60.9</v>
      </c>
      <c r="V133" s="32">
        <v>137.79599999999999</v>
      </c>
      <c r="W133" s="32">
        <v>52.5</v>
      </c>
      <c r="X133" s="32">
        <v>66.906000000000006</v>
      </c>
      <c r="Y133" s="32">
        <v>82.763000000000005</v>
      </c>
      <c r="Z133" s="32">
        <v>1.3919999999999999</v>
      </c>
      <c r="AA133" s="32">
        <v>544.74900000000002</v>
      </c>
      <c r="AB133" s="32">
        <v>496.64400000000001</v>
      </c>
      <c r="AC133" s="32">
        <v>4.8159999999999998</v>
      </c>
      <c r="AD133" s="32">
        <v>3.875</v>
      </c>
      <c r="AE133" s="32">
        <v>7892.9160000000002</v>
      </c>
      <c r="AF133" s="32">
        <v>6098.4319999999998</v>
      </c>
      <c r="AG133" s="32">
        <v>1787.962</v>
      </c>
      <c r="AH133" s="32">
        <v>1146.4369999999999</v>
      </c>
      <c r="AI133" s="32">
        <v>6104.9539999999997</v>
      </c>
      <c r="AJ133" s="32">
        <v>4951.9949999999999</v>
      </c>
      <c r="AK133" s="32">
        <v>424.59</v>
      </c>
      <c r="AL133" s="32">
        <v>2054.2710000000002</v>
      </c>
      <c r="AM133" s="32">
        <v>45566.709360000001</v>
      </c>
      <c r="AN133" s="32">
        <v>45566.709360000001</v>
      </c>
      <c r="AO133" s="32">
        <v>45566.709360000001</v>
      </c>
      <c r="AP133" s="32">
        <v>0</v>
      </c>
    </row>
    <row r="134" spans="1:42" x14ac:dyDescent="0.35">
      <c r="A134" s="31">
        <v>801.59799999999996</v>
      </c>
      <c r="B134" s="31">
        <v>119.90900000000001</v>
      </c>
      <c r="C134" s="31">
        <v>214.6</v>
      </c>
      <c r="D134" s="31">
        <v>214.8</v>
      </c>
      <c r="E134" s="31">
        <v>220</v>
      </c>
      <c r="F134" s="31">
        <v>225</v>
      </c>
      <c r="G134" s="31">
        <v>2188.5450000000001</v>
      </c>
      <c r="H134" s="31">
        <v>1786.4680000000001</v>
      </c>
      <c r="I134" s="31">
        <v>3.1880000000000002</v>
      </c>
      <c r="J134" s="31">
        <v>0.14599999999999999</v>
      </c>
      <c r="K134" s="31">
        <v>24.34</v>
      </c>
      <c r="L134" s="31">
        <v>2.0379999999999998</v>
      </c>
      <c r="M134" s="31">
        <v>0.45400000000000001</v>
      </c>
      <c r="N134" s="31">
        <v>0.65800000000000003</v>
      </c>
      <c r="O134" s="31">
        <v>40.200000000000003</v>
      </c>
      <c r="P134" s="31">
        <v>27.716000000000001</v>
      </c>
      <c r="Q134" s="31">
        <v>44.988999999999997</v>
      </c>
      <c r="R134" s="31">
        <v>229.8</v>
      </c>
      <c r="S134" s="31">
        <v>60.1</v>
      </c>
      <c r="T134" s="31">
        <v>60.1</v>
      </c>
      <c r="U134" s="31">
        <v>60.9</v>
      </c>
      <c r="V134" s="31">
        <v>137.79599999999999</v>
      </c>
      <c r="W134" s="31">
        <v>52.5</v>
      </c>
      <c r="X134" s="31">
        <v>66.91</v>
      </c>
      <c r="Y134" s="31">
        <v>82.558000000000007</v>
      </c>
      <c r="Z134" s="31">
        <v>2.145</v>
      </c>
      <c r="AA134" s="31">
        <v>542.09100000000001</v>
      </c>
      <c r="AB134" s="31">
        <v>493.858</v>
      </c>
      <c r="AC134" s="31">
        <v>4.891</v>
      </c>
      <c r="AD134" s="31">
        <v>3.9129999999999998</v>
      </c>
      <c r="AE134" s="31">
        <v>7836.0389999999998</v>
      </c>
      <c r="AF134" s="31">
        <v>5973.79</v>
      </c>
      <c r="AG134" s="31">
        <v>1806.944</v>
      </c>
      <c r="AH134" s="31">
        <v>1143.8979999999999</v>
      </c>
      <c r="AI134" s="31">
        <v>6029.0950000000003</v>
      </c>
      <c r="AJ134" s="31">
        <v>4829.8919999999998</v>
      </c>
      <c r="AK134" s="31">
        <v>424.66</v>
      </c>
      <c r="AL134" s="31">
        <v>2056.0810000000001</v>
      </c>
      <c r="AM134" s="31">
        <v>45566.709640000001</v>
      </c>
      <c r="AN134" s="31">
        <v>45566.709640000001</v>
      </c>
      <c r="AO134" s="31">
        <v>45566.709640000001</v>
      </c>
      <c r="AP134" s="31">
        <v>1</v>
      </c>
    </row>
    <row r="135" spans="1:42" x14ac:dyDescent="0.35">
      <c r="A135" s="32">
        <v>801.59799999999996</v>
      </c>
      <c r="B135" s="32">
        <v>119.90900000000001</v>
      </c>
      <c r="C135" s="32">
        <v>214.8</v>
      </c>
      <c r="D135" s="32">
        <v>214.8</v>
      </c>
      <c r="E135" s="32">
        <v>220</v>
      </c>
      <c r="F135" s="32">
        <v>225</v>
      </c>
      <c r="G135" s="32">
        <v>2217.5909999999999</v>
      </c>
      <c r="H135" s="32">
        <v>1807.1590000000001</v>
      </c>
      <c r="I135" s="32">
        <v>3.1019999999999999</v>
      </c>
      <c r="J135" s="32">
        <v>0.14599999999999999</v>
      </c>
      <c r="K135" s="32">
        <v>24.341999999999999</v>
      </c>
      <c r="L135" s="32">
        <v>2.0299999999999998</v>
      </c>
      <c r="M135" s="32">
        <v>0.45600000000000002</v>
      </c>
      <c r="N135" s="32">
        <v>0.65800000000000003</v>
      </c>
      <c r="O135" s="32">
        <v>39.700000000000003</v>
      </c>
      <c r="P135" s="32">
        <v>27.297999999999998</v>
      </c>
      <c r="Q135" s="32">
        <v>44.959000000000003</v>
      </c>
      <c r="R135" s="32">
        <v>229.8</v>
      </c>
      <c r="S135" s="32">
        <v>59.9</v>
      </c>
      <c r="T135" s="32">
        <v>59.9</v>
      </c>
      <c r="U135" s="32">
        <v>60.9</v>
      </c>
      <c r="V135" s="32">
        <v>94.585999999999999</v>
      </c>
      <c r="W135" s="32">
        <v>52.5</v>
      </c>
      <c r="X135" s="32">
        <v>66.201999999999998</v>
      </c>
      <c r="Y135" s="32">
        <v>79.933999999999997</v>
      </c>
      <c r="Z135" s="32">
        <v>2.9350000000000001</v>
      </c>
      <c r="AA135" s="32">
        <v>540.98</v>
      </c>
      <c r="AB135" s="32">
        <v>495.16</v>
      </c>
      <c r="AC135" s="32">
        <v>4.7030000000000003</v>
      </c>
      <c r="AD135" s="32">
        <v>3.7250000000000001</v>
      </c>
      <c r="AE135" s="32">
        <v>7671.5010000000002</v>
      </c>
      <c r="AF135" s="32">
        <v>5367.83</v>
      </c>
      <c r="AG135" s="32">
        <v>1681.3910000000001</v>
      </c>
      <c r="AH135" s="32">
        <v>1017.778</v>
      </c>
      <c r="AI135" s="32">
        <v>5990.11</v>
      </c>
      <c r="AJ135" s="32">
        <v>4350.0519999999997</v>
      </c>
      <c r="AK135" s="32">
        <v>423.78</v>
      </c>
      <c r="AL135" s="32">
        <v>2055.364</v>
      </c>
      <c r="AM135" s="32">
        <v>45566.709929999997</v>
      </c>
      <c r="AN135" s="32">
        <v>45566.709929999997</v>
      </c>
      <c r="AO135" s="32">
        <v>45566.709929999997</v>
      </c>
      <c r="AP135" s="32">
        <v>1</v>
      </c>
    </row>
    <row r="136" spans="1:42" x14ac:dyDescent="0.35">
      <c r="A136" s="31">
        <v>801.59799999999996</v>
      </c>
      <c r="B136" s="31">
        <v>119.90900000000001</v>
      </c>
      <c r="C136" s="31">
        <v>214.8</v>
      </c>
      <c r="D136" s="31">
        <v>214.8</v>
      </c>
      <c r="E136" s="31">
        <v>220</v>
      </c>
      <c r="F136" s="31">
        <v>225</v>
      </c>
      <c r="G136" s="31">
        <v>2217.5909999999999</v>
      </c>
      <c r="H136" s="31">
        <v>1807.1590000000001</v>
      </c>
      <c r="I136" s="31">
        <v>3.1019999999999999</v>
      </c>
      <c r="J136" s="31">
        <v>0.14599999999999999</v>
      </c>
      <c r="K136" s="31">
        <v>24.341999999999999</v>
      </c>
      <c r="L136" s="31">
        <v>2.0299999999999998</v>
      </c>
      <c r="M136" s="31">
        <v>0.45600000000000002</v>
      </c>
      <c r="N136" s="31">
        <v>0.65800000000000003</v>
      </c>
      <c r="O136" s="31">
        <v>39.700000000000003</v>
      </c>
      <c r="P136" s="31">
        <v>27.297999999999998</v>
      </c>
      <c r="Q136" s="31">
        <v>44.959000000000003</v>
      </c>
      <c r="R136" s="31">
        <v>229.8</v>
      </c>
      <c r="S136" s="31">
        <v>59.9</v>
      </c>
      <c r="T136" s="31">
        <v>59.9</v>
      </c>
      <c r="U136" s="31">
        <v>60.9</v>
      </c>
      <c r="V136" s="31">
        <v>137.79599999999999</v>
      </c>
      <c r="W136" s="31">
        <v>52.5</v>
      </c>
      <c r="X136" s="31">
        <v>66.846999999999994</v>
      </c>
      <c r="Y136" s="31">
        <v>82.891000000000005</v>
      </c>
      <c r="Z136" s="31">
        <v>1.43</v>
      </c>
      <c r="AA136" s="31">
        <v>541.12199999999996</v>
      </c>
      <c r="AB136" s="31">
        <v>492.60300000000001</v>
      </c>
      <c r="AC136" s="31">
        <v>4.8540000000000001</v>
      </c>
      <c r="AD136" s="31">
        <v>3.875</v>
      </c>
      <c r="AE136" s="31">
        <v>7796.57</v>
      </c>
      <c r="AF136" s="31">
        <v>5902.3940000000002</v>
      </c>
      <c r="AG136" s="31">
        <v>1769.5139999999999</v>
      </c>
      <c r="AH136" s="31">
        <v>1107.895</v>
      </c>
      <c r="AI136" s="31">
        <v>6027.0559999999996</v>
      </c>
      <c r="AJ136" s="31">
        <v>4794.4989999999998</v>
      </c>
      <c r="AK136" s="31">
        <v>424.70400000000001</v>
      </c>
      <c r="AL136" s="31">
        <v>2056.2489999999998</v>
      </c>
      <c r="AM136" s="31">
        <v>45566.709929999997</v>
      </c>
      <c r="AN136" s="31">
        <v>45566.709929999997</v>
      </c>
      <c r="AO136" s="31">
        <v>45566.709929999997</v>
      </c>
      <c r="AP136" s="31">
        <v>1</v>
      </c>
    </row>
    <row r="137" spans="1:42" x14ac:dyDescent="0.35">
      <c r="A137" s="32">
        <v>801.78200000000004</v>
      </c>
      <c r="B137" s="32">
        <v>119.90900000000001</v>
      </c>
      <c r="C137" s="32">
        <v>214.6</v>
      </c>
      <c r="D137" s="32">
        <v>214.8</v>
      </c>
      <c r="E137" s="32">
        <v>219.8</v>
      </c>
      <c r="F137" s="32">
        <v>224.8</v>
      </c>
      <c r="G137" s="32">
        <v>2201.3670000000002</v>
      </c>
      <c r="H137" s="32">
        <v>1803.3710000000001</v>
      </c>
      <c r="I137" s="32">
        <v>3.528</v>
      </c>
      <c r="J137" s="32">
        <v>0.15</v>
      </c>
      <c r="K137" s="32">
        <v>24.34</v>
      </c>
      <c r="L137" s="32">
        <v>2.0619999999999998</v>
      </c>
      <c r="M137" s="32">
        <v>0.45400000000000001</v>
      </c>
      <c r="N137" s="32">
        <v>0.65600000000000003</v>
      </c>
      <c r="O137" s="32">
        <v>39.4</v>
      </c>
      <c r="P137" s="32">
        <v>27.405000000000001</v>
      </c>
      <c r="Q137" s="32">
        <v>44.959000000000003</v>
      </c>
      <c r="R137" s="32">
        <v>229.8</v>
      </c>
      <c r="S137" s="32">
        <v>60</v>
      </c>
      <c r="T137" s="32">
        <v>60</v>
      </c>
      <c r="U137" s="32">
        <v>60.9</v>
      </c>
      <c r="V137" s="32">
        <v>94.585999999999999</v>
      </c>
      <c r="W137" s="32">
        <v>52.5</v>
      </c>
      <c r="X137" s="32">
        <v>66.221000000000004</v>
      </c>
      <c r="Y137" s="32">
        <v>79.869</v>
      </c>
      <c r="Z137" s="32">
        <v>3.5739999999999998</v>
      </c>
      <c r="AA137" s="32">
        <v>539.48</v>
      </c>
      <c r="AB137" s="32">
        <v>493.51600000000002</v>
      </c>
      <c r="AC137" s="32">
        <v>4.59</v>
      </c>
      <c r="AD137" s="32">
        <v>3.6869999999999998</v>
      </c>
      <c r="AE137" s="32">
        <v>7644.25</v>
      </c>
      <c r="AF137" s="32">
        <v>5316.8980000000001</v>
      </c>
      <c r="AG137" s="32">
        <v>1620.0989999999999</v>
      </c>
      <c r="AH137" s="32">
        <v>1000.593</v>
      </c>
      <c r="AI137" s="32">
        <v>6024.1509999999998</v>
      </c>
      <c r="AJ137" s="32">
        <v>4316.3050000000003</v>
      </c>
      <c r="AK137" s="32">
        <v>423.36799999999999</v>
      </c>
      <c r="AL137" s="32">
        <v>2051.489</v>
      </c>
      <c r="AM137" s="32">
        <v>45566.710209999997</v>
      </c>
      <c r="AN137" s="32">
        <v>45566.710209999997</v>
      </c>
      <c r="AO137" s="32">
        <v>45566.710209999997</v>
      </c>
      <c r="AP137" s="32">
        <v>1</v>
      </c>
    </row>
    <row r="138" spans="1:42" x14ac:dyDescent="0.35">
      <c r="A138" s="31">
        <v>801.78200000000004</v>
      </c>
      <c r="B138" s="31">
        <v>119.90900000000001</v>
      </c>
      <c r="C138" s="31">
        <v>214.6</v>
      </c>
      <c r="D138" s="31">
        <v>214.8</v>
      </c>
      <c r="E138" s="31">
        <v>219.8</v>
      </c>
      <c r="F138" s="31">
        <v>224.8</v>
      </c>
      <c r="G138" s="31">
        <v>2201.3670000000002</v>
      </c>
      <c r="H138" s="31">
        <v>1803.3710000000001</v>
      </c>
      <c r="I138" s="31">
        <v>3.528</v>
      </c>
      <c r="J138" s="31">
        <v>0.15</v>
      </c>
      <c r="K138" s="31">
        <v>24.34</v>
      </c>
      <c r="L138" s="31">
        <v>2.0619999999999998</v>
      </c>
      <c r="M138" s="31">
        <v>0.45400000000000001</v>
      </c>
      <c r="N138" s="31">
        <v>0.65600000000000003</v>
      </c>
      <c r="O138" s="31">
        <v>39.4</v>
      </c>
      <c r="P138" s="31">
        <v>27.405000000000001</v>
      </c>
      <c r="Q138" s="31">
        <v>44.959000000000003</v>
      </c>
      <c r="R138" s="31">
        <v>229.8</v>
      </c>
      <c r="S138" s="31">
        <v>60</v>
      </c>
      <c r="T138" s="31">
        <v>60</v>
      </c>
      <c r="U138" s="31">
        <v>60.9</v>
      </c>
      <c r="V138" s="31">
        <v>137.79599999999999</v>
      </c>
      <c r="W138" s="31">
        <v>52.5</v>
      </c>
      <c r="X138" s="31">
        <v>66.912000000000006</v>
      </c>
      <c r="Y138" s="31">
        <v>82.506</v>
      </c>
      <c r="Z138" s="31">
        <v>2.2200000000000002</v>
      </c>
      <c r="AA138" s="31">
        <v>540.49599999999998</v>
      </c>
      <c r="AB138" s="31">
        <v>491.839</v>
      </c>
      <c r="AC138" s="31">
        <v>4.891</v>
      </c>
      <c r="AD138" s="31">
        <v>3.875</v>
      </c>
      <c r="AE138" s="31">
        <v>7803.8069999999998</v>
      </c>
      <c r="AF138" s="31">
        <v>5905.3860000000004</v>
      </c>
      <c r="AG138" s="31">
        <v>1793.663</v>
      </c>
      <c r="AH138" s="31">
        <v>1112.6669999999999</v>
      </c>
      <c r="AI138" s="31">
        <v>6010.1440000000002</v>
      </c>
      <c r="AJ138" s="31">
        <v>4792.7190000000001</v>
      </c>
      <c r="AK138" s="31">
        <v>424.70800000000003</v>
      </c>
      <c r="AL138" s="31">
        <v>2055.0279999999998</v>
      </c>
      <c r="AM138" s="31">
        <v>45566.710209999997</v>
      </c>
      <c r="AN138" s="31">
        <v>45566.710209999997</v>
      </c>
      <c r="AO138" s="31">
        <v>45566.710209999997</v>
      </c>
      <c r="AP138" s="31">
        <v>1</v>
      </c>
    </row>
    <row r="139" spans="1:42" x14ac:dyDescent="0.35">
      <c r="A139" s="32">
        <v>801.59799999999996</v>
      </c>
      <c r="B139" s="32">
        <v>119.90900000000001</v>
      </c>
      <c r="C139" s="32">
        <v>214.6</v>
      </c>
      <c r="D139" s="32">
        <v>214.8</v>
      </c>
      <c r="E139" s="32">
        <v>219.8</v>
      </c>
      <c r="F139" s="32">
        <v>225</v>
      </c>
      <c r="G139" s="32">
        <v>2206.0309999999999</v>
      </c>
      <c r="H139" s="32">
        <v>1811.24</v>
      </c>
      <c r="I139" s="32">
        <v>3.0139999999999998</v>
      </c>
      <c r="J139" s="32">
        <v>0.14799999999999999</v>
      </c>
      <c r="K139" s="32">
        <v>24.34</v>
      </c>
      <c r="L139" s="32">
        <v>2.004</v>
      </c>
      <c r="M139" s="32">
        <v>0.45400000000000001</v>
      </c>
      <c r="N139" s="32">
        <v>0.65800000000000003</v>
      </c>
      <c r="O139" s="32">
        <v>39.200000000000003</v>
      </c>
      <c r="P139" s="32">
        <v>26.681999999999999</v>
      </c>
      <c r="Q139" s="32">
        <v>44.959000000000003</v>
      </c>
      <c r="R139" s="32">
        <v>229.8</v>
      </c>
      <c r="S139" s="32">
        <v>60</v>
      </c>
      <c r="T139" s="32">
        <v>60</v>
      </c>
      <c r="U139" s="32">
        <v>60.9</v>
      </c>
      <c r="V139" s="32">
        <v>94.585999999999999</v>
      </c>
      <c r="W139" s="32">
        <v>52.5</v>
      </c>
      <c r="X139" s="32">
        <v>66.364000000000004</v>
      </c>
      <c r="Y139" s="32">
        <v>79.984999999999999</v>
      </c>
      <c r="Z139" s="32">
        <v>3.2360000000000002</v>
      </c>
      <c r="AA139" s="32">
        <v>538.06799999999998</v>
      </c>
      <c r="AB139" s="32">
        <v>489.79199999999997</v>
      </c>
      <c r="AC139" s="32">
        <v>4.6280000000000001</v>
      </c>
      <c r="AD139" s="32">
        <v>3.7250000000000001</v>
      </c>
      <c r="AE139" s="32">
        <v>7611.9979999999996</v>
      </c>
      <c r="AF139" s="32">
        <v>5226.46</v>
      </c>
      <c r="AG139" s="32">
        <v>1605.2560000000001</v>
      </c>
      <c r="AH139" s="32">
        <v>978.85</v>
      </c>
      <c r="AI139" s="32">
        <v>6006.7420000000002</v>
      </c>
      <c r="AJ139" s="32">
        <v>4247.6099999999997</v>
      </c>
      <c r="AK139" s="32">
        <v>423.75700000000001</v>
      </c>
      <c r="AL139" s="32">
        <v>2056.0129999999999</v>
      </c>
      <c r="AM139" s="32">
        <v>45566.710489999998</v>
      </c>
      <c r="AN139" s="32">
        <v>45566.710489999998</v>
      </c>
      <c r="AO139" s="32">
        <v>45566.710489999998</v>
      </c>
      <c r="AP139" s="32">
        <v>1</v>
      </c>
    </row>
    <row r="140" spans="1:42" x14ac:dyDescent="0.35">
      <c r="A140" s="31">
        <v>801.59799999999996</v>
      </c>
      <c r="B140" s="31">
        <v>119.90900000000001</v>
      </c>
      <c r="C140" s="31">
        <v>214.6</v>
      </c>
      <c r="D140" s="31">
        <v>214.8</v>
      </c>
      <c r="E140" s="31">
        <v>219.8</v>
      </c>
      <c r="F140" s="31">
        <v>225</v>
      </c>
      <c r="G140" s="31">
        <v>2206.0309999999999</v>
      </c>
      <c r="H140" s="31">
        <v>1811.24</v>
      </c>
      <c r="I140" s="31">
        <v>3.0139999999999998</v>
      </c>
      <c r="J140" s="31">
        <v>0.14799999999999999</v>
      </c>
      <c r="K140" s="31">
        <v>24.34</v>
      </c>
      <c r="L140" s="31">
        <v>2.004</v>
      </c>
      <c r="M140" s="31">
        <v>0.45400000000000001</v>
      </c>
      <c r="N140" s="31">
        <v>0.65800000000000003</v>
      </c>
      <c r="O140" s="31">
        <v>39.200000000000003</v>
      </c>
      <c r="P140" s="31">
        <v>26.681999999999999</v>
      </c>
      <c r="Q140" s="31">
        <v>44.959000000000003</v>
      </c>
      <c r="R140" s="31">
        <v>229.8</v>
      </c>
      <c r="S140" s="31">
        <v>60</v>
      </c>
      <c r="T140" s="31">
        <v>60</v>
      </c>
      <c r="U140" s="31">
        <v>60.9</v>
      </c>
      <c r="V140" s="31">
        <v>137.79599999999999</v>
      </c>
      <c r="W140" s="31">
        <v>52.5</v>
      </c>
      <c r="X140" s="31">
        <v>66.957999999999998</v>
      </c>
      <c r="Y140" s="31">
        <v>82.576999999999998</v>
      </c>
      <c r="Z140" s="31">
        <v>2.4830000000000001</v>
      </c>
      <c r="AA140" s="31">
        <v>538.99599999999998</v>
      </c>
      <c r="AB140" s="31">
        <v>489.57600000000002</v>
      </c>
      <c r="AC140" s="31">
        <v>4.9290000000000003</v>
      </c>
      <c r="AD140" s="31">
        <v>3.9510000000000001</v>
      </c>
      <c r="AE140" s="31">
        <v>7754.13</v>
      </c>
      <c r="AF140" s="31">
        <v>5832.5969999999998</v>
      </c>
      <c r="AG140" s="31">
        <v>1779.5640000000001</v>
      </c>
      <c r="AH140" s="31">
        <v>1114.537</v>
      </c>
      <c r="AI140" s="31">
        <v>5974.5659999999998</v>
      </c>
      <c r="AJ140" s="31">
        <v>4718.0600000000004</v>
      </c>
      <c r="AK140" s="31">
        <v>424.58800000000002</v>
      </c>
      <c r="AL140" s="31">
        <v>2056.2910000000002</v>
      </c>
      <c r="AM140" s="31">
        <v>45566.710489999998</v>
      </c>
      <c r="AN140" s="31">
        <v>45566.710489999998</v>
      </c>
      <c r="AO140" s="31">
        <v>45566.710489999998</v>
      </c>
      <c r="AP140" s="31">
        <v>1</v>
      </c>
    </row>
    <row r="141" spans="1:42" x14ac:dyDescent="0.35">
      <c r="A141" s="32">
        <v>801.59799999999996</v>
      </c>
      <c r="B141" s="32">
        <v>119.90900000000001</v>
      </c>
      <c r="C141" s="32">
        <v>214.6</v>
      </c>
      <c r="D141" s="32">
        <v>214.8</v>
      </c>
      <c r="E141" s="32">
        <v>219.8</v>
      </c>
      <c r="F141" s="32">
        <v>225</v>
      </c>
      <c r="G141" s="32">
        <v>2203.893</v>
      </c>
      <c r="H141" s="32">
        <v>1824.354</v>
      </c>
      <c r="I141" s="32">
        <v>3.036</v>
      </c>
      <c r="J141" s="32">
        <v>0.14599999999999999</v>
      </c>
      <c r="K141" s="32">
        <v>24.34</v>
      </c>
      <c r="L141" s="32">
        <v>2.06</v>
      </c>
      <c r="M141" s="32">
        <v>0.45400000000000001</v>
      </c>
      <c r="N141" s="32">
        <v>0.65600000000000003</v>
      </c>
      <c r="O141" s="32">
        <v>39</v>
      </c>
      <c r="P141" s="32">
        <v>26.814</v>
      </c>
      <c r="Q141" s="32">
        <v>44.959000000000003</v>
      </c>
      <c r="R141" s="32">
        <v>229.8</v>
      </c>
      <c r="S141" s="32">
        <v>59.9</v>
      </c>
      <c r="T141" s="32">
        <v>59.9</v>
      </c>
      <c r="U141" s="32">
        <v>60.9</v>
      </c>
      <c r="V141" s="32">
        <v>137.79599999999999</v>
      </c>
      <c r="W141" s="32">
        <v>52.5</v>
      </c>
      <c r="X141" s="32">
        <v>66.906000000000006</v>
      </c>
      <c r="Y141" s="32">
        <v>82.902000000000001</v>
      </c>
      <c r="Z141" s="32">
        <v>1.43</v>
      </c>
      <c r="AA141" s="32">
        <v>538.31500000000005</v>
      </c>
      <c r="AB141" s="32">
        <v>488.56799999999998</v>
      </c>
      <c r="AC141" s="32">
        <v>4.9660000000000002</v>
      </c>
      <c r="AD141" s="32">
        <v>3.9129999999999998</v>
      </c>
      <c r="AE141" s="32">
        <v>7753.2969999999996</v>
      </c>
      <c r="AF141" s="32">
        <v>5813.53</v>
      </c>
      <c r="AG141" s="32">
        <v>1805.4580000000001</v>
      </c>
      <c r="AH141" s="32">
        <v>1101.875</v>
      </c>
      <c r="AI141" s="32">
        <v>5947.8389999999999</v>
      </c>
      <c r="AJ141" s="32">
        <v>4711.6559999999999</v>
      </c>
      <c r="AK141" s="32">
        <v>424.56400000000002</v>
      </c>
      <c r="AL141" s="32">
        <v>2054.739</v>
      </c>
      <c r="AM141" s="32">
        <v>45566.710780000001</v>
      </c>
      <c r="AN141" s="32">
        <v>45566.710780000001</v>
      </c>
      <c r="AO141" s="32">
        <v>45566.710780000001</v>
      </c>
      <c r="AP141" s="32">
        <v>1</v>
      </c>
    </row>
    <row r="142" spans="1:42" x14ac:dyDescent="0.35">
      <c r="A142" s="31">
        <v>801.59799999999996</v>
      </c>
      <c r="B142" s="31">
        <v>119.90900000000001</v>
      </c>
      <c r="C142" s="31">
        <v>214.6</v>
      </c>
      <c r="D142" s="31">
        <v>214.8</v>
      </c>
      <c r="E142" s="31">
        <v>219.8</v>
      </c>
      <c r="F142" s="31">
        <v>225</v>
      </c>
      <c r="G142" s="31">
        <v>2201.27</v>
      </c>
      <c r="H142" s="31">
        <v>1829.8910000000001</v>
      </c>
      <c r="I142" s="31">
        <v>3.1859999999999999</v>
      </c>
      <c r="J142" s="31">
        <v>0.14599999999999999</v>
      </c>
      <c r="K142" s="31">
        <v>24.341999999999999</v>
      </c>
      <c r="L142" s="31">
        <v>2.0499999999999998</v>
      </c>
      <c r="M142" s="31">
        <v>0.45400000000000001</v>
      </c>
      <c r="N142" s="31">
        <v>0.65800000000000003</v>
      </c>
      <c r="O142" s="31">
        <v>38.9</v>
      </c>
      <c r="P142" s="31">
        <v>26.702000000000002</v>
      </c>
      <c r="Q142" s="31">
        <v>44.988999999999997</v>
      </c>
      <c r="R142" s="31">
        <v>230</v>
      </c>
      <c r="S142" s="31">
        <v>60.1</v>
      </c>
      <c r="T142" s="31">
        <v>60.1</v>
      </c>
      <c r="U142" s="31">
        <v>60.9</v>
      </c>
      <c r="V142" s="31">
        <v>94.585999999999999</v>
      </c>
      <c r="W142" s="31">
        <v>52.5</v>
      </c>
      <c r="X142" s="31">
        <v>66.227999999999994</v>
      </c>
      <c r="Y142" s="31">
        <v>79.888999999999996</v>
      </c>
      <c r="Z142" s="31">
        <v>3.6120000000000001</v>
      </c>
      <c r="AA142" s="31">
        <v>538.00900000000001</v>
      </c>
      <c r="AB142" s="31">
        <v>490.613</v>
      </c>
      <c r="AC142" s="31">
        <v>4.6280000000000001</v>
      </c>
      <c r="AD142" s="31">
        <v>3.762</v>
      </c>
      <c r="AE142" s="31">
        <v>7602.2830000000004</v>
      </c>
      <c r="AF142" s="31">
        <v>5240.8320000000003</v>
      </c>
      <c r="AG142" s="31">
        <v>1609.7280000000001</v>
      </c>
      <c r="AH142" s="31">
        <v>1003.616</v>
      </c>
      <c r="AI142" s="31">
        <v>5992.5550000000003</v>
      </c>
      <c r="AJ142" s="31">
        <v>4237.2160000000003</v>
      </c>
      <c r="AK142" s="31">
        <v>423.59699999999998</v>
      </c>
      <c r="AL142" s="31">
        <v>2055.8589999999999</v>
      </c>
      <c r="AM142" s="31">
        <v>45566.711049999998</v>
      </c>
      <c r="AN142" s="31">
        <v>45566.711049999998</v>
      </c>
      <c r="AO142" s="31">
        <v>45566.711049999998</v>
      </c>
      <c r="AP142" s="31">
        <v>0</v>
      </c>
    </row>
    <row r="143" spans="1:42" x14ac:dyDescent="0.35">
      <c r="A143" s="32">
        <v>801.59799999999996</v>
      </c>
      <c r="B143" s="32">
        <v>119.90900000000001</v>
      </c>
      <c r="C143" s="32">
        <v>214.6</v>
      </c>
      <c r="D143" s="32">
        <v>214.8</v>
      </c>
      <c r="E143" s="32">
        <v>219.8</v>
      </c>
      <c r="F143" s="32">
        <v>225</v>
      </c>
      <c r="G143" s="32">
        <v>2201.27</v>
      </c>
      <c r="H143" s="32">
        <v>1829.8910000000001</v>
      </c>
      <c r="I143" s="32">
        <v>3.1859999999999999</v>
      </c>
      <c r="J143" s="32">
        <v>0.14599999999999999</v>
      </c>
      <c r="K143" s="32">
        <v>24.341999999999999</v>
      </c>
      <c r="L143" s="32">
        <v>2.0499999999999998</v>
      </c>
      <c r="M143" s="32">
        <v>0.45400000000000001</v>
      </c>
      <c r="N143" s="32">
        <v>0.65800000000000003</v>
      </c>
      <c r="O143" s="32">
        <v>38.9</v>
      </c>
      <c r="P143" s="32">
        <v>26.702000000000002</v>
      </c>
      <c r="Q143" s="32">
        <v>44.988999999999997</v>
      </c>
      <c r="R143" s="32">
        <v>230</v>
      </c>
      <c r="S143" s="32">
        <v>60.1</v>
      </c>
      <c r="T143" s="32">
        <v>60.1</v>
      </c>
      <c r="U143" s="32">
        <v>60.9</v>
      </c>
      <c r="V143" s="32">
        <v>137.79599999999999</v>
      </c>
      <c r="W143" s="32">
        <v>52.5</v>
      </c>
      <c r="X143" s="32">
        <v>66.951999999999998</v>
      </c>
      <c r="Y143" s="32">
        <v>82.504999999999995</v>
      </c>
      <c r="Z143" s="32">
        <v>2.2200000000000002</v>
      </c>
      <c r="AA143" s="32">
        <v>536.93600000000004</v>
      </c>
      <c r="AB143" s="32">
        <v>488.089</v>
      </c>
      <c r="AC143" s="32">
        <v>4.8540000000000001</v>
      </c>
      <c r="AD143" s="32">
        <v>3.9129999999999998</v>
      </c>
      <c r="AE143" s="32">
        <v>7712.1850000000004</v>
      </c>
      <c r="AF143" s="32">
        <v>5780.2089999999998</v>
      </c>
      <c r="AG143" s="32">
        <v>1734.4939999999999</v>
      </c>
      <c r="AH143" s="32">
        <v>1094.1489999999999</v>
      </c>
      <c r="AI143" s="32">
        <v>5977.6909999999998</v>
      </c>
      <c r="AJ143" s="32">
        <v>4686.0600000000004</v>
      </c>
      <c r="AK143" s="32">
        <v>424.47300000000001</v>
      </c>
      <c r="AL143" s="32">
        <v>2056.5100000000002</v>
      </c>
      <c r="AM143" s="32">
        <v>45566.711049999998</v>
      </c>
      <c r="AN143" s="32">
        <v>45566.711049999998</v>
      </c>
      <c r="AO143" s="32">
        <v>45566.711049999998</v>
      </c>
      <c r="AP143" s="32">
        <v>1</v>
      </c>
    </row>
    <row r="144" spans="1:42" x14ac:dyDescent="0.35">
      <c r="A144" s="31">
        <v>801.41300000000001</v>
      </c>
      <c r="B144" s="31">
        <v>119.90900000000001</v>
      </c>
      <c r="C144" s="31">
        <v>214.5</v>
      </c>
      <c r="D144" s="31">
        <v>214.8</v>
      </c>
      <c r="E144" s="31">
        <v>219.8</v>
      </c>
      <c r="F144" s="31">
        <v>224.8</v>
      </c>
      <c r="G144" s="31">
        <v>2194.7620000000002</v>
      </c>
      <c r="H144" s="31">
        <v>1853.011</v>
      </c>
      <c r="I144" s="31">
        <v>2.806</v>
      </c>
      <c r="J144" s="31">
        <v>0.15</v>
      </c>
      <c r="K144" s="31">
        <v>24.34</v>
      </c>
      <c r="L144" s="31">
        <v>2.04</v>
      </c>
      <c r="M144" s="31">
        <v>0.45400000000000001</v>
      </c>
      <c r="N144" s="31">
        <v>0.65600000000000003</v>
      </c>
      <c r="O144" s="31">
        <v>38.9</v>
      </c>
      <c r="P144" s="31">
        <v>26.513000000000002</v>
      </c>
      <c r="Q144" s="31">
        <v>44.963999999999999</v>
      </c>
      <c r="R144" s="31">
        <v>229.8</v>
      </c>
      <c r="S144" s="31">
        <v>60</v>
      </c>
      <c r="T144" s="31">
        <v>60</v>
      </c>
      <c r="U144" s="31">
        <v>60.9</v>
      </c>
      <c r="V144" s="31">
        <v>94.585999999999999</v>
      </c>
      <c r="W144" s="31">
        <v>52.5</v>
      </c>
      <c r="X144" s="31">
        <v>66.186999999999998</v>
      </c>
      <c r="Y144" s="31">
        <v>80.084000000000003</v>
      </c>
      <c r="Z144" s="31">
        <v>3.01</v>
      </c>
      <c r="AA144" s="31">
        <v>538.96699999999998</v>
      </c>
      <c r="AB144" s="31">
        <v>492.37700000000001</v>
      </c>
      <c r="AC144" s="31">
        <v>4.6280000000000001</v>
      </c>
      <c r="AD144" s="31">
        <v>3.762</v>
      </c>
      <c r="AE144" s="31">
        <v>7610.8389999999999</v>
      </c>
      <c r="AF144" s="31">
        <v>5268.192</v>
      </c>
      <c r="AG144" s="31">
        <v>1611.646</v>
      </c>
      <c r="AH144" s="31">
        <v>1006.711</v>
      </c>
      <c r="AI144" s="31">
        <v>5999.1940000000004</v>
      </c>
      <c r="AJ144" s="31">
        <v>4261.4799999999996</v>
      </c>
      <c r="AK144" s="31">
        <v>423.71899999999999</v>
      </c>
      <c r="AL144" s="31">
        <v>2054.4580000000001</v>
      </c>
      <c r="AM144" s="31">
        <v>45566.711329999998</v>
      </c>
      <c r="AN144" s="31">
        <v>45566.711329999998</v>
      </c>
      <c r="AO144" s="31">
        <v>45566.711329999998</v>
      </c>
      <c r="AP144" s="31">
        <v>1</v>
      </c>
    </row>
    <row r="145" spans="1:42" x14ac:dyDescent="0.35">
      <c r="A145" s="32">
        <v>801.41300000000001</v>
      </c>
      <c r="B145" s="32">
        <v>119.90900000000001</v>
      </c>
      <c r="C145" s="32">
        <v>214.5</v>
      </c>
      <c r="D145" s="32">
        <v>214.8</v>
      </c>
      <c r="E145" s="32">
        <v>219.8</v>
      </c>
      <c r="F145" s="32">
        <v>224.8</v>
      </c>
      <c r="G145" s="32">
        <v>2194.7620000000002</v>
      </c>
      <c r="H145" s="32">
        <v>1853.011</v>
      </c>
      <c r="I145" s="32">
        <v>2.806</v>
      </c>
      <c r="J145" s="32">
        <v>0.15</v>
      </c>
      <c r="K145" s="32">
        <v>24.34</v>
      </c>
      <c r="L145" s="32">
        <v>2.04</v>
      </c>
      <c r="M145" s="32">
        <v>0.45400000000000001</v>
      </c>
      <c r="N145" s="32">
        <v>0.65600000000000003</v>
      </c>
      <c r="O145" s="32">
        <v>38.9</v>
      </c>
      <c r="P145" s="32">
        <v>26.513000000000002</v>
      </c>
      <c r="Q145" s="32">
        <v>44.963999999999999</v>
      </c>
      <c r="R145" s="32">
        <v>229.8</v>
      </c>
      <c r="S145" s="32">
        <v>60</v>
      </c>
      <c r="T145" s="32">
        <v>60</v>
      </c>
      <c r="U145" s="32">
        <v>60.9</v>
      </c>
      <c r="V145" s="32">
        <v>137.79599999999999</v>
      </c>
      <c r="W145" s="32">
        <v>52.5</v>
      </c>
      <c r="X145" s="32">
        <v>66.966999999999999</v>
      </c>
      <c r="Y145" s="32">
        <v>82.527000000000001</v>
      </c>
      <c r="Z145" s="32">
        <v>2.4460000000000002</v>
      </c>
      <c r="AA145" s="32">
        <v>539.06299999999999</v>
      </c>
      <c r="AB145" s="32">
        <v>490.08499999999998</v>
      </c>
      <c r="AC145" s="32">
        <v>4.9290000000000003</v>
      </c>
      <c r="AD145" s="32">
        <v>3.9129999999999998</v>
      </c>
      <c r="AE145" s="32">
        <v>7739.1909999999998</v>
      </c>
      <c r="AF145" s="32">
        <v>5837.9610000000002</v>
      </c>
      <c r="AG145" s="32">
        <v>1781.454</v>
      </c>
      <c r="AH145" s="32">
        <v>1097.354</v>
      </c>
      <c r="AI145" s="32">
        <v>5957.7370000000001</v>
      </c>
      <c r="AJ145" s="32">
        <v>4740.607</v>
      </c>
      <c r="AK145" s="32">
        <v>424.49299999999999</v>
      </c>
      <c r="AL145" s="32">
        <v>2056.1660000000002</v>
      </c>
      <c r="AM145" s="32">
        <v>45566.711329999998</v>
      </c>
      <c r="AN145" s="32">
        <v>45566.711329999998</v>
      </c>
      <c r="AO145" s="32">
        <v>45566.711329999998</v>
      </c>
      <c r="AP145" s="32">
        <v>1</v>
      </c>
    </row>
    <row r="146" spans="1:42" x14ac:dyDescent="0.35">
      <c r="A146" s="31">
        <v>801.41300000000001</v>
      </c>
      <c r="B146" s="31">
        <v>119.90900000000001</v>
      </c>
      <c r="C146" s="31">
        <v>214.3</v>
      </c>
      <c r="D146" s="31">
        <v>214.6</v>
      </c>
      <c r="E146" s="31">
        <v>219.8</v>
      </c>
      <c r="F146" s="31">
        <v>225</v>
      </c>
      <c r="G146" s="31">
        <v>2208.2649999999999</v>
      </c>
      <c r="H146" s="31">
        <v>1846.6969999999999</v>
      </c>
      <c r="I146" s="31">
        <v>3.7160000000000002</v>
      </c>
      <c r="J146" s="31">
        <v>0.14799999999999999</v>
      </c>
      <c r="K146" s="31">
        <v>24.34</v>
      </c>
      <c r="L146" s="31">
        <v>2.0379999999999998</v>
      </c>
      <c r="M146" s="31">
        <v>0.45400000000000001</v>
      </c>
      <c r="N146" s="31">
        <v>0.65600000000000003</v>
      </c>
      <c r="O146" s="31">
        <v>39</v>
      </c>
      <c r="P146" s="31">
        <v>26.222999999999999</v>
      </c>
      <c r="Q146" s="31">
        <v>44.984000000000002</v>
      </c>
      <c r="R146" s="31">
        <v>229.8</v>
      </c>
      <c r="S146" s="31">
        <v>60</v>
      </c>
      <c r="T146" s="31">
        <v>60</v>
      </c>
      <c r="U146" s="31">
        <v>60.9</v>
      </c>
      <c r="V146" s="31">
        <v>137.79599999999999</v>
      </c>
      <c r="W146" s="31">
        <v>52.5</v>
      </c>
      <c r="X146" s="31">
        <v>67.012</v>
      </c>
      <c r="Y146" s="31">
        <v>82.712000000000003</v>
      </c>
      <c r="Z146" s="31">
        <v>1.5049999999999999</v>
      </c>
      <c r="AA146" s="31">
        <v>536.31399999999996</v>
      </c>
      <c r="AB146" s="31">
        <v>486.67500000000001</v>
      </c>
      <c r="AC146" s="31">
        <v>5.0039999999999996</v>
      </c>
      <c r="AD146" s="31">
        <v>3.9129999999999998</v>
      </c>
      <c r="AE146" s="31">
        <v>7696.1580000000004</v>
      </c>
      <c r="AF146" s="31">
        <v>5743.4620000000004</v>
      </c>
      <c r="AG146" s="31">
        <v>1796.4670000000001</v>
      </c>
      <c r="AH146" s="31">
        <v>1073.5530000000001</v>
      </c>
      <c r="AI146" s="31">
        <v>5899.6909999999998</v>
      </c>
      <c r="AJ146" s="31">
        <v>4669.9089999999997</v>
      </c>
      <c r="AK146" s="31">
        <v>424.37700000000001</v>
      </c>
      <c r="AL146" s="31">
        <v>2056.4340000000002</v>
      </c>
      <c r="AM146" s="31">
        <v>45566.711620000002</v>
      </c>
      <c r="AN146" s="31">
        <v>45566.711620000002</v>
      </c>
      <c r="AO146" s="31">
        <v>45566.711620000002</v>
      </c>
      <c r="AP146" s="31">
        <v>1</v>
      </c>
    </row>
    <row r="147" spans="1:42" x14ac:dyDescent="0.35">
      <c r="A147" s="32">
        <v>801.41300000000001</v>
      </c>
      <c r="B147" s="32">
        <v>119.90900000000001</v>
      </c>
      <c r="C147" s="32">
        <v>214.6</v>
      </c>
      <c r="D147" s="32">
        <v>214.8</v>
      </c>
      <c r="E147" s="32">
        <v>219.8</v>
      </c>
      <c r="F147" s="32">
        <v>225</v>
      </c>
      <c r="G147" s="32">
        <v>2216.328</v>
      </c>
      <c r="H147" s="32">
        <v>1855.634</v>
      </c>
      <c r="I147" s="32">
        <v>2.794</v>
      </c>
      <c r="J147" s="32">
        <v>0.14599999999999999</v>
      </c>
      <c r="K147" s="32">
        <v>24.341999999999999</v>
      </c>
      <c r="L147" s="32">
        <v>2.0339999999999998</v>
      </c>
      <c r="M147" s="32">
        <v>0.45600000000000002</v>
      </c>
      <c r="N147" s="32">
        <v>0.65400000000000003</v>
      </c>
      <c r="O147" s="32">
        <v>39.200000000000003</v>
      </c>
      <c r="P147" s="32">
        <v>25.896999999999998</v>
      </c>
      <c r="Q147" s="32">
        <v>44.984000000000002</v>
      </c>
      <c r="R147" s="32">
        <v>229.8</v>
      </c>
      <c r="S147" s="32">
        <v>60.1</v>
      </c>
      <c r="T147" s="32">
        <v>60.1</v>
      </c>
      <c r="U147" s="32">
        <v>60.9</v>
      </c>
      <c r="V147" s="32">
        <v>94.585999999999999</v>
      </c>
      <c r="W147" s="32">
        <v>52.5</v>
      </c>
      <c r="X147" s="32">
        <v>66.171999999999997</v>
      </c>
      <c r="Y147" s="32">
        <v>79.863</v>
      </c>
      <c r="Z147" s="32">
        <v>3.4239999999999999</v>
      </c>
      <c r="AA147" s="32">
        <v>536.72299999999996</v>
      </c>
      <c r="AB147" s="32">
        <v>488.423</v>
      </c>
      <c r="AC147" s="32">
        <v>4.7409999999999997</v>
      </c>
      <c r="AD147" s="32">
        <v>3.8</v>
      </c>
      <c r="AE147" s="32">
        <v>7561.5929999999998</v>
      </c>
      <c r="AF147" s="32">
        <v>5187.9570000000003</v>
      </c>
      <c r="AG147" s="32">
        <v>1640.9680000000001</v>
      </c>
      <c r="AH147" s="32">
        <v>990.29</v>
      </c>
      <c r="AI147" s="32">
        <v>5920.625</v>
      </c>
      <c r="AJ147" s="32">
        <v>4197.6670000000004</v>
      </c>
      <c r="AK147" s="32">
        <v>423.60599999999999</v>
      </c>
      <c r="AL147" s="32">
        <v>2054.308</v>
      </c>
      <c r="AM147" s="32">
        <v>45566.711900000002</v>
      </c>
      <c r="AN147" s="32">
        <v>45566.711900000002</v>
      </c>
      <c r="AO147" s="32">
        <v>45566.711900000002</v>
      </c>
      <c r="AP147" s="32">
        <v>1</v>
      </c>
    </row>
    <row r="148" spans="1:42" x14ac:dyDescent="0.35">
      <c r="A148" s="31">
        <v>801.41300000000001</v>
      </c>
      <c r="B148" s="31">
        <v>119.90900000000001</v>
      </c>
      <c r="C148" s="31">
        <v>214.6</v>
      </c>
      <c r="D148" s="31">
        <v>214.8</v>
      </c>
      <c r="E148" s="31">
        <v>219.8</v>
      </c>
      <c r="F148" s="31">
        <v>225</v>
      </c>
      <c r="G148" s="31">
        <v>2216.328</v>
      </c>
      <c r="H148" s="31">
        <v>1855.634</v>
      </c>
      <c r="I148" s="31">
        <v>2.794</v>
      </c>
      <c r="J148" s="31">
        <v>0.14599999999999999</v>
      </c>
      <c r="K148" s="31">
        <v>24.341999999999999</v>
      </c>
      <c r="L148" s="31">
        <v>2.0339999999999998</v>
      </c>
      <c r="M148" s="31">
        <v>0.45600000000000002</v>
      </c>
      <c r="N148" s="31">
        <v>0.65400000000000003</v>
      </c>
      <c r="O148" s="31">
        <v>39.200000000000003</v>
      </c>
      <c r="P148" s="31">
        <v>25.896999999999998</v>
      </c>
      <c r="Q148" s="31">
        <v>44.984000000000002</v>
      </c>
      <c r="R148" s="31">
        <v>229.8</v>
      </c>
      <c r="S148" s="31">
        <v>60.1</v>
      </c>
      <c r="T148" s="31">
        <v>60.1</v>
      </c>
      <c r="U148" s="31">
        <v>60.9</v>
      </c>
      <c r="V148" s="31">
        <v>137.79599999999999</v>
      </c>
      <c r="W148" s="31">
        <v>52.5</v>
      </c>
      <c r="X148" s="31">
        <v>66.936999999999998</v>
      </c>
      <c r="Y148" s="31">
        <v>82.721000000000004</v>
      </c>
      <c r="Z148" s="31">
        <v>1.6180000000000001</v>
      </c>
      <c r="AA148" s="31">
        <v>534.63699999999994</v>
      </c>
      <c r="AB148" s="31">
        <v>484.524</v>
      </c>
      <c r="AC148" s="31">
        <v>4.891</v>
      </c>
      <c r="AD148" s="31">
        <v>3.9510000000000001</v>
      </c>
      <c r="AE148" s="31">
        <v>7659.6270000000004</v>
      </c>
      <c r="AF148" s="31">
        <v>5663.8149999999996</v>
      </c>
      <c r="AG148" s="31">
        <v>1719.0340000000001</v>
      </c>
      <c r="AH148" s="31">
        <v>1075.7180000000001</v>
      </c>
      <c r="AI148" s="31">
        <v>5940.5929999999998</v>
      </c>
      <c r="AJ148" s="31">
        <v>4588.0969999999998</v>
      </c>
      <c r="AK148" s="31">
        <v>424.39699999999999</v>
      </c>
      <c r="AL148" s="31">
        <v>2056.3490000000002</v>
      </c>
      <c r="AM148" s="31">
        <v>45566.711900000002</v>
      </c>
      <c r="AN148" s="31">
        <v>45566.711900000002</v>
      </c>
      <c r="AO148" s="31">
        <v>45566.711900000002</v>
      </c>
      <c r="AP148" s="31">
        <v>1</v>
      </c>
    </row>
    <row r="149" spans="1:42" x14ac:dyDescent="0.35">
      <c r="A149" s="32">
        <v>801.22900000000004</v>
      </c>
      <c r="B149" s="32">
        <v>119.90900000000001</v>
      </c>
      <c r="C149" s="32">
        <v>214.6</v>
      </c>
      <c r="D149" s="32">
        <v>214.8</v>
      </c>
      <c r="E149" s="32">
        <v>219.8</v>
      </c>
      <c r="F149" s="32">
        <v>225</v>
      </c>
      <c r="G149" s="32">
        <v>2207.585</v>
      </c>
      <c r="H149" s="32">
        <v>1841.84</v>
      </c>
      <c r="I149" s="32">
        <v>2.9540000000000002</v>
      </c>
      <c r="J149" s="32">
        <v>0.152</v>
      </c>
      <c r="K149" s="32">
        <v>24.34</v>
      </c>
      <c r="L149" s="32">
        <v>2.0419999999999998</v>
      </c>
      <c r="M149" s="32">
        <v>0.45400000000000001</v>
      </c>
      <c r="N149" s="32">
        <v>0.65800000000000003</v>
      </c>
      <c r="O149" s="32">
        <v>39.200000000000003</v>
      </c>
      <c r="P149" s="32">
        <v>25.83</v>
      </c>
      <c r="Q149" s="32">
        <v>44.984000000000002</v>
      </c>
      <c r="R149" s="32">
        <v>229.8</v>
      </c>
      <c r="S149" s="32">
        <v>59.9</v>
      </c>
      <c r="T149" s="32">
        <v>59.9</v>
      </c>
      <c r="U149" s="32">
        <v>60.9</v>
      </c>
      <c r="V149" s="32">
        <v>94.585999999999999</v>
      </c>
      <c r="W149" s="32">
        <v>52.5</v>
      </c>
      <c r="X149" s="32">
        <v>66.013000000000005</v>
      </c>
      <c r="Y149" s="32">
        <v>79.879000000000005</v>
      </c>
      <c r="Z149" s="32">
        <v>2.9350000000000001</v>
      </c>
      <c r="AA149" s="32">
        <v>536.07000000000005</v>
      </c>
      <c r="AB149" s="32">
        <v>487.47399999999999</v>
      </c>
      <c r="AC149" s="32">
        <v>4.665</v>
      </c>
      <c r="AD149" s="32">
        <v>3.8</v>
      </c>
      <c r="AE149" s="32">
        <v>7554.4780000000001</v>
      </c>
      <c r="AF149" s="32">
        <v>5148.6970000000001</v>
      </c>
      <c r="AG149" s="32">
        <v>1596.8009999999999</v>
      </c>
      <c r="AH149" s="32">
        <v>986.46400000000006</v>
      </c>
      <c r="AI149" s="32">
        <v>5957.6769999999997</v>
      </c>
      <c r="AJ149" s="32">
        <v>4162.2330000000002</v>
      </c>
      <c r="AK149" s="32">
        <v>423.49900000000002</v>
      </c>
      <c r="AL149" s="32">
        <v>2055.4059999999999</v>
      </c>
      <c r="AM149" s="32">
        <v>45566.712189999998</v>
      </c>
      <c r="AN149" s="32">
        <v>45566.712189999998</v>
      </c>
      <c r="AO149" s="32">
        <v>45566.712189999998</v>
      </c>
      <c r="AP149" s="32">
        <v>1</v>
      </c>
    </row>
    <row r="150" spans="1:42" x14ac:dyDescent="0.35">
      <c r="A150" s="31">
        <v>801.22900000000004</v>
      </c>
      <c r="B150" s="31">
        <v>119.90900000000001</v>
      </c>
      <c r="C150" s="31">
        <v>214.6</v>
      </c>
      <c r="D150" s="31">
        <v>214.8</v>
      </c>
      <c r="E150" s="31">
        <v>219.8</v>
      </c>
      <c r="F150" s="31">
        <v>225</v>
      </c>
      <c r="G150" s="31">
        <v>2207.585</v>
      </c>
      <c r="H150" s="31">
        <v>1841.84</v>
      </c>
      <c r="I150" s="31">
        <v>2.9540000000000002</v>
      </c>
      <c r="J150" s="31">
        <v>0.152</v>
      </c>
      <c r="K150" s="31">
        <v>24.34</v>
      </c>
      <c r="L150" s="31">
        <v>2.0419999999999998</v>
      </c>
      <c r="M150" s="31">
        <v>0.45400000000000001</v>
      </c>
      <c r="N150" s="31">
        <v>0.65800000000000003</v>
      </c>
      <c r="O150" s="31">
        <v>39.200000000000003</v>
      </c>
      <c r="P150" s="31">
        <v>25.83</v>
      </c>
      <c r="Q150" s="31">
        <v>44.984000000000002</v>
      </c>
      <c r="R150" s="31">
        <v>229.8</v>
      </c>
      <c r="S150" s="31">
        <v>59.9</v>
      </c>
      <c r="T150" s="31">
        <v>59.9</v>
      </c>
      <c r="U150" s="31">
        <v>60.9</v>
      </c>
      <c r="V150" s="31">
        <v>137.79599999999999</v>
      </c>
      <c r="W150" s="31">
        <v>52.5</v>
      </c>
      <c r="X150" s="31">
        <v>66.900999999999996</v>
      </c>
      <c r="Y150" s="31">
        <v>82.566999999999993</v>
      </c>
      <c r="Z150" s="31">
        <v>1.5049999999999999</v>
      </c>
      <c r="AA150" s="31">
        <v>535.21400000000006</v>
      </c>
      <c r="AB150" s="31">
        <v>483.98200000000003</v>
      </c>
      <c r="AC150" s="31">
        <v>4.9290000000000003</v>
      </c>
      <c r="AD150" s="31">
        <v>3.9510000000000001</v>
      </c>
      <c r="AE150" s="31">
        <v>7668.3370000000004</v>
      </c>
      <c r="AF150" s="31">
        <v>5655.0370000000003</v>
      </c>
      <c r="AG150" s="31">
        <v>1738.8869999999999</v>
      </c>
      <c r="AH150" s="31">
        <v>1071.4939999999999</v>
      </c>
      <c r="AI150" s="31">
        <v>5929.45</v>
      </c>
      <c r="AJ150" s="31">
        <v>4583.5429999999997</v>
      </c>
      <c r="AK150" s="31">
        <v>424.48700000000002</v>
      </c>
      <c r="AL150" s="31">
        <v>2056.3319999999999</v>
      </c>
      <c r="AM150" s="31">
        <v>45566.712189999998</v>
      </c>
      <c r="AN150" s="31">
        <v>45566.712189999998</v>
      </c>
      <c r="AO150" s="31">
        <v>45566.712189999998</v>
      </c>
      <c r="AP150" s="31">
        <v>1</v>
      </c>
    </row>
    <row r="151" spans="1:42" x14ac:dyDescent="0.35">
      <c r="A151" s="32">
        <v>801.59799999999996</v>
      </c>
      <c r="B151" s="32">
        <v>119.90900000000001</v>
      </c>
      <c r="C151" s="32">
        <v>214.5</v>
      </c>
      <c r="D151" s="32">
        <v>214.8</v>
      </c>
      <c r="E151" s="32">
        <v>219.8</v>
      </c>
      <c r="F151" s="32">
        <v>225</v>
      </c>
      <c r="G151" s="32">
        <v>2211.7620000000002</v>
      </c>
      <c r="H151" s="32">
        <v>1835.4280000000001</v>
      </c>
      <c r="I151" s="32">
        <v>3.1320000000000001</v>
      </c>
      <c r="J151" s="32">
        <v>0.15</v>
      </c>
      <c r="K151" s="32">
        <v>24.34</v>
      </c>
      <c r="L151" s="32">
        <v>2.06</v>
      </c>
      <c r="M151" s="32">
        <v>0.45400000000000001</v>
      </c>
      <c r="N151" s="32">
        <v>0.66</v>
      </c>
      <c r="O151" s="32">
        <v>39.700000000000003</v>
      </c>
      <c r="P151" s="32">
        <v>26.024000000000001</v>
      </c>
      <c r="Q151" s="32">
        <v>44.969000000000001</v>
      </c>
      <c r="R151" s="32">
        <v>229.8</v>
      </c>
      <c r="S151" s="32">
        <v>60</v>
      </c>
      <c r="T151" s="32">
        <v>60</v>
      </c>
      <c r="U151" s="32">
        <v>60.9</v>
      </c>
      <c r="V151" s="32">
        <v>94.585999999999999</v>
      </c>
      <c r="W151" s="32">
        <v>52.5</v>
      </c>
      <c r="X151" s="32">
        <v>66.231999999999999</v>
      </c>
      <c r="Y151" s="32">
        <v>79.766000000000005</v>
      </c>
      <c r="Z151" s="32">
        <v>2.859</v>
      </c>
      <c r="AA151" s="32">
        <v>536.35599999999999</v>
      </c>
      <c r="AB151" s="32">
        <v>487.911</v>
      </c>
      <c r="AC151" s="32">
        <v>4.665</v>
      </c>
      <c r="AD151" s="32">
        <v>3.762</v>
      </c>
      <c r="AE151" s="32">
        <v>7564.0060000000003</v>
      </c>
      <c r="AF151" s="32">
        <v>5160.5029999999997</v>
      </c>
      <c r="AG151" s="32">
        <v>1605.1020000000001</v>
      </c>
      <c r="AH151" s="32">
        <v>976.95899999999995</v>
      </c>
      <c r="AI151" s="32">
        <v>5958.9040000000005</v>
      </c>
      <c r="AJ151" s="32">
        <v>4183.5439999999999</v>
      </c>
      <c r="AK151" s="32">
        <v>423.577</v>
      </c>
      <c r="AL151" s="32">
        <v>2056.0819999999999</v>
      </c>
      <c r="AM151" s="32">
        <v>45566.712460000002</v>
      </c>
      <c r="AN151" s="32">
        <v>45566.712460000002</v>
      </c>
      <c r="AO151" s="32">
        <v>45566.712460000002</v>
      </c>
      <c r="AP151" s="32">
        <v>1</v>
      </c>
    </row>
    <row r="152" spans="1:42" x14ac:dyDescent="0.35">
      <c r="A152" s="31">
        <v>801.59799999999996</v>
      </c>
      <c r="B152" s="31">
        <v>119.90900000000001</v>
      </c>
      <c r="C152" s="31">
        <v>214.5</v>
      </c>
      <c r="D152" s="31">
        <v>214.8</v>
      </c>
      <c r="E152" s="31">
        <v>219.8</v>
      </c>
      <c r="F152" s="31">
        <v>225</v>
      </c>
      <c r="G152" s="31">
        <v>2211.7620000000002</v>
      </c>
      <c r="H152" s="31">
        <v>1835.4280000000001</v>
      </c>
      <c r="I152" s="31">
        <v>3.1320000000000001</v>
      </c>
      <c r="J152" s="31">
        <v>0.15</v>
      </c>
      <c r="K152" s="31">
        <v>24.34</v>
      </c>
      <c r="L152" s="31">
        <v>2.06</v>
      </c>
      <c r="M152" s="31">
        <v>0.45400000000000001</v>
      </c>
      <c r="N152" s="31">
        <v>0.66</v>
      </c>
      <c r="O152" s="31">
        <v>39.700000000000003</v>
      </c>
      <c r="P152" s="31">
        <v>26.024000000000001</v>
      </c>
      <c r="Q152" s="31">
        <v>44.969000000000001</v>
      </c>
      <c r="R152" s="31">
        <v>229.8</v>
      </c>
      <c r="S152" s="31">
        <v>60</v>
      </c>
      <c r="T152" s="31">
        <v>60</v>
      </c>
      <c r="U152" s="31">
        <v>60.9</v>
      </c>
      <c r="V152" s="31">
        <v>137.79599999999999</v>
      </c>
      <c r="W152" s="31">
        <v>52.5</v>
      </c>
      <c r="X152" s="31">
        <v>66.835999999999999</v>
      </c>
      <c r="Y152" s="31">
        <v>82.501000000000005</v>
      </c>
      <c r="Z152" s="31">
        <v>2.37</v>
      </c>
      <c r="AA152" s="31">
        <v>536.03200000000004</v>
      </c>
      <c r="AB152" s="31">
        <v>486.11200000000002</v>
      </c>
      <c r="AC152" s="31">
        <v>4.9660000000000002</v>
      </c>
      <c r="AD152" s="31">
        <v>3.9510000000000001</v>
      </c>
      <c r="AE152" s="31">
        <v>7685.4110000000001</v>
      </c>
      <c r="AF152" s="31">
        <v>5706.9309999999996</v>
      </c>
      <c r="AG152" s="31">
        <v>1772.9449999999999</v>
      </c>
      <c r="AH152" s="31">
        <v>1087.8499999999999</v>
      </c>
      <c r="AI152" s="31">
        <v>5912.4660000000003</v>
      </c>
      <c r="AJ152" s="31">
        <v>4619.0820000000003</v>
      </c>
      <c r="AK152" s="31">
        <v>424.54300000000001</v>
      </c>
      <c r="AL152" s="31">
        <v>2053.5149999999999</v>
      </c>
      <c r="AM152" s="31">
        <v>45566.712460000002</v>
      </c>
      <c r="AN152" s="31">
        <v>45566.712460000002</v>
      </c>
      <c r="AO152" s="31">
        <v>45566.712460000002</v>
      </c>
      <c r="AP152" s="31">
        <v>0</v>
      </c>
    </row>
    <row r="153" spans="1:42" x14ac:dyDescent="0.35">
      <c r="A153" s="32">
        <v>801.22900000000004</v>
      </c>
      <c r="B153" s="32">
        <v>119.90900000000001</v>
      </c>
      <c r="C153" s="32">
        <v>214.6</v>
      </c>
      <c r="D153" s="32">
        <v>214.8</v>
      </c>
      <c r="E153" s="32">
        <v>220</v>
      </c>
      <c r="F153" s="32">
        <v>225</v>
      </c>
      <c r="G153" s="32">
        <v>2206.4189999999999</v>
      </c>
      <c r="H153" s="32">
        <v>1852.5250000000001</v>
      </c>
      <c r="I153" s="32">
        <v>3.0659999999999998</v>
      </c>
      <c r="J153" s="32">
        <v>0.14599999999999999</v>
      </c>
      <c r="K153" s="32">
        <v>24.341999999999999</v>
      </c>
      <c r="L153" s="32">
        <v>2.0139999999999998</v>
      </c>
      <c r="M153" s="32">
        <v>0.45600000000000002</v>
      </c>
      <c r="N153" s="32">
        <v>0.65800000000000003</v>
      </c>
      <c r="O153" s="32">
        <v>40.200000000000003</v>
      </c>
      <c r="P153" s="32">
        <v>25.387</v>
      </c>
      <c r="Q153" s="32">
        <v>44.942999999999998</v>
      </c>
      <c r="R153" s="32">
        <v>229.8</v>
      </c>
      <c r="S153" s="32">
        <v>59.9</v>
      </c>
      <c r="T153" s="32">
        <v>59.9</v>
      </c>
      <c r="U153" s="32">
        <v>60.9</v>
      </c>
      <c r="V153" s="32">
        <v>94.585999999999999</v>
      </c>
      <c r="W153" s="32">
        <v>52.5</v>
      </c>
      <c r="X153" s="32">
        <v>66.091999999999999</v>
      </c>
      <c r="Y153" s="32">
        <v>79.864000000000004</v>
      </c>
      <c r="Z153" s="32">
        <v>3.3860000000000001</v>
      </c>
      <c r="AA153" s="32">
        <v>535.40099999999995</v>
      </c>
      <c r="AB153" s="32">
        <v>485.88200000000001</v>
      </c>
      <c r="AC153" s="32">
        <v>4.665</v>
      </c>
      <c r="AD153" s="32">
        <v>3.8380000000000001</v>
      </c>
      <c r="AE153" s="32">
        <v>7534.81</v>
      </c>
      <c r="AF153" s="32">
        <v>5105.0940000000001</v>
      </c>
      <c r="AG153" s="32">
        <v>1581.383</v>
      </c>
      <c r="AH153" s="32">
        <v>987.29499999999996</v>
      </c>
      <c r="AI153" s="32">
        <v>5953.4269999999997</v>
      </c>
      <c r="AJ153" s="32">
        <v>4117.7979999999998</v>
      </c>
      <c r="AK153" s="32">
        <v>423.23200000000003</v>
      </c>
      <c r="AL153" s="32">
        <v>2055.2809999999999</v>
      </c>
      <c r="AM153" s="32">
        <v>45566.713020000003</v>
      </c>
      <c r="AN153" s="32">
        <v>45566.713020000003</v>
      </c>
      <c r="AO153" s="32">
        <v>45566.713020000003</v>
      </c>
      <c r="AP153" s="32">
        <v>1</v>
      </c>
    </row>
    <row r="154" spans="1:42" x14ac:dyDescent="0.35">
      <c r="A154" s="31">
        <v>801.22900000000004</v>
      </c>
      <c r="B154" s="31">
        <v>119.90900000000001</v>
      </c>
      <c r="C154" s="31">
        <v>214.6</v>
      </c>
      <c r="D154" s="31">
        <v>214.8</v>
      </c>
      <c r="E154" s="31">
        <v>220</v>
      </c>
      <c r="F154" s="31">
        <v>225</v>
      </c>
      <c r="G154" s="31">
        <v>2206.4189999999999</v>
      </c>
      <c r="H154" s="31">
        <v>1852.5250000000001</v>
      </c>
      <c r="I154" s="31">
        <v>3.0659999999999998</v>
      </c>
      <c r="J154" s="31">
        <v>0.14599999999999999</v>
      </c>
      <c r="K154" s="31">
        <v>24.341999999999999</v>
      </c>
      <c r="L154" s="31">
        <v>2.0139999999999998</v>
      </c>
      <c r="M154" s="31">
        <v>0.45600000000000002</v>
      </c>
      <c r="N154" s="31">
        <v>0.65800000000000003</v>
      </c>
      <c r="O154" s="31">
        <v>40.200000000000003</v>
      </c>
      <c r="P154" s="31">
        <v>25.387</v>
      </c>
      <c r="Q154" s="31">
        <v>44.942999999999998</v>
      </c>
      <c r="R154" s="31">
        <v>229.8</v>
      </c>
      <c r="S154" s="31">
        <v>59.9</v>
      </c>
      <c r="T154" s="31">
        <v>59.9</v>
      </c>
      <c r="U154" s="31">
        <v>60.9</v>
      </c>
      <c r="V154" s="31">
        <v>137.79599999999999</v>
      </c>
      <c r="W154" s="31">
        <v>52.5</v>
      </c>
      <c r="X154" s="31">
        <v>66.938000000000002</v>
      </c>
      <c r="Y154" s="31">
        <v>82.69</v>
      </c>
      <c r="Z154" s="31">
        <v>1.58</v>
      </c>
      <c r="AA154" s="31">
        <v>534.303</v>
      </c>
      <c r="AB154" s="31">
        <v>483.67</v>
      </c>
      <c r="AC154" s="31">
        <v>5.0039999999999996</v>
      </c>
      <c r="AD154" s="31">
        <v>3.9510000000000001</v>
      </c>
      <c r="AE154" s="31">
        <v>7644.6009999999997</v>
      </c>
      <c r="AF154" s="31">
        <v>5632.5680000000002</v>
      </c>
      <c r="AG154" s="31">
        <v>1765.5309999999999</v>
      </c>
      <c r="AH154" s="31">
        <v>1060.8030000000001</v>
      </c>
      <c r="AI154" s="31">
        <v>5879.07</v>
      </c>
      <c r="AJ154" s="31">
        <v>4571.7650000000003</v>
      </c>
      <c r="AK154" s="31">
        <v>424.48099999999999</v>
      </c>
      <c r="AL154" s="31">
        <v>2056.3119999999999</v>
      </c>
      <c r="AM154" s="31">
        <v>45566.713020000003</v>
      </c>
      <c r="AN154" s="31">
        <v>45566.713020000003</v>
      </c>
      <c r="AO154" s="31">
        <v>45566.713020000003</v>
      </c>
      <c r="AP154" s="31">
        <v>1</v>
      </c>
    </row>
    <row r="155" spans="1:42" x14ac:dyDescent="0.35">
      <c r="A155" s="32">
        <v>801.22900000000004</v>
      </c>
      <c r="B155" s="32">
        <v>119.90900000000001</v>
      </c>
      <c r="C155" s="32">
        <v>214.6</v>
      </c>
      <c r="D155" s="32">
        <v>214.8</v>
      </c>
      <c r="E155" s="32">
        <v>219.8</v>
      </c>
      <c r="F155" s="32">
        <v>225</v>
      </c>
      <c r="G155" s="32">
        <v>2191.6529999999998</v>
      </c>
      <c r="H155" s="32">
        <v>1869.1369999999999</v>
      </c>
      <c r="I155" s="32">
        <v>3.036</v>
      </c>
      <c r="J155" s="32">
        <v>0.152</v>
      </c>
      <c r="K155" s="32">
        <v>24.338000000000001</v>
      </c>
      <c r="L155" s="32">
        <v>2.0619999999999998</v>
      </c>
      <c r="M155" s="32">
        <v>0.45200000000000001</v>
      </c>
      <c r="N155" s="32">
        <v>0.65800000000000003</v>
      </c>
      <c r="O155" s="32">
        <v>40.5</v>
      </c>
      <c r="P155" s="32">
        <v>25.56</v>
      </c>
      <c r="Q155" s="32">
        <v>44.988999999999997</v>
      </c>
      <c r="R155" s="32">
        <v>229.8</v>
      </c>
      <c r="S155" s="32">
        <v>60</v>
      </c>
      <c r="T155" s="32">
        <v>60</v>
      </c>
      <c r="U155" s="32">
        <v>60.9</v>
      </c>
      <c r="V155" s="32">
        <v>94.585999999999999</v>
      </c>
      <c r="W155" s="32">
        <v>52.5</v>
      </c>
      <c r="X155" s="32">
        <v>66.263999999999996</v>
      </c>
      <c r="Y155" s="32">
        <v>80.024000000000001</v>
      </c>
      <c r="Z155" s="32">
        <v>3.9510000000000001</v>
      </c>
      <c r="AA155" s="32">
        <v>534.64200000000005</v>
      </c>
      <c r="AB155" s="32">
        <v>485.09100000000001</v>
      </c>
      <c r="AC155" s="32">
        <v>4.7030000000000003</v>
      </c>
      <c r="AD155" s="32">
        <v>3.762</v>
      </c>
      <c r="AE155" s="32">
        <v>7535.0609999999997</v>
      </c>
      <c r="AF155" s="32">
        <v>5071.8159999999998</v>
      </c>
      <c r="AG155" s="32">
        <v>1600.799</v>
      </c>
      <c r="AH155" s="32">
        <v>952.82799999999997</v>
      </c>
      <c r="AI155" s="32">
        <v>5934.2619999999997</v>
      </c>
      <c r="AJ155" s="32">
        <v>4118.9880000000003</v>
      </c>
      <c r="AK155" s="32">
        <v>423.416</v>
      </c>
      <c r="AL155" s="32">
        <v>2038.8340000000001</v>
      </c>
      <c r="AM155" s="32">
        <v>45566.713309999999</v>
      </c>
      <c r="AN155" s="32">
        <v>45566.713309999999</v>
      </c>
      <c r="AO155" s="32">
        <v>45566.713309999999</v>
      </c>
      <c r="AP155" s="32">
        <v>1</v>
      </c>
    </row>
    <row r="156" spans="1:42" x14ac:dyDescent="0.35">
      <c r="A156" s="31">
        <v>801.22900000000004</v>
      </c>
      <c r="B156" s="31">
        <v>119.90900000000001</v>
      </c>
      <c r="C156" s="31">
        <v>214.6</v>
      </c>
      <c r="D156" s="31">
        <v>214.8</v>
      </c>
      <c r="E156" s="31">
        <v>219.8</v>
      </c>
      <c r="F156" s="31">
        <v>225</v>
      </c>
      <c r="G156" s="31">
        <v>2191.6529999999998</v>
      </c>
      <c r="H156" s="31">
        <v>1869.1369999999999</v>
      </c>
      <c r="I156" s="31">
        <v>3.036</v>
      </c>
      <c r="J156" s="31">
        <v>0.152</v>
      </c>
      <c r="K156" s="31">
        <v>24.338000000000001</v>
      </c>
      <c r="L156" s="31">
        <v>2.0619999999999998</v>
      </c>
      <c r="M156" s="31">
        <v>0.45200000000000001</v>
      </c>
      <c r="N156" s="31">
        <v>0.65800000000000003</v>
      </c>
      <c r="O156" s="31">
        <v>40.5</v>
      </c>
      <c r="P156" s="31">
        <v>25.56</v>
      </c>
      <c r="Q156" s="31">
        <v>44.988999999999997</v>
      </c>
      <c r="R156" s="31">
        <v>229.8</v>
      </c>
      <c r="S156" s="31">
        <v>60</v>
      </c>
      <c r="T156" s="31">
        <v>60</v>
      </c>
      <c r="U156" s="31">
        <v>60.9</v>
      </c>
      <c r="V156" s="31">
        <v>137.79599999999999</v>
      </c>
      <c r="W156" s="31">
        <v>52.5</v>
      </c>
      <c r="X156" s="31">
        <v>66.757999999999996</v>
      </c>
      <c r="Y156" s="31">
        <v>82.289000000000001</v>
      </c>
      <c r="Z156" s="31">
        <v>2.4460000000000002</v>
      </c>
      <c r="AA156" s="31">
        <v>535.08399999999995</v>
      </c>
      <c r="AB156" s="31">
        <v>484.51400000000001</v>
      </c>
      <c r="AC156" s="31">
        <v>4.9290000000000003</v>
      </c>
      <c r="AD156" s="31">
        <v>4.0259999999999998</v>
      </c>
      <c r="AE156" s="31">
        <v>7675.8770000000004</v>
      </c>
      <c r="AF156" s="31">
        <v>5697.7420000000002</v>
      </c>
      <c r="AG156" s="31">
        <v>1736.8920000000001</v>
      </c>
      <c r="AH156" s="31">
        <v>1108.55</v>
      </c>
      <c r="AI156" s="31">
        <v>5938.9859999999999</v>
      </c>
      <c r="AJ156" s="31">
        <v>4589.192</v>
      </c>
      <c r="AK156" s="31">
        <v>424.33199999999999</v>
      </c>
      <c r="AL156" s="31">
        <v>2053.828</v>
      </c>
      <c r="AM156" s="31">
        <v>45566.713309999999</v>
      </c>
      <c r="AN156" s="31">
        <v>45566.713309999999</v>
      </c>
      <c r="AO156" s="31">
        <v>45566.713309999999</v>
      </c>
      <c r="AP156" s="31">
        <v>1</v>
      </c>
    </row>
    <row r="157" spans="1:42" x14ac:dyDescent="0.35">
      <c r="A157" s="32">
        <v>801.04399999999998</v>
      </c>
      <c r="B157" s="32">
        <v>119.90900000000001</v>
      </c>
      <c r="C157" s="32">
        <v>214.8</v>
      </c>
      <c r="D157" s="32">
        <v>215</v>
      </c>
      <c r="E157" s="32">
        <v>220</v>
      </c>
      <c r="F157" s="32">
        <v>225</v>
      </c>
      <c r="G157" s="32">
        <v>2204.5729999999999</v>
      </c>
      <c r="H157" s="32">
        <v>1861.9480000000001</v>
      </c>
      <c r="I157" s="32">
        <v>2.8420000000000001</v>
      </c>
      <c r="J157" s="32">
        <v>0.14399999999999999</v>
      </c>
      <c r="K157" s="32">
        <v>24.34</v>
      </c>
      <c r="L157" s="32">
        <v>2.0459999999999998</v>
      </c>
      <c r="M157" s="32">
        <v>0.45400000000000001</v>
      </c>
      <c r="N157" s="32">
        <v>0.65600000000000003</v>
      </c>
      <c r="O157" s="32">
        <v>40.5</v>
      </c>
      <c r="P157" s="32">
        <v>25.504000000000001</v>
      </c>
      <c r="Q157" s="32">
        <v>44.969000000000001</v>
      </c>
      <c r="R157" s="32">
        <v>229.8</v>
      </c>
      <c r="S157" s="32">
        <v>60.1</v>
      </c>
      <c r="T157" s="32">
        <v>60.1</v>
      </c>
      <c r="U157" s="32">
        <v>60.9</v>
      </c>
      <c r="V157" s="32">
        <v>137.79599999999999</v>
      </c>
      <c r="W157" s="32">
        <v>52.5</v>
      </c>
      <c r="X157" s="32">
        <v>66.97</v>
      </c>
      <c r="Y157" s="32">
        <v>82.563999999999993</v>
      </c>
      <c r="Z157" s="32">
        <v>2.3330000000000002</v>
      </c>
      <c r="AA157" s="32">
        <v>534.72799999999995</v>
      </c>
      <c r="AB157" s="32">
        <v>484.59399999999999</v>
      </c>
      <c r="AC157" s="32">
        <v>4.9660000000000002</v>
      </c>
      <c r="AD157" s="32">
        <v>4.0259999999999998</v>
      </c>
      <c r="AE157" s="32">
        <v>7645.7280000000001</v>
      </c>
      <c r="AF157" s="32">
        <v>5673.57</v>
      </c>
      <c r="AG157" s="32">
        <v>1750.0650000000001</v>
      </c>
      <c r="AH157" s="32">
        <v>1102.5340000000001</v>
      </c>
      <c r="AI157" s="32">
        <v>5895.6620000000003</v>
      </c>
      <c r="AJ157" s="32">
        <v>4571.0370000000003</v>
      </c>
      <c r="AK157" s="32">
        <v>424.452</v>
      </c>
      <c r="AL157" s="32">
        <v>2055.6379999999999</v>
      </c>
      <c r="AM157" s="32">
        <v>45566.713589999999</v>
      </c>
      <c r="AN157" s="32">
        <v>45566.713589999999</v>
      </c>
      <c r="AO157" s="32">
        <v>45566.713589999999</v>
      </c>
      <c r="AP157" s="32">
        <v>1</v>
      </c>
    </row>
    <row r="158" spans="1:42" x14ac:dyDescent="0.35">
      <c r="A158" s="31">
        <v>801.59799999999996</v>
      </c>
      <c r="B158" s="31">
        <v>119.90900000000001</v>
      </c>
      <c r="C158" s="31">
        <v>214.8</v>
      </c>
      <c r="D158" s="31">
        <v>215.1</v>
      </c>
      <c r="E158" s="31">
        <v>220</v>
      </c>
      <c r="F158" s="31">
        <v>225</v>
      </c>
      <c r="G158" s="31">
        <v>2183.3960000000002</v>
      </c>
      <c r="H158" s="31">
        <v>1859.0340000000001</v>
      </c>
      <c r="I158" s="31">
        <v>3.222</v>
      </c>
      <c r="J158" s="31">
        <v>0.15</v>
      </c>
      <c r="K158" s="31">
        <v>24.338000000000001</v>
      </c>
      <c r="L158" s="31">
        <v>2.0419999999999998</v>
      </c>
      <c r="M158" s="31">
        <v>0.45200000000000001</v>
      </c>
      <c r="N158" s="31">
        <v>0.65400000000000003</v>
      </c>
      <c r="O158" s="31">
        <v>40.9</v>
      </c>
      <c r="P158" s="31">
        <v>25.57</v>
      </c>
      <c r="Q158" s="31">
        <v>44.999000000000002</v>
      </c>
      <c r="R158" s="31">
        <v>229.8</v>
      </c>
      <c r="S158" s="31">
        <v>59.9</v>
      </c>
      <c r="T158" s="31">
        <v>59.9</v>
      </c>
      <c r="U158" s="31">
        <v>60.9</v>
      </c>
      <c r="V158" s="31">
        <v>94.585999999999999</v>
      </c>
      <c r="W158" s="31">
        <v>52.5</v>
      </c>
      <c r="X158" s="31">
        <v>66.174999999999997</v>
      </c>
      <c r="Y158" s="31">
        <v>79.878</v>
      </c>
      <c r="Z158" s="31">
        <v>3.2730000000000001</v>
      </c>
      <c r="AA158" s="31">
        <v>534.74900000000002</v>
      </c>
      <c r="AB158" s="31">
        <v>485.327</v>
      </c>
      <c r="AC158" s="31">
        <v>4.7409999999999997</v>
      </c>
      <c r="AD158" s="31">
        <v>3.8380000000000001</v>
      </c>
      <c r="AE158" s="31">
        <v>7530.0919999999996</v>
      </c>
      <c r="AF158" s="31">
        <v>5085.0209999999997</v>
      </c>
      <c r="AG158" s="31">
        <v>1621.3530000000001</v>
      </c>
      <c r="AH158" s="31">
        <v>988.38300000000004</v>
      </c>
      <c r="AI158" s="31">
        <v>5908.7389999999996</v>
      </c>
      <c r="AJ158" s="31">
        <v>4096.6379999999999</v>
      </c>
      <c r="AK158" s="31">
        <v>423.52100000000002</v>
      </c>
      <c r="AL158" s="31">
        <v>2053.4960000000001</v>
      </c>
      <c r="AM158" s="31">
        <v>45566.713880000003</v>
      </c>
      <c r="AN158" s="31">
        <v>45566.713880000003</v>
      </c>
      <c r="AO158" s="31">
        <v>45566.713880000003</v>
      </c>
      <c r="AP158" s="31">
        <v>1</v>
      </c>
    </row>
    <row r="159" spans="1:42" x14ac:dyDescent="0.35">
      <c r="A159" s="32">
        <v>801.59799999999996</v>
      </c>
      <c r="B159" s="32">
        <v>119.90900000000001</v>
      </c>
      <c r="C159" s="32">
        <v>214.8</v>
      </c>
      <c r="D159" s="32">
        <v>215.1</v>
      </c>
      <c r="E159" s="32">
        <v>220</v>
      </c>
      <c r="F159" s="32">
        <v>225</v>
      </c>
      <c r="G159" s="32">
        <v>2183.3960000000002</v>
      </c>
      <c r="H159" s="32">
        <v>1859.0340000000001</v>
      </c>
      <c r="I159" s="32">
        <v>3.222</v>
      </c>
      <c r="J159" s="32">
        <v>0.15</v>
      </c>
      <c r="K159" s="32">
        <v>24.338000000000001</v>
      </c>
      <c r="L159" s="32">
        <v>2.0419999999999998</v>
      </c>
      <c r="M159" s="32">
        <v>0.45200000000000001</v>
      </c>
      <c r="N159" s="32">
        <v>0.65400000000000003</v>
      </c>
      <c r="O159" s="32">
        <v>40.9</v>
      </c>
      <c r="P159" s="32">
        <v>25.57</v>
      </c>
      <c r="Q159" s="32">
        <v>44.999000000000002</v>
      </c>
      <c r="R159" s="32">
        <v>229.8</v>
      </c>
      <c r="S159" s="32">
        <v>59.9</v>
      </c>
      <c r="T159" s="32">
        <v>59.9</v>
      </c>
      <c r="U159" s="32">
        <v>60.9</v>
      </c>
      <c r="V159" s="32">
        <v>137.79599999999999</v>
      </c>
      <c r="W159" s="32">
        <v>52.5</v>
      </c>
      <c r="X159" s="32">
        <v>66.954999999999998</v>
      </c>
      <c r="Y159" s="32">
        <v>82.727000000000004</v>
      </c>
      <c r="Z159" s="32">
        <v>1.5049999999999999</v>
      </c>
      <c r="AA159" s="32">
        <v>535.79700000000003</v>
      </c>
      <c r="AB159" s="32">
        <v>485.13</v>
      </c>
      <c r="AC159" s="32">
        <v>5.0039999999999996</v>
      </c>
      <c r="AD159" s="32">
        <v>3.988</v>
      </c>
      <c r="AE159" s="32">
        <v>7669.3450000000003</v>
      </c>
      <c r="AF159" s="32">
        <v>5703.9719999999998</v>
      </c>
      <c r="AG159" s="32">
        <v>1779.614</v>
      </c>
      <c r="AH159" s="32">
        <v>1091.6949999999999</v>
      </c>
      <c r="AI159" s="32">
        <v>5889.73</v>
      </c>
      <c r="AJ159" s="32">
        <v>4612.277</v>
      </c>
      <c r="AK159" s="32">
        <v>424.61700000000002</v>
      </c>
      <c r="AL159" s="32">
        <v>2055.4279999999999</v>
      </c>
      <c r="AM159" s="32">
        <v>45566.713880000003</v>
      </c>
      <c r="AN159" s="32">
        <v>45566.713880000003</v>
      </c>
      <c r="AO159" s="32">
        <v>45566.713880000003</v>
      </c>
      <c r="AP159" s="32">
        <v>1</v>
      </c>
    </row>
    <row r="160" spans="1:42" x14ac:dyDescent="0.35">
      <c r="A160" s="31">
        <v>801.59799999999996</v>
      </c>
      <c r="B160" s="31">
        <v>119.90900000000001</v>
      </c>
      <c r="C160" s="31">
        <v>214.6</v>
      </c>
      <c r="D160" s="31">
        <v>215</v>
      </c>
      <c r="E160" s="31">
        <v>220</v>
      </c>
      <c r="F160" s="31">
        <v>225</v>
      </c>
      <c r="G160" s="31">
        <v>2201.1729999999998</v>
      </c>
      <c r="H160" s="31">
        <v>1849.5139999999999</v>
      </c>
      <c r="I160" s="31">
        <v>3.1360000000000001</v>
      </c>
      <c r="J160" s="31">
        <v>0.15</v>
      </c>
      <c r="K160" s="31">
        <v>24.34</v>
      </c>
      <c r="L160" s="31">
        <v>2.04</v>
      </c>
      <c r="M160" s="31">
        <v>0.45400000000000001</v>
      </c>
      <c r="N160" s="31">
        <v>0.65600000000000003</v>
      </c>
      <c r="O160" s="31">
        <v>41.2</v>
      </c>
      <c r="P160" s="31">
        <v>25.565000000000001</v>
      </c>
      <c r="Q160" s="31">
        <v>44.973999999999997</v>
      </c>
      <c r="R160" s="31">
        <v>229.8</v>
      </c>
      <c r="S160" s="31">
        <v>60</v>
      </c>
      <c r="T160" s="31">
        <v>60</v>
      </c>
      <c r="U160" s="31">
        <v>60.9</v>
      </c>
      <c r="V160" s="31">
        <v>94.585999999999999</v>
      </c>
      <c r="W160" s="31">
        <v>52.5</v>
      </c>
      <c r="X160" s="31">
        <v>66.242000000000004</v>
      </c>
      <c r="Y160" s="31">
        <v>79.891000000000005</v>
      </c>
      <c r="Z160" s="31">
        <v>3.16</v>
      </c>
      <c r="AA160" s="31">
        <v>535.40499999999997</v>
      </c>
      <c r="AB160" s="31">
        <v>486.26299999999998</v>
      </c>
      <c r="AC160" s="31">
        <v>4.665</v>
      </c>
      <c r="AD160" s="31">
        <v>3.8</v>
      </c>
      <c r="AE160" s="31">
        <v>7545.4110000000001</v>
      </c>
      <c r="AF160" s="31">
        <v>5119.1689999999999</v>
      </c>
      <c r="AG160" s="31">
        <v>1585.8340000000001</v>
      </c>
      <c r="AH160" s="31">
        <v>975.11699999999996</v>
      </c>
      <c r="AI160" s="31">
        <v>5959.5770000000002</v>
      </c>
      <c r="AJ160" s="31">
        <v>4144.0519999999997</v>
      </c>
      <c r="AK160" s="31">
        <v>423.483</v>
      </c>
      <c r="AL160" s="31">
        <v>2055.386</v>
      </c>
      <c r="AM160" s="31">
        <v>45566.71415</v>
      </c>
      <c r="AN160" s="31">
        <v>45566.71415</v>
      </c>
      <c r="AO160" s="31">
        <v>45566.71415</v>
      </c>
      <c r="AP160" s="31">
        <v>1</v>
      </c>
    </row>
    <row r="161" spans="1:42" x14ac:dyDescent="0.35">
      <c r="A161" s="32">
        <v>801.59799999999996</v>
      </c>
      <c r="B161" s="32">
        <v>119.90900000000001</v>
      </c>
      <c r="C161" s="32">
        <v>214.6</v>
      </c>
      <c r="D161" s="32">
        <v>215</v>
      </c>
      <c r="E161" s="32">
        <v>220</v>
      </c>
      <c r="F161" s="32">
        <v>225</v>
      </c>
      <c r="G161" s="32">
        <v>2201.1729999999998</v>
      </c>
      <c r="H161" s="32">
        <v>1849.5139999999999</v>
      </c>
      <c r="I161" s="32">
        <v>3.1360000000000001</v>
      </c>
      <c r="J161" s="32">
        <v>0.15</v>
      </c>
      <c r="K161" s="32">
        <v>24.34</v>
      </c>
      <c r="L161" s="32">
        <v>2.04</v>
      </c>
      <c r="M161" s="32">
        <v>0.45400000000000001</v>
      </c>
      <c r="N161" s="32">
        <v>0.65600000000000003</v>
      </c>
      <c r="O161" s="32">
        <v>41.2</v>
      </c>
      <c r="P161" s="32">
        <v>25.565000000000001</v>
      </c>
      <c r="Q161" s="32">
        <v>44.973999999999997</v>
      </c>
      <c r="R161" s="32">
        <v>229.8</v>
      </c>
      <c r="S161" s="32">
        <v>60</v>
      </c>
      <c r="T161" s="32">
        <v>60</v>
      </c>
      <c r="U161" s="32">
        <v>60.9</v>
      </c>
      <c r="V161" s="32">
        <v>137.79599999999999</v>
      </c>
      <c r="W161" s="32">
        <v>52.5</v>
      </c>
      <c r="X161" s="32">
        <v>66.914000000000001</v>
      </c>
      <c r="Y161" s="32">
        <v>82.427000000000007</v>
      </c>
      <c r="Z161" s="32">
        <v>2.4830000000000001</v>
      </c>
      <c r="AA161" s="32">
        <v>534.83799999999997</v>
      </c>
      <c r="AB161" s="32">
        <v>484.87099999999998</v>
      </c>
      <c r="AC161" s="32">
        <v>4.9290000000000003</v>
      </c>
      <c r="AD161" s="32">
        <v>3.9510000000000001</v>
      </c>
      <c r="AE161" s="32">
        <v>7654.8739999999998</v>
      </c>
      <c r="AF161" s="32">
        <v>5680.848</v>
      </c>
      <c r="AG161" s="32">
        <v>1733.828</v>
      </c>
      <c r="AH161" s="32">
        <v>1070.23</v>
      </c>
      <c r="AI161" s="32">
        <v>5921.0460000000003</v>
      </c>
      <c r="AJ161" s="32">
        <v>4610.6180000000004</v>
      </c>
      <c r="AK161" s="32">
        <v>424.45800000000003</v>
      </c>
      <c r="AL161" s="32">
        <v>2056.1669999999999</v>
      </c>
      <c r="AM161" s="32">
        <v>45566.71415</v>
      </c>
      <c r="AN161" s="32">
        <v>45566.71415</v>
      </c>
      <c r="AO161" s="32">
        <v>45566.71415</v>
      </c>
      <c r="AP161" s="32">
        <v>1</v>
      </c>
    </row>
    <row r="162" spans="1:42" x14ac:dyDescent="0.35">
      <c r="A162" s="31">
        <v>801.59799999999996</v>
      </c>
      <c r="B162" s="31">
        <v>119.90900000000001</v>
      </c>
      <c r="C162" s="31">
        <v>214.5</v>
      </c>
      <c r="D162" s="31">
        <v>215</v>
      </c>
      <c r="E162" s="31">
        <v>220</v>
      </c>
      <c r="F162" s="31">
        <v>225</v>
      </c>
      <c r="G162" s="31">
        <v>2207.2930000000001</v>
      </c>
      <c r="H162" s="31">
        <v>1858.0630000000001</v>
      </c>
      <c r="I162" s="31">
        <v>3.08</v>
      </c>
      <c r="J162" s="31">
        <v>0.14799999999999999</v>
      </c>
      <c r="K162" s="31">
        <v>24.34</v>
      </c>
      <c r="L162" s="31">
        <v>2.0619999999999998</v>
      </c>
      <c r="M162" s="31">
        <v>0.45400000000000001</v>
      </c>
      <c r="N162" s="31">
        <v>0.65800000000000003</v>
      </c>
      <c r="O162" s="31">
        <v>41.4</v>
      </c>
      <c r="P162" s="31">
        <v>25.850999999999999</v>
      </c>
      <c r="Q162" s="31">
        <v>44.959000000000003</v>
      </c>
      <c r="R162" s="31">
        <v>229.8</v>
      </c>
      <c r="S162" s="31">
        <v>60</v>
      </c>
      <c r="T162" s="31">
        <v>60</v>
      </c>
      <c r="U162" s="31">
        <v>60.9</v>
      </c>
      <c r="V162" s="31">
        <v>137.79599999999999</v>
      </c>
      <c r="W162" s="31">
        <v>52.5</v>
      </c>
      <c r="X162" s="31">
        <v>66.878</v>
      </c>
      <c r="Y162" s="31">
        <v>82.716999999999999</v>
      </c>
      <c r="Z162" s="31">
        <v>1.4670000000000001</v>
      </c>
      <c r="AA162" s="31">
        <v>537.53</v>
      </c>
      <c r="AB162" s="31">
        <v>486.85300000000001</v>
      </c>
      <c r="AC162" s="31">
        <v>4.891</v>
      </c>
      <c r="AD162" s="31">
        <v>3.988</v>
      </c>
      <c r="AE162" s="31">
        <v>7711.9560000000001</v>
      </c>
      <c r="AF162" s="31">
        <v>5761.9089999999997</v>
      </c>
      <c r="AG162" s="31">
        <v>1732.62</v>
      </c>
      <c r="AH162" s="31">
        <v>1103.0630000000001</v>
      </c>
      <c r="AI162" s="31">
        <v>5979.3360000000002</v>
      </c>
      <c r="AJ162" s="31">
        <v>4658.8459999999995</v>
      </c>
      <c r="AK162" s="31">
        <v>424.44299999999998</v>
      </c>
      <c r="AL162" s="31">
        <v>2054.0889999999999</v>
      </c>
      <c r="AM162" s="31">
        <v>45566.71443</v>
      </c>
      <c r="AN162" s="31">
        <v>45566.71443</v>
      </c>
      <c r="AO162" s="31">
        <v>45566.71443</v>
      </c>
      <c r="AP162" s="31">
        <v>1</v>
      </c>
    </row>
    <row r="163" spans="1:42" x14ac:dyDescent="0.35">
      <c r="A163" s="32">
        <v>801.59799999999996</v>
      </c>
      <c r="B163" s="32">
        <v>119.90900000000001</v>
      </c>
      <c r="C163" s="32">
        <v>214.8</v>
      </c>
      <c r="D163" s="32">
        <v>214.8</v>
      </c>
      <c r="E163" s="32">
        <v>219.8</v>
      </c>
      <c r="F163" s="32">
        <v>224.8</v>
      </c>
      <c r="G163" s="32">
        <v>2195.5390000000002</v>
      </c>
      <c r="H163" s="32">
        <v>1845.92</v>
      </c>
      <c r="I163" s="32">
        <v>3.3940000000000001</v>
      </c>
      <c r="J163" s="32">
        <v>0.14599999999999999</v>
      </c>
      <c r="K163" s="32">
        <v>24.34</v>
      </c>
      <c r="L163" s="32">
        <v>2.052</v>
      </c>
      <c r="M163" s="32">
        <v>0.45400000000000001</v>
      </c>
      <c r="N163" s="32">
        <v>0.65400000000000003</v>
      </c>
      <c r="O163" s="32">
        <v>41.5</v>
      </c>
      <c r="P163" s="32">
        <v>26.157</v>
      </c>
      <c r="Q163" s="32">
        <v>44.959000000000003</v>
      </c>
      <c r="R163" s="32">
        <v>230</v>
      </c>
      <c r="S163" s="32">
        <v>59.9</v>
      </c>
      <c r="T163" s="32">
        <v>59.9</v>
      </c>
      <c r="U163" s="32">
        <v>60.9</v>
      </c>
      <c r="V163" s="32">
        <v>94.585999999999999</v>
      </c>
      <c r="W163" s="32">
        <v>52.5</v>
      </c>
      <c r="X163" s="32">
        <v>66.182000000000002</v>
      </c>
      <c r="Y163" s="32">
        <v>79.905000000000001</v>
      </c>
      <c r="Z163" s="32">
        <v>3.4990000000000001</v>
      </c>
      <c r="AA163" s="32">
        <v>539.17600000000004</v>
      </c>
      <c r="AB163" s="32">
        <v>491.87200000000001</v>
      </c>
      <c r="AC163" s="32">
        <v>4.7030000000000003</v>
      </c>
      <c r="AD163" s="32">
        <v>3.7250000000000001</v>
      </c>
      <c r="AE163" s="32">
        <v>7619.1139999999996</v>
      </c>
      <c r="AF163" s="32">
        <v>5252.8440000000001</v>
      </c>
      <c r="AG163" s="32">
        <v>1644.0440000000001</v>
      </c>
      <c r="AH163" s="32">
        <v>977.26199999999994</v>
      </c>
      <c r="AI163" s="32">
        <v>5975.0690000000004</v>
      </c>
      <c r="AJ163" s="32">
        <v>4275.5820000000003</v>
      </c>
      <c r="AK163" s="32">
        <v>423.73500000000001</v>
      </c>
      <c r="AL163" s="32">
        <v>2055.7849999999999</v>
      </c>
      <c r="AM163" s="32">
        <v>45566.71471</v>
      </c>
      <c r="AN163" s="32">
        <v>45566.71471</v>
      </c>
      <c r="AO163" s="32">
        <v>45566.71471</v>
      </c>
      <c r="AP163" s="32">
        <v>1</v>
      </c>
    </row>
    <row r="164" spans="1:42" x14ac:dyDescent="0.35">
      <c r="A164" s="31">
        <v>801.59799999999996</v>
      </c>
      <c r="B164" s="31">
        <v>119.90900000000001</v>
      </c>
      <c r="C164" s="31">
        <v>214.8</v>
      </c>
      <c r="D164" s="31">
        <v>214.8</v>
      </c>
      <c r="E164" s="31">
        <v>219.8</v>
      </c>
      <c r="F164" s="31">
        <v>224.8</v>
      </c>
      <c r="G164" s="31">
        <v>2195.5390000000002</v>
      </c>
      <c r="H164" s="31">
        <v>1845.92</v>
      </c>
      <c r="I164" s="31">
        <v>3.3940000000000001</v>
      </c>
      <c r="J164" s="31">
        <v>0.14599999999999999</v>
      </c>
      <c r="K164" s="31">
        <v>24.34</v>
      </c>
      <c r="L164" s="31">
        <v>2.052</v>
      </c>
      <c r="M164" s="31">
        <v>0.45400000000000001</v>
      </c>
      <c r="N164" s="31">
        <v>0.65400000000000003</v>
      </c>
      <c r="O164" s="31">
        <v>41.5</v>
      </c>
      <c r="P164" s="31">
        <v>26.157</v>
      </c>
      <c r="Q164" s="31">
        <v>44.959000000000003</v>
      </c>
      <c r="R164" s="31">
        <v>230</v>
      </c>
      <c r="S164" s="31">
        <v>59.9</v>
      </c>
      <c r="T164" s="31">
        <v>59.9</v>
      </c>
      <c r="U164" s="31">
        <v>60.9</v>
      </c>
      <c r="V164" s="31">
        <v>137.79599999999999</v>
      </c>
      <c r="W164" s="31">
        <v>52.5</v>
      </c>
      <c r="X164" s="31">
        <v>66.869</v>
      </c>
      <c r="Y164" s="31">
        <v>82.688000000000002</v>
      </c>
      <c r="Z164" s="31">
        <v>1.4670000000000001</v>
      </c>
      <c r="AA164" s="31">
        <v>537.67399999999998</v>
      </c>
      <c r="AB164" s="31">
        <v>488.18200000000002</v>
      </c>
      <c r="AC164" s="31">
        <v>4.9660000000000002</v>
      </c>
      <c r="AD164" s="31">
        <v>3.9510000000000001</v>
      </c>
      <c r="AE164" s="31">
        <v>7722.56</v>
      </c>
      <c r="AF164" s="31">
        <v>5764.348</v>
      </c>
      <c r="AG164" s="31">
        <v>1785.2429999999999</v>
      </c>
      <c r="AH164" s="31">
        <v>1099.3810000000001</v>
      </c>
      <c r="AI164" s="31">
        <v>5937.317</v>
      </c>
      <c r="AJ164" s="31">
        <v>4664.9669999999996</v>
      </c>
      <c r="AK164" s="31">
        <v>424.48899999999998</v>
      </c>
      <c r="AL164" s="31">
        <v>2055.75</v>
      </c>
      <c r="AM164" s="31">
        <v>45566.71471</v>
      </c>
      <c r="AN164" s="31">
        <v>45566.71471</v>
      </c>
      <c r="AO164" s="31">
        <v>45566.71471</v>
      </c>
      <c r="AP164" s="31">
        <v>1</v>
      </c>
    </row>
    <row r="165" spans="1:42" x14ac:dyDescent="0.35">
      <c r="A165" s="32">
        <v>801.41300000000001</v>
      </c>
      <c r="B165" s="32">
        <v>119.90900000000001</v>
      </c>
      <c r="C165" s="32">
        <v>214.6</v>
      </c>
      <c r="D165" s="32">
        <v>215.1</v>
      </c>
      <c r="E165" s="32">
        <v>219.8</v>
      </c>
      <c r="F165" s="32">
        <v>224.8</v>
      </c>
      <c r="G165" s="32">
        <v>2210.402</v>
      </c>
      <c r="H165" s="32">
        <v>1835.6220000000001</v>
      </c>
      <c r="I165" s="32">
        <v>3.1560000000000001</v>
      </c>
      <c r="J165" s="32">
        <v>0.14399999999999999</v>
      </c>
      <c r="K165" s="32">
        <v>24.34</v>
      </c>
      <c r="L165" s="32">
        <v>2.06</v>
      </c>
      <c r="M165" s="32">
        <v>0.45400000000000001</v>
      </c>
      <c r="N165" s="32">
        <v>0.65600000000000003</v>
      </c>
      <c r="O165" s="32">
        <v>41.7</v>
      </c>
      <c r="P165" s="32">
        <v>26.36</v>
      </c>
      <c r="Q165" s="32">
        <v>44.994</v>
      </c>
      <c r="R165" s="32">
        <v>229.8</v>
      </c>
      <c r="S165" s="32">
        <v>60.1</v>
      </c>
      <c r="T165" s="32">
        <v>60.1</v>
      </c>
      <c r="U165" s="32">
        <v>60.9</v>
      </c>
      <c r="V165" s="32">
        <v>94.585999999999999</v>
      </c>
      <c r="W165" s="32">
        <v>52.5</v>
      </c>
      <c r="X165" s="32">
        <v>66.227000000000004</v>
      </c>
      <c r="Y165" s="32">
        <v>79.906999999999996</v>
      </c>
      <c r="Z165" s="32">
        <v>3.8</v>
      </c>
      <c r="AA165" s="32">
        <v>538.92999999999995</v>
      </c>
      <c r="AB165" s="32">
        <v>491.09500000000003</v>
      </c>
      <c r="AC165" s="32">
        <v>4.59</v>
      </c>
      <c r="AD165" s="32">
        <v>3.762</v>
      </c>
      <c r="AE165" s="32">
        <v>7627.3209999999999</v>
      </c>
      <c r="AF165" s="32">
        <v>5241.6030000000001</v>
      </c>
      <c r="AG165" s="32">
        <v>1584.2809999999999</v>
      </c>
      <c r="AH165" s="32">
        <v>995.89499999999998</v>
      </c>
      <c r="AI165" s="32">
        <v>6043.0410000000002</v>
      </c>
      <c r="AJ165" s="32">
        <v>4245.7079999999996</v>
      </c>
      <c r="AK165" s="32">
        <v>423.721</v>
      </c>
      <c r="AL165" s="32">
        <v>2054.1080000000002</v>
      </c>
      <c r="AM165" s="32">
        <v>45566.714999999997</v>
      </c>
      <c r="AN165" s="32">
        <v>45566.714999999997</v>
      </c>
      <c r="AO165" s="32">
        <v>45566.714999999997</v>
      </c>
      <c r="AP165" s="32">
        <v>1</v>
      </c>
    </row>
    <row r="166" spans="1:42" x14ac:dyDescent="0.35">
      <c r="A166" s="31">
        <v>801.41300000000001</v>
      </c>
      <c r="B166" s="31">
        <v>119.90900000000001</v>
      </c>
      <c r="C166" s="31">
        <v>214.6</v>
      </c>
      <c r="D166" s="31">
        <v>215.1</v>
      </c>
      <c r="E166" s="31">
        <v>219.8</v>
      </c>
      <c r="F166" s="31">
        <v>224.8</v>
      </c>
      <c r="G166" s="31">
        <v>2210.402</v>
      </c>
      <c r="H166" s="31">
        <v>1835.6220000000001</v>
      </c>
      <c r="I166" s="31">
        <v>3.1560000000000001</v>
      </c>
      <c r="J166" s="31">
        <v>0.14399999999999999</v>
      </c>
      <c r="K166" s="31">
        <v>24.34</v>
      </c>
      <c r="L166" s="31">
        <v>2.06</v>
      </c>
      <c r="M166" s="31">
        <v>0.45400000000000001</v>
      </c>
      <c r="N166" s="31">
        <v>0.65600000000000003</v>
      </c>
      <c r="O166" s="31">
        <v>41.7</v>
      </c>
      <c r="P166" s="31">
        <v>26.36</v>
      </c>
      <c r="Q166" s="31">
        <v>44.994</v>
      </c>
      <c r="R166" s="31">
        <v>229.8</v>
      </c>
      <c r="S166" s="31">
        <v>60.1</v>
      </c>
      <c r="T166" s="31">
        <v>60.1</v>
      </c>
      <c r="U166" s="31">
        <v>60.9</v>
      </c>
      <c r="V166" s="31">
        <v>137.79599999999999</v>
      </c>
      <c r="W166" s="31">
        <v>52.5</v>
      </c>
      <c r="X166" s="31">
        <v>66.875</v>
      </c>
      <c r="Y166" s="31">
        <v>82.671999999999997</v>
      </c>
      <c r="Z166" s="31">
        <v>1.43</v>
      </c>
      <c r="AA166" s="31">
        <v>539.428</v>
      </c>
      <c r="AB166" s="31">
        <v>490.10199999999998</v>
      </c>
      <c r="AC166" s="31">
        <v>4.9290000000000003</v>
      </c>
      <c r="AD166" s="31">
        <v>3.9510000000000001</v>
      </c>
      <c r="AE166" s="31">
        <v>7754.9840000000004</v>
      </c>
      <c r="AF166" s="31">
        <v>5823.9470000000001</v>
      </c>
      <c r="AG166" s="31">
        <v>1777.6969999999999</v>
      </c>
      <c r="AH166" s="31">
        <v>1111.895</v>
      </c>
      <c r="AI166" s="31">
        <v>5977.2870000000003</v>
      </c>
      <c r="AJ166" s="31">
        <v>4712.0519999999997</v>
      </c>
      <c r="AK166" s="31">
        <v>424.53100000000001</v>
      </c>
      <c r="AL166" s="31">
        <v>2056.1320000000001</v>
      </c>
      <c r="AM166" s="31">
        <v>45566.714999999997</v>
      </c>
      <c r="AN166" s="31">
        <v>45566.714999999997</v>
      </c>
      <c r="AO166" s="31">
        <v>45566.714999999997</v>
      </c>
      <c r="AP166" s="31">
        <v>1</v>
      </c>
    </row>
    <row r="167" spans="1:42" x14ac:dyDescent="0.35">
      <c r="A167" s="32">
        <v>801.78200000000004</v>
      </c>
      <c r="B167" s="32">
        <v>119.90900000000001</v>
      </c>
      <c r="C167" s="32">
        <v>214.8</v>
      </c>
      <c r="D167" s="32">
        <v>215.1</v>
      </c>
      <c r="E167" s="32">
        <v>220</v>
      </c>
      <c r="F167" s="32">
        <v>225</v>
      </c>
      <c r="G167" s="32">
        <v>2197.87</v>
      </c>
      <c r="H167" s="32">
        <v>1813.9590000000001</v>
      </c>
      <c r="I167" s="32">
        <v>2.8460000000000001</v>
      </c>
      <c r="J167" s="32">
        <v>0.152</v>
      </c>
      <c r="K167" s="32">
        <v>24.34</v>
      </c>
      <c r="L167" s="32">
        <v>2.0499999999999998</v>
      </c>
      <c r="M167" s="32">
        <v>0.45400000000000001</v>
      </c>
      <c r="N167" s="32">
        <v>0.65600000000000003</v>
      </c>
      <c r="O167" s="32">
        <v>42</v>
      </c>
      <c r="P167" s="32">
        <v>26.548999999999999</v>
      </c>
      <c r="Q167" s="32">
        <v>44.999000000000002</v>
      </c>
      <c r="R167" s="32">
        <v>229.8</v>
      </c>
      <c r="S167" s="32">
        <v>60</v>
      </c>
      <c r="T167" s="32">
        <v>60</v>
      </c>
      <c r="U167" s="32">
        <v>60.9</v>
      </c>
      <c r="V167" s="32">
        <v>94.585999999999999</v>
      </c>
      <c r="W167" s="32">
        <v>52.5</v>
      </c>
      <c r="X167" s="32">
        <v>66.346000000000004</v>
      </c>
      <c r="Y167" s="32">
        <v>79.941999999999993</v>
      </c>
      <c r="Z167" s="32">
        <v>2.8969999999999998</v>
      </c>
      <c r="AA167" s="32">
        <v>538.63800000000003</v>
      </c>
      <c r="AB167" s="32">
        <v>490.51400000000001</v>
      </c>
      <c r="AC167" s="32">
        <v>4.6280000000000001</v>
      </c>
      <c r="AD167" s="32">
        <v>3.7250000000000001</v>
      </c>
      <c r="AE167" s="32">
        <v>7621.48</v>
      </c>
      <c r="AF167" s="32">
        <v>5233.6059999999998</v>
      </c>
      <c r="AG167" s="32">
        <v>1606.326</v>
      </c>
      <c r="AH167" s="32">
        <v>979.08699999999999</v>
      </c>
      <c r="AI167" s="32">
        <v>6015.1549999999997</v>
      </c>
      <c r="AJ167" s="32">
        <v>4254.5200000000004</v>
      </c>
      <c r="AK167" s="32">
        <v>423.49799999999999</v>
      </c>
      <c r="AL167" s="32">
        <v>2055.491</v>
      </c>
      <c r="AM167" s="32">
        <v>45566.715279999997</v>
      </c>
      <c r="AN167" s="32">
        <v>45566.715279999997</v>
      </c>
      <c r="AO167" s="32">
        <v>45566.715279999997</v>
      </c>
      <c r="AP167" s="32">
        <v>1</v>
      </c>
    </row>
    <row r="168" spans="1:42" x14ac:dyDescent="0.35">
      <c r="A168" s="31">
        <v>801.78200000000004</v>
      </c>
      <c r="B168" s="31">
        <v>119.90900000000001</v>
      </c>
      <c r="C168" s="31">
        <v>214.8</v>
      </c>
      <c r="D168" s="31">
        <v>215.1</v>
      </c>
      <c r="E168" s="31">
        <v>220</v>
      </c>
      <c r="F168" s="31">
        <v>225</v>
      </c>
      <c r="G168" s="31">
        <v>2197.87</v>
      </c>
      <c r="H168" s="31">
        <v>1813.9590000000001</v>
      </c>
      <c r="I168" s="31">
        <v>2.8460000000000001</v>
      </c>
      <c r="J168" s="31">
        <v>0.152</v>
      </c>
      <c r="K168" s="31">
        <v>24.34</v>
      </c>
      <c r="L168" s="31">
        <v>2.0499999999999998</v>
      </c>
      <c r="M168" s="31">
        <v>0.45400000000000001</v>
      </c>
      <c r="N168" s="31">
        <v>0.65600000000000003</v>
      </c>
      <c r="O168" s="31">
        <v>42</v>
      </c>
      <c r="P168" s="31">
        <v>26.548999999999999</v>
      </c>
      <c r="Q168" s="31">
        <v>44.999000000000002</v>
      </c>
      <c r="R168" s="31">
        <v>229.8</v>
      </c>
      <c r="S168" s="31">
        <v>60</v>
      </c>
      <c r="T168" s="31">
        <v>60</v>
      </c>
      <c r="U168" s="31">
        <v>60.9</v>
      </c>
      <c r="V168" s="31">
        <v>137.79599999999999</v>
      </c>
      <c r="W168" s="31">
        <v>52.5</v>
      </c>
      <c r="X168" s="31">
        <v>66.921000000000006</v>
      </c>
      <c r="Y168" s="31">
        <v>82.512</v>
      </c>
      <c r="Z168" s="31">
        <v>2.5960000000000001</v>
      </c>
      <c r="AA168" s="31">
        <v>539.60900000000004</v>
      </c>
      <c r="AB168" s="31">
        <v>490.31099999999998</v>
      </c>
      <c r="AC168" s="31">
        <v>4.8540000000000001</v>
      </c>
      <c r="AD168" s="31">
        <v>3.9129999999999998</v>
      </c>
      <c r="AE168" s="31">
        <v>7752.259</v>
      </c>
      <c r="AF168" s="31">
        <v>5841.482</v>
      </c>
      <c r="AG168" s="31">
        <v>1741.5229999999999</v>
      </c>
      <c r="AH168" s="31">
        <v>1096.6859999999999</v>
      </c>
      <c r="AI168" s="31">
        <v>6010.7359999999999</v>
      </c>
      <c r="AJ168" s="31">
        <v>4744.7960000000003</v>
      </c>
      <c r="AK168" s="31">
        <v>424.64100000000002</v>
      </c>
      <c r="AL168" s="31">
        <v>2056.6460000000002</v>
      </c>
      <c r="AM168" s="31">
        <v>45566.715279999997</v>
      </c>
      <c r="AN168" s="31">
        <v>45566.715279999997</v>
      </c>
      <c r="AO168" s="31">
        <v>45566.715279999997</v>
      </c>
      <c r="AP168" s="31">
        <v>1</v>
      </c>
    </row>
    <row r="169" spans="1:42" x14ac:dyDescent="0.35">
      <c r="A169" s="32">
        <v>801.78200000000004</v>
      </c>
      <c r="B169" s="32">
        <v>119.90900000000001</v>
      </c>
      <c r="C169" s="32">
        <v>215.1</v>
      </c>
      <c r="D169" s="32">
        <v>215.1</v>
      </c>
      <c r="E169" s="32">
        <v>220</v>
      </c>
      <c r="F169" s="32">
        <v>225</v>
      </c>
      <c r="G169" s="32">
        <v>2209.2359999999999</v>
      </c>
      <c r="H169" s="32">
        <v>1810.6569999999999</v>
      </c>
      <c r="I169" s="32">
        <v>3.3959999999999999</v>
      </c>
      <c r="J169" s="32">
        <v>0.15</v>
      </c>
      <c r="K169" s="32">
        <v>24.34</v>
      </c>
      <c r="L169" s="32">
        <v>2.056</v>
      </c>
      <c r="M169" s="32">
        <v>0.45400000000000001</v>
      </c>
      <c r="N169" s="32">
        <v>0.65800000000000003</v>
      </c>
      <c r="O169" s="32">
        <v>42.2</v>
      </c>
      <c r="P169" s="32">
        <v>26.84</v>
      </c>
      <c r="Q169" s="32">
        <v>44.969000000000001</v>
      </c>
      <c r="R169" s="32">
        <v>229.8</v>
      </c>
      <c r="S169" s="32">
        <v>60</v>
      </c>
      <c r="T169" s="32">
        <v>60</v>
      </c>
      <c r="U169" s="32">
        <v>60.9</v>
      </c>
      <c r="V169" s="32">
        <v>137.79599999999999</v>
      </c>
      <c r="W169" s="32">
        <v>52.5</v>
      </c>
      <c r="X169" s="32">
        <v>66.816000000000003</v>
      </c>
      <c r="Y169" s="32">
        <v>82.762</v>
      </c>
      <c r="Z169" s="32">
        <v>1.4670000000000001</v>
      </c>
      <c r="AA169" s="32">
        <v>539.68700000000001</v>
      </c>
      <c r="AB169" s="32">
        <v>490.661</v>
      </c>
      <c r="AC169" s="32">
        <v>4.9290000000000003</v>
      </c>
      <c r="AD169" s="32">
        <v>3.875</v>
      </c>
      <c r="AE169" s="32">
        <v>7777.598</v>
      </c>
      <c r="AF169" s="32">
        <v>5853.6019999999999</v>
      </c>
      <c r="AG169" s="32">
        <v>1791.375</v>
      </c>
      <c r="AH169" s="32">
        <v>1088.731</v>
      </c>
      <c r="AI169" s="32">
        <v>5986.223</v>
      </c>
      <c r="AJ169" s="32">
        <v>4764.87</v>
      </c>
      <c r="AK169" s="32">
        <v>424.58100000000002</v>
      </c>
      <c r="AL169" s="32">
        <v>2054.4349999999999</v>
      </c>
      <c r="AM169" s="32">
        <v>45566.71557</v>
      </c>
      <c r="AN169" s="32">
        <v>45566.71557</v>
      </c>
      <c r="AO169" s="32">
        <v>45566.71557</v>
      </c>
      <c r="AP169" s="32">
        <v>1</v>
      </c>
    </row>
    <row r="170" spans="1:42" x14ac:dyDescent="0.35">
      <c r="A170" s="31">
        <v>801.78200000000004</v>
      </c>
      <c r="B170" s="31">
        <v>119.90900000000001</v>
      </c>
      <c r="C170" s="31">
        <v>215.3</v>
      </c>
      <c r="D170" s="31">
        <v>215.5</v>
      </c>
      <c r="E170" s="31">
        <v>220.1</v>
      </c>
      <c r="F170" s="31">
        <v>225</v>
      </c>
      <c r="G170" s="31">
        <v>2195.248</v>
      </c>
      <c r="H170" s="31">
        <v>1831.251</v>
      </c>
      <c r="I170" s="31">
        <v>2.8959999999999999</v>
      </c>
      <c r="J170" s="31">
        <v>0.14799999999999999</v>
      </c>
      <c r="K170" s="31">
        <v>24.34</v>
      </c>
      <c r="L170" s="31">
        <v>2.044</v>
      </c>
      <c r="M170" s="31">
        <v>0.45400000000000001</v>
      </c>
      <c r="N170" s="31">
        <v>0.65400000000000003</v>
      </c>
      <c r="O170" s="31">
        <v>42.4</v>
      </c>
      <c r="P170" s="31">
        <v>26.742999999999999</v>
      </c>
      <c r="Q170" s="31">
        <v>44.969000000000001</v>
      </c>
      <c r="R170" s="31">
        <v>229.8</v>
      </c>
      <c r="S170" s="31">
        <v>60.1</v>
      </c>
      <c r="T170" s="31">
        <v>60.1</v>
      </c>
      <c r="U170" s="31">
        <v>60.9</v>
      </c>
      <c r="V170" s="31">
        <v>94.585999999999999</v>
      </c>
      <c r="W170" s="31">
        <v>52.5</v>
      </c>
      <c r="X170" s="31">
        <v>66.22</v>
      </c>
      <c r="Y170" s="31">
        <v>79.989999999999995</v>
      </c>
      <c r="Z170" s="31">
        <v>2.9350000000000001</v>
      </c>
      <c r="AA170" s="31">
        <v>540.22799999999995</v>
      </c>
      <c r="AB170" s="31">
        <v>493.95800000000003</v>
      </c>
      <c r="AC170" s="31">
        <v>4.59</v>
      </c>
      <c r="AD170" s="31">
        <v>3.7250000000000001</v>
      </c>
      <c r="AE170" s="31">
        <v>7638.9989999999998</v>
      </c>
      <c r="AF170" s="31">
        <v>5313.3549999999996</v>
      </c>
      <c r="AG170" s="31">
        <v>1603.0619999999999</v>
      </c>
      <c r="AH170" s="31">
        <v>999.56500000000005</v>
      </c>
      <c r="AI170" s="31">
        <v>6035.9380000000001</v>
      </c>
      <c r="AJ170" s="31">
        <v>4313.79</v>
      </c>
      <c r="AK170" s="31">
        <v>423.42399999999998</v>
      </c>
      <c r="AL170" s="31">
        <v>2055.8519999999999</v>
      </c>
      <c r="AM170" s="31">
        <v>45566.715839999997</v>
      </c>
      <c r="AN170" s="31">
        <v>45566.715839999997</v>
      </c>
      <c r="AO170" s="31">
        <v>45566.715839999997</v>
      </c>
      <c r="AP170" s="31">
        <v>0</v>
      </c>
    </row>
    <row r="171" spans="1:42" x14ac:dyDescent="0.35">
      <c r="A171" s="32">
        <v>801.78200000000004</v>
      </c>
      <c r="B171" s="32">
        <v>119.90900000000001</v>
      </c>
      <c r="C171" s="32">
        <v>215.3</v>
      </c>
      <c r="D171" s="32">
        <v>215.5</v>
      </c>
      <c r="E171" s="32">
        <v>220.1</v>
      </c>
      <c r="F171" s="32">
        <v>225</v>
      </c>
      <c r="G171" s="32">
        <v>2195.248</v>
      </c>
      <c r="H171" s="32">
        <v>1831.251</v>
      </c>
      <c r="I171" s="32">
        <v>2.8959999999999999</v>
      </c>
      <c r="J171" s="32">
        <v>0.14799999999999999</v>
      </c>
      <c r="K171" s="32">
        <v>24.34</v>
      </c>
      <c r="L171" s="32">
        <v>2.044</v>
      </c>
      <c r="M171" s="32">
        <v>0.45400000000000001</v>
      </c>
      <c r="N171" s="32">
        <v>0.65400000000000003</v>
      </c>
      <c r="O171" s="32">
        <v>42.4</v>
      </c>
      <c r="P171" s="32">
        <v>26.742999999999999</v>
      </c>
      <c r="Q171" s="32">
        <v>44.969000000000001</v>
      </c>
      <c r="R171" s="32">
        <v>229.8</v>
      </c>
      <c r="S171" s="32">
        <v>60.1</v>
      </c>
      <c r="T171" s="32">
        <v>60.1</v>
      </c>
      <c r="U171" s="32">
        <v>60.9</v>
      </c>
      <c r="V171" s="32">
        <v>137.79599999999999</v>
      </c>
      <c r="W171" s="32">
        <v>52.5</v>
      </c>
      <c r="X171" s="32">
        <v>66.772000000000006</v>
      </c>
      <c r="Y171" s="32">
        <v>82.754999999999995</v>
      </c>
      <c r="Z171" s="32">
        <v>1.43</v>
      </c>
      <c r="AA171" s="32">
        <v>538.94000000000005</v>
      </c>
      <c r="AB171" s="32">
        <v>490.65699999999998</v>
      </c>
      <c r="AC171" s="32">
        <v>4.9290000000000003</v>
      </c>
      <c r="AD171" s="32">
        <v>3.9129999999999998</v>
      </c>
      <c r="AE171" s="32">
        <v>7748.2709999999997</v>
      </c>
      <c r="AF171" s="32">
        <v>5846.1109999999999</v>
      </c>
      <c r="AG171" s="32">
        <v>1787.2380000000001</v>
      </c>
      <c r="AH171" s="32">
        <v>1104.644</v>
      </c>
      <c r="AI171" s="32">
        <v>5961.0320000000002</v>
      </c>
      <c r="AJ171" s="32">
        <v>4741.4679999999998</v>
      </c>
      <c r="AK171" s="32">
        <v>424.44099999999997</v>
      </c>
      <c r="AL171" s="32">
        <v>2052.8789999999999</v>
      </c>
      <c r="AM171" s="32">
        <v>45566.715839999997</v>
      </c>
      <c r="AN171" s="32">
        <v>45566.715839999997</v>
      </c>
      <c r="AO171" s="32">
        <v>45566.715839999997</v>
      </c>
      <c r="AP171" s="32">
        <v>1</v>
      </c>
    </row>
    <row r="172" spans="1:42" x14ac:dyDescent="0.35">
      <c r="A172" s="31">
        <v>801.96600000000001</v>
      </c>
      <c r="B172" s="31">
        <v>119.90900000000001</v>
      </c>
      <c r="C172" s="31">
        <v>215.1</v>
      </c>
      <c r="D172" s="31">
        <v>215.5</v>
      </c>
      <c r="E172" s="31">
        <v>220.1</v>
      </c>
      <c r="F172" s="31">
        <v>225</v>
      </c>
      <c r="G172" s="31">
        <v>2197.0929999999998</v>
      </c>
      <c r="H172" s="31">
        <v>1794.1420000000001</v>
      </c>
      <c r="I172" s="31">
        <v>2.9940000000000002</v>
      </c>
      <c r="J172" s="31">
        <v>0.14599999999999999</v>
      </c>
      <c r="K172" s="31">
        <v>24.34</v>
      </c>
      <c r="L172" s="31">
        <v>2.0819999999999999</v>
      </c>
      <c r="M172" s="31">
        <v>0.45400000000000001</v>
      </c>
      <c r="N172" s="31">
        <v>0.65800000000000003</v>
      </c>
      <c r="O172" s="31">
        <v>42.5</v>
      </c>
      <c r="P172" s="31">
        <v>27.242000000000001</v>
      </c>
      <c r="Q172" s="31">
        <v>44.953000000000003</v>
      </c>
      <c r="R172" s="31">
        <v>229.8</v>
      </c>
      <c r="S172" s="31">
        <v>59.9</v>
      </c>
      <c r="T172" s="31">
        <v>59.9</v>
      </c>
      <c r="U172" s="31">
        <v>60.9</v>
      </c>
      <c r="V172" s="31">
        <v>94.585999999999999</v>
      </c>
      <c r="W172" s="31">
        <v>52.5</v>
      </c>
      <c r="X172" s="31">
        <v>66.366</v>
      </c>
      <c r="Y172" s="31">
        <v>79.995999999999995</v>
      </c>
      <c r="Z172" s="31">
        <v>3.3860000000000001</v>
      </c>
      <c r="AA172" s="31">
        <v>541.803</v>
      </c>
      <c r="AB172" s="31">
        <v>495.94600000000003</v>
      </c>
      <c r="AC172" s="31">
        <v>4.5529999999999999</v>
      </c>
      <c r="AD172" s="31">
        <v>3.6869999999999998</v>
      </c>
      <c r="AE172" s="31">
        <v>7680.8140000000003</v>
      </c>
      <c r="AF172" s="31">
        <v>5362.8450000000003</v>
      </c>
      <c r="AG172" s="31">
        <v>1607.8579999999999</v>
      </c>
      <c r="AH172" s="31">
        <v>1006.205</v>
      </c>
      <c r="AI172" s="31">
        <v>6072.9560000000001</v>
      </c>
      <c r="AJ172" s="31">
        <v>4356.6400000000003</v>
      </c>
      <c r="AK172" s="31">
        <v>423.72</v>
      </c>
      <c r="AL172" s="31">
        <v>2054.346</v>
      </c>
      <c r="AM172" s="31">
        <v>45566.716119999997</v>
      </c>
      <c r="AN172" s="31">
        <v>45566.716119999997</v>
      </c>
      <c r="AO172" s="31">
        <v>45566.716119999997</v>
      </c>
      <c r="AP172" s="31">
        <v>1</v>
      </c>
    </row>
    <row r="173" spans="1:42" x14ac:dyDescent="0.35">
      <c r="A173" s="32">
        <v>801.96600000000001</v>
      </c>
      <c r="B173" s="32">
        <v>119.90900000000001</v>
      </c>
      <c r="C173" s="32">
        <v>215.1</v>
      </c>
      <c r="D173" s="32">
        <v>215.5</v>
      </c>
      <c r="E173" s="32">
        <v>220.1</v>
      </c>
      <c r="F173" s="32">
        <v>225</v>
      </c>
      <c r="G173" s="32">
        <v>2197.0929999999998</v>
      </c>
      <c r="H173" s="32">
        <v>1794.1420000000001</v>
      </c>
      <c r="I173" s="32">
        <v>2.9940000000000002</v>
      </c>
      <c r="J173" s="32">
        <v>0.14599999999999999</v>
      </c>
      <c r="K173" s="32">
        <v>24.34</v>
      </c>
      <c r="L173" s="32">
        <v>2.0819999999999999</v>
      </c>
      <c r="M173" s="32">
        <v>0.45400000000000001</v>
      </c>
      <c r="N173" s="32">
        <v>0.65800000000000003</v>
      </c>
      <c r="O173" s="32">
        <v>42.5</v>
      </c>
      <c r="P173" s="32">
        <v>27.242000000000001</v>
      </c>
      <c r="Q173" s="32">
        <v>44.953000000000003</v>
      </c>
      <c r="R173" s="32">
        <v>229.8</v>
      </c>
      <c r="S173" s="32">
        <v>59.9</v>
      </c>
      <c r="T173" s="32">
        <v>59.9</v>
      </c>
      <c r="U173" s="32">
        <v>60.9</v>
      </c>
      <c r="V173" s="32">
        <v>137.79599999999999</v>
      </c>
      <c r="W173" s="32">
        <v>52.5</v>
      </c>
      <c r="X173" s="32">
        <v>66.885000000000005</v>
      </c>
      <c r="Y173" s="32">
        <v>82.546000000000006</v>
      </c>
      <c r="Z173" s="32">
        <v>2.1819999999999999</v>
      </c>
      <c r="AA173" s="32">
        <v>540.173</v>
      </c>
      <c r="AB173" s="32">
        <v>491.74299999999999</v>
      </c>
      <c r="AC173" s="32">
        <v>4.8540000000000001</v>
      </c>
      <c r="AD173" s="32">
        <v>3.875</v>
      </c>
      <c r="AE173" s="32">
        <v>7787.3029999999999</v>
      </c>
      <c r="AF173" s="32">
        <v>5878.6040000000003</v>
      </c>
      <c r="AG173" s="32">
        <v>1768.566</v>
      </c>
      <c r="AH173" s="32">
        <v>1107.3520000000001</v>
      </c>
      <c r="AI173" s="32">
        <v>6018.7359999999999</v>
      </c>
      <c r="AJ173" s="32">
        <v>4771.2520000000004</v>
      </c>
      <c r="AK173" s="32">
        <v>424.64499999999998</v>
      </c>
      <c r="AL173" s="32">
        <v>2056.4009999999998</v>
      </c>
      <c r="AM173" s="32">
        <v>45566.716119999997</v>
      </c>
      <c r="AN173" s="32">
        <v>45566.716119999997</v>
      </c>
      <c r="AO173" s="32">
        <v>45566.716119999997</v>
      </c>
      <c r="AP173" s="32">
        <v>1</v>
      </c>
    </row>
    <row r="174" spans="1:42" x14ac:dyDescent="0.35">
      <c r="A174" s="31">
        <v>801.59799999999996</v>
      </c>
      <c r="B174" s="31">
        <v>119.90900000000001</v>
      </c>
      <c r="C174" s="31">
        <v>214.6</v>
      </c>
      <c r="D174" s="31">
        <v>215.3</v>
      </c>
      <c r="E174" s="31">
        <v>220.1</v>
      </c>
      <c r="F174" s="31">
        <v>225</v>
      </c>
      <c r="G174" s="31">
        <v>2201.6590000000001</v>
      </c>
      <c r="H174" s="31">
        <v>1800.2619999999999</v>
      </c>
      <c r="I174" s="31">
        <v>2.798</v>
      </c>
      <c r="J174" s="31">
        <v>0.154</v>
      </c>
      <c r="K174" s="31">
        <v>24.34</v>
      </c>
      <c r="L174" s="31">
        <v>2.048</v>
      </c>
      <c r="M174" s="31">
        <v>0.45400000000000001</v>
      </c>
      <c r="N174" s="31">
        <v>0.65800000000000003</v>
      </c>
      <c r="O174" s="31">
        <v>42.7</v>
      </c>
      <c r="P174" s="31">
        <v>27.15</v>
      </c>
      <c r="Q174" s="31">
        <v>44.963999999999999</v>
      </c>
      <c r="R174" s="31">
        <v>229.8</v>
      </c>
      <c r="S174" s="31">
        <v>60</v>
      </c>
      <c r="T174" s="31">
        <v>60</v>
      </c>
      <c r="U174" s="31">
        <v>60.9</v>
      </c>
      <c r="V174" s="31">
        <v>137.79599999999999</v>
      </c>
      <c r="W174" s="31">
        <v>52.5</v>
      </c>
      <c r="X174" s="31">
        <v>66.948999999999998</v>
      </c>
      <c r="Y174" s="31">
        <v>82.87</v>
      </c>
      <c r="Z174" s="31">
        <v>1.4670000000000001</v>
      </c>
      <c r="AA174" s="31">
        <v>539.52700000000004</v>
      </c>
      <c r="AB174" s="31">
        <v>490.98500000000001</v>
      </c>
      <c r="AC174" s="31">
        <v>4.9290000000000003</v>
      </c>
      <c r="AD174" s="31">
        <v>3.9129999999999998</v>
      </c>
      <c r="AE174" s="31">
        <v>7773.7079999999996</v>
      </c>
      <c r="AF174" s="31">
        <v>5869.1710000000003</v>
      </c>
      <c r="AG174" s="31">
        <v>1802.5840000000001</v>
      </c>
      <c r="AH174" s="31">
        <v>1120.223</v>
      </c>
      <c r="AI174" s="31">
        <v>5971.1239999999998</v>
      </c>
      <c r="AJ174" s="31">
        <v>4748.9480000000003</v>
      </c>
      <c r="AK174" s="31">
        <v>424.57799999999997</v>
      </c>
      <c r="AL174" s="31">
        <v>2056.3939999999998</v>
      </c>
      <c r="AM174" s="31">
        <v>45566.716410000001</v>
      </c>
      <c r="AN174" s="31">
        <v>45566.716410000001</v>
      </c>
      <c r="AO174" s="31">
        <v>45566.716410000001</v>
      </c>
      <c r="AP174" s="31">
        <v>0</v>
      </c>
    </row>
    <row r="175" spans="1:42" x14ac:dyDescent="0.35">
      <c r="A175" s="32">
        <v>801.96600000000001</v>
      </c>
      <c r="B175" s="32">
        <v>119.90900000000001</v>
      </c>
      <c r="C175" s="32">
        <v>214.8</v>
      </c>
      <c r="D175" s="32">
        <v>215.1</v>
      </c>
      <c r="E175" s="32">
        <v>220.1</v>
      </c>
      <c r="F175" s="32">
        <v>225</v>
      </c>
      <c r="G175" s="32">
        <v>2204.5729999999999</v>
      </c>
      <c r="H175" s="32">
        <v>1784.7190000000001</v>
      </c>
      <c r="I175" s="32">
        <v>2.9119999999999999</v>
      </c>
      <c r="J175" s="32">
        <v>0.152</v>
      </c>
      <c r="K175" s="32">
        <v>24.34</v>
      </c>
      <c r="L175" s="32">
        <v>2.0779999999999998</v>
      </c>
      <c r="M175" s="32">
        <v>0.45400000000000001</v>
      </c>
      <c r="N175" s="32">
        <v>0.65600000000000003</v>
      </c>
      <c r="O175" s="32">
        <v>42.9</v>
      </c>
      <c r="P175" s="32">
        <v>27.446000000000002</v>
      </c>
      <c r="Q175" s="32">
        <v>44.984000000000002</v>
      </c>
      <c r="R175" s="32">
        <v>229.8</v>
      </c>
      <c r="S175" s="32">
        <v>60.1</v>
      </c>
      <c r="T175" s="32">
        <v>60.1</v>
      </c>
      <c r="U175" s="32">
        <v>60.9</v>
      </c>
      <c r="V175" s="32">
        <v>94.585999999999999</v>
      </c>
      <c r="W175" s="32">
        <v>52.5</v>
      </c>
      <c r="X175" s="32">
        <v>66.340999999999994</v>
      </c>
      <c r="Y175" s="32">
        <v>80.054000000000002</v>
      </c>
      <c r="Z175" s="32">
        <v>2.7090000000000001</v>
      </c>
      <c r="AA175" s="32">
        <v>541.14400000000001</v>
      </c>
      <c r="AB175" s="32">
        <v>495.065</v>
      </c>
      <c r="AC175" s="32">
        <v>4.6280000000000001</v>
      </c>
      <c r="AD175" s="32">
        <v>3.65</v>
      </c>
      <c r="AE175" s="32">
        <v>7679.1869999999999</v>
      </c>
      <c r="AF175" s="32">
        <v>5365.268</v>
      </c>
      <c r="AG175" s="32">
        <v>1647.299</v>
      </c>
      <c r="AH175" s="32">
        <v>987.471</v>
      </c>
      <c r="AI175" s="32">
        <v>6031.8879999999999</v>
      </c>
      <c r="AJ175" s="32">
        <v>4377.7969999999996</v>
      </c>
      <c r="AK175" s="32">
        <v>423.92</v>
      </c>
      <c r="AL175" s="32">
        <v>2055.2579999999998</v>
      </c>
      <c r="AM175" s="32">
        <v>45566.716690000001</v>
      </c>
      <c r="AN175" s="32">
        <v>45566.716690000001</v>
      </c>
      <c r="AO175" s="32">
        <v>45566.716690000001</v>
      </c>
      <c r="AP175" s="32">
        <v>1</v>
      </c>
    </row>
    <row r="176" spans="1:42" x14ac:dyDescent="0.35">
      <c r="A176" s="31">
        <v>801.96600000000001</v>
      </c>
      <c r="B176" s="31">
        <v>119.90900000000001</v>
      </c>
      <c r="C176" s="31">
        <v>214.8</v>
      </c>
      <c r="D176" s="31">
        <v>215.1</v>
      </c>
      <c r="E176" s="31">
        <v>220.1</v>
      </c>
      <c r="F176" s="31">
        <v>225</v>
      </c>
      <c r="G176" s="31">
        <v>2204.5729999999999</v>
      </c>
      <c r="H176" s="31">
        <v>1784.7190000000001</v>
      </c>
      <c r="I176" s="31">
        <v>2.9119999999999999</v>
      </c>
      <c r="J176" s="31">
        <v>0.152</v>
      </c>
      <c r="K176" s="31">
        <v>24.34</v>
      </c>
      <c r="L176" s="31">
        <v>2.0779999999999998</v>
      </c>
      <c r="M176" s="31">
        <v>0.45400000000000001</v>
      </c>
      <c r="N176" s="31">
        <v>0.65600000000000003</v>
      </c>
      <c r="O176" s="31">
        <v>42.9</v>
      </c>
      <c r="P176" s="31">
        <v>27.446000000000002</v>
      </c>
      <c r="Q176" s="31">
        <v>44.984000000000002</v>
      </c>
      <c r="R176" s="31">
        <v>229.8</v>
      </c>
      <c r="S176" s="31">
        <v>60.1</v>
      </c>
      <c r="T176" s="31">
        <v>60.1</v>
      </c>
      <c r="U176" s="31">
        <v>60.9</v>
      </c>
      <c r="V176" s="31">
        <v>137.79599999999999</v>
      </c>
      <c r="W176" s="31">
        <v>52.5</v>
      </c>
      <c r="X176" s="31">
        <v>66.739000000000004</v>
      </c>
      <c r="Y176" s="31">
        <v>82.843999999999994</v>
      </c>
      <c r="Z176" s="31">
        <v>1.3919999999999999</v>
      </c>
      <c r="AA176" s="31">
        <v>541.83799999999997</v>
      </c>
      <c r="AB176" s="31">
        <v>493.44099999999997</v>
      </c>
      <c r="AC176" s="31">
        <v>4.8540000000000001</v>
      </c>
      <c r="AD176" s="31">
        <v>3.8380000000000001</v>
      </c>
      <c r="AE176" s="31">
        <v>7826.1930000000002</v>
      </c>
      <c r="AF176" s="31">
        <v>5939.8819999999996</v>
      </c>
      <c r="AG176" s="31">
        <v>1780.088</v>
      </c>
      <c r="AH176" s="31">
        <v>1099.7270000000001</v>
      </c>
      <c r="AI176" s="31">
        <v>6046.1049999999996</v>
      </c>
      <c r="AJ176" s="31">
        <v>4840.1559999999999</v>
      </c>
      <c r="AK176" s="31">
        <v>424.54899999999998</v>
      </c>
      <c r="AL176" s="31">
        <v>2056.2559999999999</v>
      </c>
      <c r="AM176" s="31">
        <v>45566.716690000001</v>
      </c>
      <c r="AN176" s="31">
        <v>45566.716690000001</v>
      </c>
      <c r="AO176" s="31">
        <v>45566.716690000001</v>
      </c>
      <c r="AP176" s="31">
        <v>1</v>
      </c>
    </row>
    <row r="177" spans="1:42" x14ac:dyDescent="0.35">
      <c r="A177" s="32">
        <v>802.15099999999995</v>
      </c>
      <c r="B177" s="32">
        <v>119.90900000000001</v>
      </c>
      <c r="C177" s="32">
        <v>215.3</v>
      </c>
      <c r="D177" s="32">
        <v>215.1</v>
      </c>
      <c r="E177" s="32">
        <v>220.1</v>
      </c>
      <c r="F177" s="32">
        <v>225</v>
      </c>
      <c r="G177" s="32">
        <v>2201.7559999999999</v>
      </c>
      <c r="H177" s="32">
        <v>1782.3879999999999</v>
      </c>
      <c r="I177" s="32">
        <v>3.3780000000000001</v>
      </c>
      <c r="J177" s="32">
        <v>0.15</v>
      </c>
      <c r="K177" s="32">
        <v>24.34</v>
      </c>
      <c r="L177" s="32">
        <v>2.0539999999999998</v>
      </c>
      <c r="M177" s="32">
        <v>0.45400000000000001</v>
      </c>
      <c r="N177" s="32">
        <v>0.65400000000000003</v>
      </c>
      <c r="O177" s="32">
        <v>43</v>
      </c>
      <c r="P177" s="32">
        <v>27.456</v>
      </c>
      <c r="Q177" s="32">
        <v>44.963999999999999</v>
      </c>
      <c r="R177" s="32">
        <v>229.8</v>
      </c>
      <c r="S177" s="32">
        <v>59.9</v>
      </c>
      <c r="T177" s="32">
        <v>59.9</v>
      </c>
      <c r="U177" s="32">
        <v>60.9</v>
      </c>
      <c r="V177" s="32">
        <v>94.585999999999999</v>
      </c>
      <c r="W177" s="32">
        <v>52.5</v>
      </c>
      <c r="X177" s="32">
        <v>66.268000000000001</v>
      </c>
      <c r="Y177" s="32">
        <v>80.097999999999999</v>
      </c>
      <c r="Z177" s="32">
        <v>3.16</v>
      </c>
      <c r="AA177" s="32">
        <v>541.83600000000001</v>
      </c>
      <c r="AB177" s="32">
        <v>495.483</v>
      </c>
      <c r="AC177" s="32">
        <v>4.6280000000000001</v>
      </c>
      <c r="AD177" s="32">
        <v>3.6869999999999998</v>
      </c>
      <c r="AE177" s="32">
        <v>7686.7420000000002</v>
      </c>
      <c r="AF177" s="32">
        <v>5344.616</v>
      </c>
      <c r="AG177" s="32">
        <v>1650.2760000000001</v>
      </c>
      <c r="AH177" s="32">
        <v>1005.98</v>
      </c>
      <c r="AI177" s="32">
        <v>6036.4660000000003</v>
      </c>
      <c r="AJ177" s="32">
        <v>4338.6360000000004</v>
      </c>
      <c r="AK177" s="32">
        <v>423.38900000000001</v>
      </c>
      <c r="AL177" s="32">
        <v>2027.6959999999999</v>
      </c>
      <c r="AM177" s="32">
        <v>45566.716970000001</v>
      </c>
      <c r="AN177" s="32">
        <v>45566.716970000001</v>
      </c>
      <c r="AO177" s="32">
        <v>45566.716970000001</v>
      </c>
      <c r="AP177" s="32">
        <v>1</v>
      </c>
    </row>
    <row r="178" spans="1:42" x14ac:dyDescent="0.35">
      <c r="A178" s="31">
        <v>802.15099999999995</v>
      </c>
      <c r="B178" s="31">
        <v>119.90900000000001</v>
      </c>
      <c r="C178" s="31">
        <v>215.3</v>
      </c>
      <c r="D178" s="31">
        <v>215.1</v>
      </c>
      <c r="E178" s="31">
        <v>220.1</v>
      </c>
      <c r="F178" s="31">
        <v>225</v>
      </c>
      <c r="G178" s="31">
        <v>2201.7559999999999</v>
      </c>
      <c r="H178" s="31">
        <v>1782.3879999999999</v>
      </c>
      <c r="I178" s="31">
        <v>3.3780000000000001</v>
      </c>
      <c r="J178" s="31">
        <v>0.15</v>
      </c>
      <c r="K178" s="31">
        <v>24.34</v>
      </c>
      <c r="L178" s="31">
        <v>2.0539999999999998</v>
      </c>
      <c r="M178" s="31">
        <v>0.45400000000000001</v>
      </c>
      <c r="N178" s="31">
        <v>0.65400000000000003</v>
      </c>
      <c r="O178" s="31">
        <v>43</v>
      </c>
      <c r="P178" s="31">
        <v>27.456</v>
      </c>
      <c r="Q178" s="31">
        <v>44.963999999999999</v>
      </c>
      <c r="R178" s="31">
        <v>229.8</v>
      </c>
      <c r="S178" s="31">
        <v>59.9</v>
      </c>
      <c r="T178" s="31">
        <v>59.9</v>
      </c>
      <c r="U178" s="31">
        <v>60.9</v>
      </c>
      <c r="V178" s="31">
        <v>137.79599999999999</v>
      </c>
      <c r="W178" s="31">
        <v>52.5</v>
      </c>
      <c r="X178" s="31">
        <v>67.040000000000006</v>
      </c>
      <c r="Y178" s="31">
        <v>82.712999999999994</v>
      </c>
      <c r="Z178" s="31">
        <v>2.4830000000000001</v>
      </c>
      <c r="AA178" s="31">
        <v>542.05899999999997</v>
      </c>
      <c r="AB178" s="31">
        <v>494.56</v>
      </c>
      <c r="AC178" s="31">
        <v>4.7779999999999996</v>
      </c>
      <c r="AD178" s="31">
        <v>3.8380000000000001</v>
      </c>
      <c r="AE178" s="31">
        <v>7829.4979999999996</v>
      </c>
      <c r="AF178" s="31">
        <v>5956.9179999999997</v>
      </c>
      <c r="AG178" s="31">
        <v>1745.546</v>
      </c>
      <c r="AH178" s="31">
        <v>1106.5609999999999</v>
      </c>
      <c r="AI178" s="31">
        <v>6083.9520000000002</v>
      </c>
      <c r="AJ178" s="31">
        <v>4850.357</v>
      </c>
      <c r="AK178" s="31">
        <v>424.65899999999999</v>
      </c>
      <c r="AL178" s="31">
        <v>2056.7330000000002</v>
      </c>
      <c r="AM178" s="31">
        <v>45566.716970000001</v>
      </c>
      <c r="AN178" s="31">
        <v>45566.716970000001</v>
      </c>
      <c r="AO178" s="31">
        <v>45566.716970000001</v>
      </c>
      <c r="AP178" s="31">
        <v>1</v>
      </c>
    </row>
    <row r="179" spans="1:42" x14ac:dyDescent="0.35">
      <c r="A179" s="32">
        <v>801.96600000000001</v>
      </c>
      <c r="B179" s="32">
        <v>119.90900000000001</v>
      </c>
      <c r="C179" s="32">
        <v>215.3</v>
      </c>
      <c r="D179" s="32">
        <v>215.3</v>
      </c>
      <c r="E179" s="32">
        <v>220.1</v>
      </c>
      <c r="F179" s="32">
        <v>225</v>
      </c>
      <c r="G179" s="32">
        <v>2205.4479999999999</v>
      </c>
      <c r="H179" s="32">
        <v>1776.7539999999999</v>
      </c>
      <c r="I179" s="32">
        <v>3.4380000000000002</v>
      </c>
      <c r="J179" s="32">
        <v>0.14799999999999999</v>
      </c>
      <c r="K179" s="32">
        <v>24.34</v>
      </c>
      <c r="L179" s="32">
        <v>2.0720000000000001</v>
      </c>
      <c r="M179" s="32">
        <v>0.45400000000000001</v>
      </c>
      <c r="N179" s="32">
        <v>0.65400000000000003</v>
      </c>
      <c r="O179" s="32">
        <v>43.2</v>
      </c>
      <c r="P179" s="32">
        <v>27.736999999999998</v>
      </c>
      <c r="Q179" s="32">
        <v>44.948</v>
      </c>
      <c r="R179" s="32">
        <v>229.8</v>
      </c>
      <c r="S179" s="32">
        <v>60</v>
      </c>
      <c r="T179" s="32">
        <v>60</v>
      </c>
      <c r="U179" s="32">
        <v>60.9</v>
      </c>
      <c r="V179" s="32">
        <v>137.79599999999999</v>
      </c>
      <c r="W179" s="32">
        <v>52.5</v>
      </c>
      <c r="X179" s="32">
        <v>67.015000000000001</v>
      </c>
      <c r="Y179" s="32">
        <v>82.741</v>
      </c>
      <c r="Z179" s="32">
        <v>1.3919999999999999</v>
      </c>
      <c r="AA179" s="32">
        <v>542.16399999999999</v>
      </c>
      <c r="AB179" s="32">
        <v>494.197</v>
      </c>
      <c r="AC179" s="32">
        <v>4.8159999999999998</v>
      </c>
      <c r="AD179" s="32">
        <v>3.8380000000000001</v>
      </c>
      <c r="AE179" s="32">
        <v>7829.4949999999999</v>
      </c>
      <c r="AF179" s="32">
        <v>5948.915</v>
      </c>
      <c r="AG179" s="32">
        <v>1767.94</v>
      </c>
      <c r="AH179" s="32">
        <v>1108.489</v>
      </c>
      <c r="AI179" s="32">
        <v>6061.5550000000003</v>
      </c>
      <c r="AJ179" s="32">
        <v>4840.4260000000004</v>
      </c>
      <c r="AK179" s="32">
        <v>424.67399999999998</v>
      </c>
      <c r="AL179" s="32">
        <v>2053.8850000000002</v>
      </c>
      <c r="AM179" s="32">
        <v>45566.717250000002</v>
      </c>
      <c r="AN179" s="32">
        <v>45566.717250000002</v>
      </c>
      <c r="AO179" s="32">
        <v>45566.717250000002</v>
      </c>
      <c r="AP179" s="32">
        <v>1</v>
      </c>
    </row>
    <row r="180" spans="1:42" x14ac:dyDescent="0.35">
      <c r="A180" s="31">
        <v>802.52</v>
      </c>
      <c r="B180" s="31">
        <v>119.90900000000001</v>
      </c>
      <c r="C180" s="31">
        <v>215.1</v>
      </c>
      <c r="D180" s="31">
        <v>215.3</v>
      </c>
      <c r="E180" s="31">
        <v>220.1</v>
      </c>
      <c r="F180" s="31">
        <v>225</v>
      </c>
      <c r="G180" s="31">
        <v>2198.3560000000002</v>
      </c>
      <c r="H180" s="31">
        <v>1768.788</v>
      </c>
      <c r="I180" s="31">
        <v>3.18</v>
      </c>
      <c r="J180" s="31">
        <v>0.14599999999999999</v>
      </c>
      <c r="K180" s="31">
        <v>24.347999999999999</v>
      </c>
      <c r="L180" s="31">
        <v>2.0739999999999998</v>
      </c>
      <c r="M180" s="31">
        <v>0.45400000000000001</v>
      </c>
      <c r="N180" s="31">
        <v>0.65400000000000003</v>
      </c>
      <c r="O180" s="31">
        <v>43.5</v>
      </c>
      <c r="P180" s="31">
        <v>28.027000000000001</v>
      </c>
      <c r="Q180" s="31">
        <v>44.994</v>
      </c>
      <c r="R180" s="31">
        <v>229.8</v>
      </c>
      <c r="S180" s="31">
        <v>60</v>
      </c>
      <c r="T180" s="31">
        <v>60</v>
      </c>
      <c r="U180" s="31">
        <v>60.9</v>
      </c>
      <c r="V180" s="31">
        <v>94.585999999999999</v>
      </c>
      <c r="W180" s="31">
        <v>52.5</v>
      </c>
      <c r="X180" s="31">
        <v>66.397000000000006</v>
      </c>
      <c r="Y180" s="31">
        <v>79.938999999999993</v>
      </c>
      <c r="Z180" s="31">
        <v>3.2730000000000001</v>
      </c>
      <c r="AA180" s="31">
        <v>540.58299999999997</v>
      </c>
      <c r="AB180" s="31">
        <v>495.90100000000001</v>
      </c>
      <c r="AC180" s="31">
        <v>4.665</v>
      </c>
      <c r="AD180" s="31">
        <v>3.65</v>
      </c>
      <c r="AE180" s="31">
        <v>7682.6139999999996</v>
      </c>
      <c r="AF180" s="31">
        <v>5412.66</v>
      </c>
      <c r="AG180" s="31">
        <v>1686.9449999999999</v>
      </c>
      <c r="AH180" s="31">
        <v>1010.649</v>
      </c>
      <c r="AI180" s="31">
        <v>5995.6679999999997</v>
      </c>
      <c r="AJ180" s="31">
        <v>4402.01</v>
      </c>
      <c r="AK180" s="31">
        <v>423.58800000000002</v>
      </c>
      <c r="AL180" s="31">
        <v>2056.0230000000001</v>
      </c>
      <c r="AM180" s="31">
        <v>45566.717539999998</v>
      </c>
      <c r="AN180" s="31">
        <v>45566.717539999998</v>
      </c>
      <c r="AO180" s="31">
        <v>45566.717539999998</v>
      </c>
      <c r="AP180" s="31">
        <v>0</v>
      </c>
    </row>
    <row r="181" spans="1:42" x14ac:dyDescent="0.35">
      <c r="A181" s="32">
        <v>802.52</v>
      </c>
      <c r="B181" s="32">
        <v>119.90900000000001</v>
      </c>
      <c r="C181" s="32">
        <v>215.1</v>
      </c>
      <c r="D181" s="32">
        <v>215.3</v>
      </c>
      <c r="E181" s="32">
        <v>220.1</v>
      </c>
      <c r="F181" s="32">
        <v>225</v>
      </c>
      <c r="G181" s="32">
        <v>2198.3560000000002</v>
      </c>
      <c r="H181" s="32">
        <v>1768.788</v>
      </c>
      <c r="I181" s="32">
        <v>3.18</v>
      </c>
      <c r="J181" s="32">
        <v>0.14599999999999999</v>
      </c>
      <c r="K181" s="32">
        <v>24.347999999999999</v>
      </c>
      <c r="L181" s="32">
        <v>2.0739999999999998</v>
      </c>
      <c r="M181" s="32">
        <v>0.45400000000000001</v>
      </c>
      <c r="N181" s="32">
        <v>0.65400000000000003</v>
      </c>
      <c r="O181" s="32">
        <v>43.5</v>
      </c>
      <c r="P181" s="32">
        <v>28.027000000000001</v>
      </c>
      <c r="Q181" s="32">
        <v>44.994</v>
      </c>
      <c r="R181" s="32">
        <v>229.8</v>
      </c>
      <c r="S181" s="32">
        <v>60</v>
      </c>
      <c r="T181" s="32">
        <v>60</v>
      </c>
      <c r="U181" s="32">
        <v>60.9</v>
      </c>
      <c r="V181" s="32">
        <v>137.79599999999999</v>
      </c>
      <c r="W181" s="32">
        <v>52.5</v>
      </c>
      <c r="X181" s="32">
        <v>67.049000000000007</v>
      </c>
      <c r="Y181" s="32">
        <v>82.902000000000001</v>
      </c>
      <c r="Z181" s="32">
        <v>2.069</v>
      </c>
      <c r="AA181" s="32">
        <v>543.59299999999996</v>
      </c>
      <c r="AB181" s="32">
        <v>496.536</v>
      </c>
      <c r="AC181" s="32">
        <v>4.8159999999999998</v>
      </c>
      <c r="AD181" s="32">
        <v>3.8380000000000001</v>
      </c>
      <c r="AE181" s="32">
        <v>7857.1480000000001</v>
      </c>
      <c r="AF181" s="32">
        <v>6017.8310000000001</v>
      </c>
      <c r="AG181" s="32">
        <v>1782.008</v>
      </c>
      <c r="AH181" s="32">
        <v>1124.0340000000001</v>
      </c>
      <c r="AI181" s="32">
        <v>6075.14</v>
      </c>
      <c r="AJ181" s="32">
        <v>4893.7969999999996</v>
      </c>
      <c r="AK181" s="32">
        <v>424.72699999999998</v>
      </c>
      <c r="AL181" s="32">
        <v>2054.7150000000001</v>
      </c>
      <c r="AM181" s="32">
        <v>45566.717539999998</v>
      </c>
      <c r="AN181" s="32">
        <v>45566.717539999998</v>
      </c>
      <c r="AO181" s="32">
        <v>45566.717539999998</v>
      </c>
      <c r="AP181" s="32">
        <v>1</v>
      </c>
    </row>
    <row r="182" spans="1:42" x14ac:dyDescent="0.35">
      <c r="A182" s="31">
        <v>801.96600000000001</v>
      </c>
      <c r="B182" s="31">
        <v>119.90900000000001</v>
      </c>
      <c r="C182" s="31">
        <v>215.1</v>
      </c>
      <c r="D182" s="31">
        <v>215.3</v>
      </c>
      <c r="E182" s="31">
        <v>220.1</v>
      </c>
      <c r="F182" s="31">
        <v>225</v>
      </c>
      <c r="G182" s="31">
        <v>2203.31</v>
      </c>
      <c r="H182" s="31">
        <v>1777.0450000000001</v>
      </c>
      <c r="I182" s="31">
        <v>3.5019999999999998</v>
      </c>
      <c r="J182" s="31">
        <v>0.14599999999999999</v>
      </c>
      <c r="K182" s="31">
        <v>24.34</v>
      </c>
      <c r="L182" s="31">
        <v>2.0259999999999998</v>
      </c>
      <c r="M182" s="31">
        <v>0.45400000000000001</v>
      </c>
      <c r="N182" s="31">
        <v>0.65600000000000003</v>
      </c>
      <c r="O182" s="31">
        <v>43.7</v>
      </c>
      <c r="P182" s="31">
        <v>27.501999999999999</v>
      </c>
      <c r="Q182" s="31">
        <v>44.988999999999997</v>
      </c>
      <c r="R182" s="31">
        <v>229.8</v>
      </c>
      <c r="S182" s="31">
        <v>59.9</v>
      </c>
      <c r="T182" s="31">
        <v>59.9</v>
      </c>
      <c r="U182" s="31">
        <v>60.9</v>
      </c>
      <c r="V182" s="31">
        <v>94.585999999999999</v>
      </c>
      <c r="W182" s="31">
        <v>52.5</v>
      </c>
      <c r="X182" s="31">
        <v>66.245000000000005</v>
      </c>
      <c r="Y182" s="31">
        <v>80.003</v>
      </c>
      <c r="Z182" s="31">
        <v>3.1230000000000002</v>
      </c>
      <c r="AA182" s="31">
        <v>540.28700000000003</v>
      </c>
      <c r="AB182" s="31">
        <v>495.40499999999997</v>
      </c>
      <c r="AC182" s="31">
        <v>4.6280000000000001</v>
      </c>
      <c r="AD182" s="31">
        <v>3.6869999999999998</v>
      </c>
      <c r="AE182" s="31">
        <v>7658.3059999999996</v>
      </c>
      <c r="AF182" s="31">
        <v>5383.8519999999999</v>
      </c>
      <c r="AG182" s="31">
        <v>1647.2370000000001</v>
      </c>
      <c r="AH182" s="31">
        <v>1008.873</v>
      </c>
      <c r="AI182" s="31">
        <v>6011.0680000000002</v>
      </c>
      <c r="AJ182" s="31">
        <v>4374.9790000000003</v>
      </c>
      <c r="AK182" s="31">
        <v>423.47500000000002</v>
      </c>
      <c r="AL182" s="31">
        <v>2055.2559999999999</v>
      </c>
      <c r="AM182" s="31">
        <v>45566.717819999998</v>
      </c>
      <c r="AN182" s="31">
        <v>45566.717819999998</v>
      </c>
      <c r="AO182" s="31">
        <v>45566.717819999998</v>
      </c>
      <c r="AP182" s="31">
        <v>1</v>
      </c>
    </row>
    <row r="183" spans="1:42" x14ac:dyDescent="0.35">
      <c r="A183" s="32">
        <v>801.96600000000001</v>
      </c>
      <c r="B183" s="32">
        <v>119.90900000000001</v>
      </c>
      <c r="C183" s="32">
        <v>215.1</v>
      </c>
      <c r="D183" s="32">
        <v>215.3</v>
      </c>
      <c r="E183" s="32">
        <v>220.1</v>
      </c>
      <c r="F183" s="32">
        <v>225</v>
      </c>
      <c r="G183" s="32">
        <v>2203.31</v>
      </c>
      <c r="H183" s="32">
        <v>1777.0450000000001</v>
      </c>
      <c r="I183" s="32">
        <v>3.5019999999999998</v>
      </c>
      <c r="J183" s="32">
        <v>0.14599999999999999</v>
      </c>
      <c r="K183" s="32">
        <v>24.34</v>
      </c>
      <c r="L183" s="32">
        <v>2.0259999999999998</v>
      </c>
      <c r="M183" s="32">
        <v>0.45400000000000001</v>
      </c>
      <c r="N183" s="32">
        <v>0.65600000000000003</v>
      </c>
      <c r="O183" s="32">
        <v>43.7</v>
      </c>
      <c r="P183" s="32">
        <v>27.501999999999999</v>
      </c>
      <c r="Q183" s="32">
        <v>44.988999999999997</v>
      </c>
      <c r="R183" s="32">
        <v>229.8</v>
      </c>
      <c r="S183" s="32">
        <v>59.9</v>
      </c>
      <c r="T183" s="32">
        <v>59.9</v>
      </c>
      <c r="U183" s="32">
        <v>60.9</v>
      </c>
      <c r="V183" s="32">
        <v>137.79599999999999</v>
      </c>
      <c r="W183" s="32">
        <v>52.5</v>
      </c>
      <c r="X183" s="32">
        <v>66.983000000000004</v>
      </c>
      <c r="Y183" s="32">
        <v>82.855999999999995</v>
      </c>
      <c r="Z183" s="32">
        <v>1.43</v>
      </c>
      <c r="AA183" s="32">
        <v>540.87800000000004</v>
      </c>
      <c r="AB183" s="32">
        <v>492.50599999999997</v>
      </c>
      <c r="AC183" s="32">
        <v>4.8540000000000001</v>
      </c>
      <c r="AD183" s="32">
        <v>3.875</v>
      </c>
      <c r="AE183" s="32">
        <v>7803.1989999999996</v>
      </c>
      <c r="AF183" s="32">
        <v>5916.17</v>
      </c>
      <c r="AG183" s="32">
        <v>1775.9780000000001</v>
      </c>
      <c r="AH183" s="32">
        <v>1115.2</v>
      </c>
      <c r="AI183" s="32">
        <v>6027.2209999999995</v>
      </c>
      <c r="AJ183" s="32">
        <v>4800.97</v>
      </c>
      <c r="AK183" s="32">
        <v>424.65800000000002</v>
      </c>
      <c r="AL183" s="32">
        <v>2055.9920000000002</v>
      </c>
      <c r="AM183" s="32">
        <v>45566.717819999998</v>
      </c>
      <c r="AN183" s="32">
        <v>45566.717819999998</v>
      </c>
      <c r="AO183" s="32">
        <v>45566.717819999998</v>
      </c>
      <c r="AP183" s="32">
        <v>0</v>
      </c>
    </row>
    <row r="184" spans="1:42" x14ac:dyDescent="0.35">
      <c r="A184" s="31">
        <v>802.15099999999995</v>
      </c>
      <c r="B184" s="31">
        <v>119.90900000000001</v>
      </c>
      <c r="C184" s="31">
        <v>215.1</v>
      </c>
      <c r="D184" s="31">
        <v>215.3</v>
      </c>
      <c r="E184" s="31">
        <v>220.3</v>
      </c>
      <c r="F184" s="31">
        <v>225</v>
      </c>
      <c r="G184" s="31">
        <v>2197.3850000000002</v>
      </c>
      <c r="H184" s="31">
        <v>1789.1880000000001</v>
      </c>
      <c r="I184" s="31">
        <v>3.3660000000000001</v>
      </c>
      <c r="J184" s="31">
        <v>0.14399999999999999</v>
      </c>
      <c r="K184" s="31">
        <v>24.34</v>
      </c>
      <c r="L184" s="31">
        <v>2.0539999999999998</v>
      </c>
      <c r="M184" s="31">
        <v>0.45400000000000001</v>
      </c>
      <c r="N184" s="31">
        <v>0.65800000000000003</v>
      </c>
      <c r="O184" s="31">
        <v>43.7</v>
      </c>
      <c r="P184" s="31">
        <v>27.562999999999999</v>
      </c>
      <c r="Q184" s="31">
        <v>44.999000000000002</v>
      </c>
      <c r="R184" s="31">
        <v>229.8</v>
      </c>
      <c r="S184" s="31">
        <v>60.1</v>
      </c>
      <c r="T184" s="31">
        <v>60.1</v>
      </c>
      <c r="U184" s="31">
        <v>60.9</v>
      </c>
      <c r="V184" s="31">
        <v>94.585999999999999</v>
      </c>
      <c r="W184" s="31">
        <v>52.5</v>
      </c>
      <c r="X184" s="31">
        <v>66.308000000000007</v>
      </c>
      <c r="Y184" s="31">
        <v>80.116</v>
      </c>
      <c r="Z184" s="31">
        <v>2.972</v>
      </c>
      <c r="AA184" s="31">
        <v>539.90300000000002</v>
      </c>
      <c r="AB184" s="31">
        <v>494.76299999999998</v>
      </c>
      <c r="AC184" s="31">
        <v>4.7030000000000003</v>
      </c>
      <c r="AD184" s="31">
        <v>3.6869999999999998</v>
      </c>
      <c r="AE184" s="31">
        <v>7649.6270000000004</v>
      </c>
      <c r="AF184" s="31">
        <v>5363.9309999999996</v>
      </c>
      <c r="AG184" s="31">
        <v>1687.05</v>
      </c>
      <c r="AH184" s="31">
        <v>1008.005</v>
      </c>
      <c r="AI184" s="31">
        <v>5962.5770000000002</v>
      </c>
      <c r="AJ184" s="31">
        <v>4355.9260000000004</v>
      </c>
      <c r="AK184" s="31">
        <v>423.40600000000001</v>
      </c>
      <c r="AL184" s="31">
        <v>1944.15</v>
      </c>
      <c r="AM184" s="31">
        <v>45566.718099999998</v>
      </c>
      <c r="AN184" s="31">
        <v>45566.718099999998</v>
      </c>
      <c r="AO184" s="31">
        <v>45566.718099999998</v>
      </c>
      <c r="AP184" s="31">
        <v>1</v>
      </c>
    </row>
    <row r="185" spans="1:42" x14ac:dyDescent="0.35">
      <c r="A185" s="32">
        <v>802.15099999999995</v>
      </c>
      <c r="B185" s="32">
        <v>119.90900000000001</v>
      </c>
      <c r="C185" s="32">
        <v>215.1</v>
      </c>
      <c r="D185" s="32">
        <v>215.3</v>
      </c>
      <c r="E185" s="32">
        <v>220.3</v>
      </c>
      <c r="F185" s="32">
        <v>225</v>
      </c>
      <c r="G185" s="32">
        <v>2197.3850000000002</v>
      </c>
      <c r="H185" s="32">
        <v>1789.1880000000001</v>
      </c>
      <c r="I185" s="32">
        <v>3.3660000000000001</v>
      </c>
      <c r="J185" s="32">
        <v>0.14399999999999999</v>
      </c>
      <c r="K185" s="32">
        <v>24.34</v>
      </c>
      <c r="L185" s="32">
        <v>2.0539999999999998</v>
      </c>
      <c r="M185" s="32">
        <v>0.45400000000000001</v>
      </c>
      <c r="N185" s="32">
        <v>0.65800000000000003</v>
      </c>
      <c r="O185" s="32">
        <v>43.7</v>
      </c>
      <c r="P185" s="32">
        <v>27.562999999999999</v>
      </c>
      <c r="Q185" s="32">
        <v>44.999000000000002</v>
      </c>
      <c r="R185" s="32">
        <v>229.8</v>
      </c>
      <c r="S185" s="32">
        <v>60.1</v>
      </c>
      <c r="T185" s="32">
        <v>60.1</v>
      </c>
      <c r="U185" s="32">
        <v>60.9</v>
      </c>
      <c r="V185" s="32">
        <v>137.79599999999999</v>
      </c>
      <c r="W185" s="32">
        <v>52.5</v>
      </c>
      <c r="X185" s="32">
        <v>66.944000000000003</v>
      </c>
      <c r="Y185" s="32">
        <v>83.028000000000006</v>
      </c>
      <c r="Z185" s="32">
        <v>1.43</v>
      </c>
      <c r="AA185" s="32">
        <v>541.59699999999998</v>
      </c>
      <c r="AB185" s="32">
        <v>493.767</v>
      </c>
      <c r="AC185" s="32">
        <v>4.7779999999999996</v>
      </c>
      <c r="AD185" s="32">
        <v>3.875</v>
      </c>
      <c r="AE185" s="32">
        <v>7811.9579999999996</v>
      </c>
      <c r="AF185" s="32">
        <v>5950.6459999999997</v>
      </c>
      <c r="AG185" s="32">
        <v>1740.998</v>
      </c>
      <c r="AH185" s="32">
        <v>1121.6980000000001</v>
      </c>
      <c r="AI185" s="32">
        <v>6070.96</v>
      </c>
      <c r="AJ185" s="32">
        <v>4828.9470000000001</v>
      </c>
      <c r="AK185" s="32">
        <v>424.71800000000002</v>
      </c>
      <c r="AL185" s="32">
        <v>2054.1729999999998</v>
      </c>
      <c r="AM185" s="32">
        <v>45566.718099999998</v>
      </c>
      <c r="AN185" s="32">
        <v>45566.718099999998</v>
      </c>
      <c r="AO185" s="32">
        <v>45566.718099999998</v>
      </c>
      <c r="AP185" s="32">
        <v>0</v>
      </c>
    </row>
    <row r="186" spans="1:42" x14ac:dyDescent="0.35">
      <c r="A186" s="31">
        <v>801.96600000000001</v>
      </c>
      <c r="B186" s="31">
        <v>119.90900000000001</v>
      </c>
      <c r="C186" s="31">
        <v>215</v>
      </c>
      <c r="D186" s="31">
        <v>215.1</v>
      </c>
      <c r="E186" s="31">
        <v>220.3</v>
      </c>
      <c r="F186" s="31">
        <v>225</v>
      </c>
      <c r="G186" s="31">
        <v>2192.9160000000002</v>
      </c>
      <c r="H186" s="31">
        <v>1770.731</v>
      </c>
      <c r="I186" s="31">
        <v>3.4</v>
      </c>
      <c r="J186" s="31">
        <v>0.14399999999999999</v>
      </c>
      <c r="K186" s="31">
        <v>24.34</v>
      </c>
      <c r="L186" s="31">
        <v>2.056</v>
      </c>
      <c r="M186" s="31">
        <v>0.45400000000000001</v>
      </c>
      <c r="N186" s="31">
        <v>0.65800000000000003</v>
      </c>
      <c r="O186" s="31">
        <v>44</v>
      </c>
      <c r="P186" s="31">
        <v>27.65</v>
      </c>
      <c r="Q186" s="31">
        <v>44.948</v>
      </c>
      <c r="R186" s="31">
        <v>230</v>
      </c>
      <c r="S186" s="31">
        <v>59.9</v>
      </c>
      <c r="T186" s="31">
        <v>59.9</v>
      </c>
      <c r="U186" s="31">
        <v>60.9</v>
      </c>
      <c r="V186" s="31">
        <v>137.79599999999999</v>
      </c>
      <c r="W186" s="31">
        <v>52.5</v>
      </c>
      <c r="X186" s="31">
        <v>67.063999999999993</v>
      </c>
      <c r="Y186" s="31">
        <v>82.885000000000005</v>
      </c>
      <c r="Z186" s="31">
        <v>1.58</v>
      </c>
      <c r="AA186" s="31">
        <v>542.17399999999998</v>
      </c>
      <c r="AB186" s="31">
        <v>494.49</v>
      </c>
      <c r="AC186" s="31">
        <v>4.8159999999999998</v>
      </c>
      <c r="AD186" s="31">
        <v>3.8380000000000001</v>
      </c>
      <c r="AE186" s="31">
        <v>7833.0690000000004</v>
      </c>
      <c r="AF186" s="31">
        <v>5951.2569999999996</v>
      </c>
      <c r="AG186" s="31">
        <v>1769.146</v>
      </c>
      <c r="AH186" s="31">
        <v>1110.5650000000001</v>
      </c>
      <c r="AI186" s="31">
        <v>6063.924</v>
      </c>
      <c r="AJ186" s="31">
        <v>4840.692</v>
      </c>
      <c r="AK186" s="31">
        <v>424.822</v>
      </c>
      <c r="AL186" s="31">
        <v>2054.8780000000002</v>
      </c>
      <c r="AM186" s="31">
        <v>45566.718379999998</v>
      </c>
      <c r="AN186" s="31">
        <v>45566.718379999998</v>
      </c>
      <c r="AO186" s="31">
        <v>45566.718379999998</v>
      </c>
      <c r="AP186" s="31">
        <v>1</v>
      </c>
    </row>
    <row r="187" spans="1:42" x14ac:dyDescent="0.35">
      <c r="A187" s="32">
        <v>801.96600000000001</v>
      </c>
      <c r="B187" s="32">
        <v>119.90900000000001</v>
      </c>
      <c r="C187" s="32">
        <v>214.3</v>
      </c>
      <c r="D187" s="32">
        <v>214.8</v>
      </c>
      <c r="E187" s="32">
        <v>220.1</v>
      </c>
      <c r="F187" s="32">
        <v>225</v>
      </c>
      <c r="G187" s="32">
        <v>2179.5100000000002</v>
      </c>
      <c r="H187" s="32">
        <v>1758.8789999999999</v>
      </c>
      <c r="I187" s="32">
        <v>2.9</v>
      </c>
      <c r="J187" s="32">
        <v>0.15</v>
      </c>
      <c r="K187" s="32">
        <v>24.338000000000001</v>
      </c>
      <c r="L187" s="32">
        <v>2.0619999999999998</v>
      </c>
      <c r="M187" s="32">
        <v>0.45200000000000001</v>
      </c>
      <c r="N187" s="32">
        <v>0.65600000000000003</v>
      </c>
      <c r="O187" s="32">
        <v>44.2</v>
      </c>
      <c r="P187" s="32">
        <v>27.721</v>
      </c>
      <c r="Q187" s="32">
        <v>44.984000000000002</v>
      </c>
      <c r="R187" s="32">
        <v>229.8</v>
      </c>
      <c r="S187" s="32">
        <v>60</v>
      </c>
      <c r="T187" s="32">
        <v>60</v>
      </c>
      <c r="U187" s="32">
        <v>60.9</v>
      </c>
      <c r="V187" s="32">
        <v>94.585999999999999</v>
      </c>
      <c r="W187" s="32">
        <v>52.5</v>
      </c>
      <c r="X187" s="32">
        <v>66.257999999999996</v>
      </c>
      <c r="Y187" s="32">
        <v>80.241</v>
      </c>
      <c r="Z187" s="32">
        <v>3.1230000000000002</v>
      </c>
      <c r="AA187" s="32">
        <v>541.22500000000002</v>
      </c>
      <c r="AB187" s="32">
        <v>494.66</v>
      </c>
      <c r="AC187" s="32">
        <v>4.665</v>
      </c>
      <c r="AD187" s="32">
        <v>3.6869999999999998</v>
      </c>
      <c r="AE187" s="32">
        <v>7699.6760000000004</v>
      </c>
      <c r="AF187" s="32">
        <v>5355.1989999999996</v>
      </c>
      <c r="AG187" s="32">
        <v>1677.444</v>
      </c>
      <c r="AH187" s="32">
        <v>1015.361</v>
      </c>
      <c r="AI187" s="32">
        <v>6022.232</v>
      </c>
      <c r="AJ187" s="32">
        <v>4339.8379999999997</v>
      </c>
      <c r="AK187" s="32">
        <v>423.56900000000002</v>
      </c>
      <c r="AL187" s="32">
        <v>2051.777</v>
      </c>
      <c r="AM187" s="32">
        <v>45566.718659999999</v>
      </c>
      <c r="AN187" s="32">
        <v>45566.718659999999</v>
      </c>
      <c r="AO187" s="32">
        <v>45566.718659999999</v>
      </c>
      <c r="AP187" s="32">
        <v>1</v>
      </c>
    </row>
    <row r="188" spans="1:42" x14ac:dyDescent="0.35">
      <c r="A188" s="31">
        <v>801.96600000000001</v>
      </c>
      <c r="B188" s="31">
        <v>119.90900000000001</v>
      </c>
      <c r="C188" s="31">
        <v>214.3</v>
      </c>
      <c r="D188" s="31">
        <v>214.8</v>
      </c>
      <c r="E188" s="31">
        <v>220.1</v>
      </c>
      <c r="F188" s="31">
        <v>225</v>
      </c>
      <c r="G188" s="31">
        <v>2179.5100000000002</v>
      </c>
      <c r="H188" s="31">
        <v>1758.8789999999999</v>
      </c>
      <c r="I188" s="31">
        <v>2.9</v>
      </c>
      <c r="J188" s="31">
        <v>0.15</v>
      </c>
      <c r="K188" s="31">
        <v>24.338000000000001</v>
      </c>
      <c r="L188" s="31">
        <v>2.0619999999999998</v>
      </c>
      <c r="M188" s="31">
        <v>0.45200000000000001</v>
      </c>
      <c r="N188" s="31">
        <v>0.65600000000000003</v>
      </c>
      <c r="O188" s="31">
        <v>44.2</v>
      </c>
      <c r="P188" s="31">
        <v>27.721</v>
      </c>
      <c r="Q188" s="31">
        <v>44.984000000000002</v>
      </c>
      <c r="R188" s="31">
        <v>229.8</v>
      </c>
      <c r="S188" s="31">
        <v>60</v>
      </c>
      <c r="T188" s="31">
        <v>60</v>
      </c>
      <c r="U188" s="31">
        <v>60.9</v>
      </c>
      <c r="V188" s="31">
        <v>137.79599999999999</v>
      </c>
      <c r="W188" s="31">
        <v>52.5</v>
      </c>
      <c r="X188" s="31">
        <v>67.090999999999994</v>
      </c>
      <c r="Y188" s="31">
        <v>82.545000000000002</v>
      </c>
      <c r="Z188" s="31">
        <v>2.2200000000000002</v>
      </c>
      <c r="AA188" s="31">
        <v>542.10699999999997</v>
      </c>
      <c r="AB188" s="31">
        <v>493.42099999999999</v>
      </c>
      <c r="AC188" s="31">
        <v>4.7779999999999996</v>
      </c>
      <c r="AD188" s="31">
        <v>3.875</v>
      </c>
      <c r="AE188" s="31">
        <v>7855.5290000000005</v>
      </c>
      <c r="AF188" s="31">
        <v>5944.0460000000003</v>
      </c>
      <c r="AG188" s="31">
        <v>1745.539</v>
      </c>
      <c r="AH188" s="31">
        <v>1123.682</v>
      </c>
      <c r="AI188" s="31">
        <v>6109.99</v>
      </c>
      <c r="AJ188" s="31">
        <v>4820.3639999999996</v>
      </c>
      <c r="AK188" s="31">
        <v>424.702</v>
      </c>
      <c r="AL188" s="31">
        <v>2055.8620000000001</v>
      </c>
      <c r="AM188" s="31">
        <v>45566.718659999999</v>
      </c>
      <c r="AN188" s="31">
        <v>45566.718659999999</v>
      </c>
      <c r="AO188" s="31">
        <v>45566.718659999999</v>
      </c>
      <c r="AP188" s="31">
        <v>1</v>
      </c>
    </row>
    <row r="189" spans="1:42" x14ac:dyDescent="0.35">
      <c r="A189" s="32">
        <v>802.15099999999995</v>
      </c>
      <c r="B189" s="32">
        <v>119.90900000000001</v>
      </c>
      <c r="C189" s="32">
        <v>214.8</v>
      </c>
      <c r="D189" s="32">
        <v>214.8</v>
      </c>
      <c r="E189" s="32">
        <v>220.1</v>
      </c>
      <c r="F189" s="32">
        <v>225</v>
      </c>
      <c r="G189" s="32">
        <v>2200.4929999999999</v>
      </c>
      <c r="H189" s="32">
        <v>1729.6389999999999</v>
      </c>
      <c r="I189" s="32">
        <v>2.95</v>
      </c>
      <c r="J189" s="32">
        <v>0.15</v>
      </c>
      <c r="K189" s="32">
        <v>24.34</v>
      </c>
      <c r="L189" s="32">
        <v>2.0720000000000001</v>
      </c>
      <c r="M189" s="32">
        <v>0.45400000000000001</v>
      </c>
      <c r="N189" s="32">
        <v>0.65600000000000003</v>
      </c>
      <c r="O189" s="32">
        <v>44.2</v>
      </c>
      <c r="P189" s="32">
        <v>28.027000000000001</v>
      </c>
      <c r="Q189" s="32">
        <v>44.984000000000002</v>
      </c>
      <c r="R189" s="32">
        <v>229.8</v>
      </c>
      <c r="S189" s="32">
        <v>60.1</v>
      </c>
      <c r="T189" s="32">
        <v>60.1</v>
      </c>
      <c r="U189" s="32">
        <v>60.9</v>
      </c>
      <c r="V189" s="32">
        <v>94.585999999999999</v>
      </c>
      <c r="W189" s="32">
        <v>52.5</v>
      </c>
      <c r="X189" s="32">
        <v>66.221000000000004</v>
      </c>
      <c r="Y189" s="32">
        <v>80.012</v>
      </c>
      <c r="Z189" s="32">
        <v>3.1230000000000002</v>
      </c>
      <c r="AA189" s="32">
        <v>538.68399999999997</v>
      </c>
      <c r="AB189" s="32">
        <v>493.97800000000001</v>
      </c>
      <c r="AC189" s="32">
        <v>4.5529999999999999</v>
      </c>
      <c r="AD189" s="32">
        <v>3.5369999999999999</v>
      </c>
      <c r="AE189" s="32">
        <v>7669.2060000000001</v>
      </c>
      <c r="AF189" s="32">
        <v>5316.4570000000003</v>
      </c>
      <c r="AG189" s="32">
        <v>1623.317</v>
      </c>
      <c r="AH189" s="32">
        <v>950.79399999999998</v>
      </c>
      <c r="AI189" s="32">
        <v>6045.8890000000001</v>
      </c>
      <c r="AJ189" s="32">
        <v>4365.6629999999996</v>
      </c>
      <c r="AK189" s="32">
        <v>423.57799999999997</v>
      </c>
      <c r="AL189" s="32">
        <v>2055.9499999999998</v>
      </c>
      <c r="AM189" s="32">
        <v>45566.718950000002</v>
      </c>
      <c r="AN189" s="32">
        <v>45566.718950000002</v>
      </c>
      <c r="AO189" s="32">
        <v>45566.718950000002</v>
      </c>
      <c r="AP189" s="32">
        <v>1</v>
      </c>
    </row>
    <row r="190" spans="1:42" x14ac:dyDescent="0.35">
      <c r="A190" s="31">
        <v>802.15099999999995</v>
      </c>
      <c r="B190" s="31">
        <v>119.90900000000001</v>
      </c>
      <c r="C190" s="31">
        <v>214.8</v>
      </c>
      <c r="D190" s="31">
        <v>214.8</v>
      </c>
      <c r="E190" s="31">
        <v>220.1</v>
      </c>
      <c r="F190" s="31">
        <v>225</v>
      </c>
      <c r="G190" s="31">
        <v>2200.4929999999999</v>
      </c>
      <c r="H190" s="31">
        <v>1729.6389999999999</v>
      </c>
      <c r="I190" s="31">
        <v>2.95</v>
      </c>
      <c r="J190" s="31">
        <v>0.15</v>
      </c>
      <c r="K190" s="31">
        <v>24.34</v>
      </c>
      <c r="L190" s="31">
        <v>2.0720000000000001</v>
      </c>
      <c r="M190" s="31">
        <v>0.45400000000000001</v>
      </c>
      <c r="N190" s="31">
        <v>0.65600000000000003</v>
      </c>
      <c r="O190" s="31">
        <v>44.2</v>
      </c>
      <c r="P190" s="31">
        <v>28.027000000000001</v>
      </c>
      <c r="Q190" s="31">
        <v>44.984000000000002</v>
      </c>
      <c r="R190" s="31">
        <v>229.8</v>
      </c>
      <c r="S190" s="31">
        <v>60.1</v>
      </c>
      <c r="T190" s="31">
        <v>60.1</v>
      </c>
      <c r="U190" s="31">
        <v>60.9</v>
      </c>
      <c r="V190" s="31">
        <v>137.79599999999999</v>
      </c>
      <c r="W190" s="31">
        <v>52.5</v>
      </c>
      <c r="X190" s="31">
        <v>67.069000000000003</v>
      </c>
      <c r="Y190" s="31">
        <v>82.88</v>
      </c>
      <c r="Z190" s="31">
        <v>1.3540000000000001</v>
      </c>
      <c r="AA190" s="31">
        <v>539.32000000000005</v>
      </c>
      <c r="AB190" s="31">
        <v>492.20400000000001</v>
      </c>
      <c r="AC190" s="31">
        <v>4.7779999999999996</v>
      </c>
      <c r="AD190" s="31">
        <v>3.762</v>
      </c>
      <c r="AE190" s="31">
        <v>7819.5050000000001</v>
      </c>
      <c r="AF190" s="31">
        <v>5910.9790000000003</v>
      </c>
      <c r="AG190" s="31">
        <v>1753.55</v>
      </c>
      <c r="AH190" s="31">
        <v>1079.24</v>
      </c>
      <c r="AI190" s="31">
        <v>6065.9549999999999</v>
      </c>
      <c r="AJ190" s="31">
        <v>4831.7389999999996</v>
      </c>
      <c r="AK190" s="31">
        <v>424.65</v>
      </c>
      <c r="AL190" s="31">
        <v>2056.4589999999998</v>
      </c>
      <c r="AM190" s="31">
        <v>45566.718950000002</v>
      </c>
      <c r="AN190" s="31">
        <v>45566.718950000002</v>
      </c>
      <c r="AO190" s="31">
        <v>45566.718950000002</v>
      </c>
      <c r="AP190" s="31">
        <v>1</v>
      </c>
    </row>
    <row r="191" spans="1:42" x14ac:dyDescent="0.35">
      <c r="A191" s="32">
        <v>802.15099999999995</v>
      </c>
      <c r="B191" s="32">
        <v>119.90900000000001</v>
      </c>
      <c r="C191" s="32">
        <v>215.1</v>
      </c>
      <c r="D191" s="32">
        <v>215</v>
      </c>
      <c r="E191" s="32">
        <v>220.1</v>
      </c>
      <c r="F191" s="32">
        <v>225</v>
      </c>
      <c r="G191" s="32">
        <v>2200.7849999999999</v>
      </c>
      <c r="H191" s="32">
        <v>1768.1079999999999</v>
      </c>
      <c r="I191" s="32">
        <v>2.9580000000000002</v>
      </c>
      <c r="J191" s="32">
        <v>0.14799999999999999</v>
      </c>
      <c r="K191" s="32">
        <v>24.34</v>
      </c>
      <c r="L191" s="32">
        <v>2.0499999999999998</v>
      </c>
      <c r="M191" s="32">
        <v>0.45400000000000001</v>
      </c>
      <c r="N191" s="32">
        <v>0.65600000000000003</v>
      </c>
      <c r="O191" s="32">
        <v>44.5</v>
      </c>
      <c r="P191" s="32">
        <v>27.94</v>
      </c>
      <c r="Q191" s="32">
        <v>44.999000000000002</v>
      </c>
      <c r="R191" s="32">
        <v>229.8</v>
      </c>
      <c r="S191" s="32">
        <v>60</v>
      </c>
      <c r="T191" s="32">
        <v>60</v>
      </c>
      <c r="U191" s="32">
        <v>60.9</v>
      </c>
      <c r="V191" s="32">
        <v>137.79599999999999</v>
      </c>
      <c r="W191" s="32">
        <v>52.5</v>
      </c>
      <c r="X191" s="32">
        <v>67.165000000000006</v>
      </c>
      <c r="Y191" s="32">
        <v>82.634</v>
      </c>
      <c r="Z191" s="32">
        <v>2.1070000000000002</v>
      </c>
      <c r="AA191" s="32">
        <v>543.60699999999997</v>
      </c>
      <c r="AB191" s="32">
        <v>495.339</v>
      </c>
      <c r="AC191" s="32">
        <v>4.8159999999999998</v>
      </c>
      <c r="AD191" s="32">
        <v>3.875</v>
      </c>
      <c r="AE191" s="32">
        <v>7860.9210000000003</v>
      </c>
      <c r="AF191" s="32">
        <v>6003.53</v>
      </c>
      <c r="AG191" s="32">
        <v>1778.27</v>
      </c>
      <c r="AH191" s="32">
        <v>1137.2049999999999</v>
      </c>
      <c r="AI191" s="32">
        <v>6082.6509999999998</v>
      </c>
      <c r="AJ191" s="32">
        <v>4866.3249999999998</v>
      </c>
      <c r="AK191" s="32">
        <v>424.64100000000002</v>
      </c>
      <c r="AL191" s="32">
        <v>2056.1239999999998</v>
      </c>
      <c r="AM191" s="32">
        <v>45566.719230000002</v>
      </c>
      <c r="AN191" s="32">
        <v>45566.719230000002</v>
      </c>
      <c r="AO191" s="32">
        <v>45566.719230000002</v>
      </c>
      <c r="AP191" s="32">
        <v>1</v>
      </c>
    </row>
    <row r="192" spans="1:42" x14ac:dyDescent="0.35">
      <c r="A192" s="31">
        <v>802.15099999999995</v>
      </c>
      <c r="B192" s="31">
        <v>119.90900000000001</v>
      </c>
      <c r="C192" s="31">
        <v>215.3</v>
      </c>
      <c r="D192" s="31">
        <v>215.1</v>
      </c>
      <c r="E192" s="31">
        <v>220.1</v>
      </c>
      <c r="F192" s="31">
        <v>225</v>
      </c>
      <c r="G192" s="31">
        <v>2206.9050000000002</v>
      </c>
      <c r="H192" s="31">
        <v>1756.0619999999999</v>
      </c>
      <c r="I192" s="31">
        <v>3.4</v>
      </c>
      <c r="J192" s="31">
        <v>0.14599999999999999</v>
      </c>
      <c r="K192" s="31">
        <v>24.34</v>
      </c>
      <c r="L192" s="31">
        <v>2.0680000000000001</v>
      </c>
      <c r="M192" s="31">
        <v>0.45400000000000001</v>
      </c>
      <c r="N192" s="31">
        <v>0.65600000000000003</v>
      </c>
      <c r="O192" s="31">
        <v>44.5</v>
      </c>
      <c r="P192" s="31">
        <v>28.073</v>
      </c>
      <c r="Q192" s="31">
        <v>44.963999999999999</v>
      </c>
      <c r="R192" s="31">
        <v>229.8</v>
      </c>
      <c r="S192" s="31">
        <v>60</v>
      </c>
      <c r="T192" s="31">
        <v>60</v>
      </c>
      <c r="U192" s="31">
        <v>60.9</v>
      </c>
      <c r="V192" s="31">
        <v>94.585999999999999</v>
      </c>
      <c r="W192" s="31">
        <v>52.5</v>
      </c>
      <c r="X192" s="31">
        <v>66.385999999999996</v>
      </c>
      <c r="Y192" s="31">
        <v>80.102000000000004</v>
      </c>
      <c r="Z192" s="31">
        <v>2.8220000000000001</v>
      </c>
      <c r="AA192" s="31">
        <v>542.69200000000001</v>
      </c>
      <c r="AB192" s="31">
        <v>497.65</v>
      </c>
      <c r="AC192" s="31">
        <v>4.665</v>
      </c>
      <c r="AD192" s="31">
        <v>3.6869999999999998</v>
      </c>
      <c r="AE192" s="31">
        <v>7722.2120000000004</v>
      </c>
      <c r="AF192" s="31">
        <v>5448.6719999999996</v>
      </c>
      <c r="AG192" s="31">
        <v>1692.915</v>
      </c>
      <c r="AH192" s="31">
        <v>1033.317</v>
      </c>
      <c r="AI192" s="31">
        <v>6029.2969999999996</v>
      </c>
      <c r="AJ192" s="31">
        <v>4415.3549999999996</v>
      </c>
      <c r="AK192" s="31">
        <v>423.738</v>
      </c>
      <c r="AL192" s="31">
        <v>2053.9549999999999</v>
      </c>
      <c r="AM192" s="31">
        <v>45566.719499999999</v>
      </c>
      <c r="AN192" s="31">
        <v>45566.719499999999</v>
      </c>
      <c r="AO192" s="31">
        <v>45566.719499999999</v>
      </c>
      <c r="AP192" s="31">
        <v>1</v>
      </c>
    </row>
    <row r="193" spans="1:42" x14ac:dyDescent="0.35">
      <c r="A193" s="32">
        <v>802.15099999999995</v>
      </c>
      <c r="B193" s="32">
        <v>119.90900000000001</v>
      </c>
      <c r="C193" s="32">
        <v>215.3</v>
      </c>
      <c r="D193" s="32">
        <v>215.1</v>
      </c>
      <c r="E193" s="32">
        <v>220.1</v>
      </c>
      <c r="F193" s="32">
        <v>225</v>
      </c>
      <c r="G193" s="32">
        <v>2206.9050000000002</v>
      </c>
      <c r="H193" s="32">
        <v>1756.0619999999999</v>
      </c>
      <c r="I193" s="32">
        <v>3.4</v>
      </c>
      <c r="J193" s="32">
        <v>0.14599999999999999</v>
      </c>
      <c r="K193" s="32">
        <v>24.34</v>
      </c>
      <c r="L193" s="32">
        <v>2.0680000000000001</v>
      </c>
      <c r="M193" s="32">
        <v>0.45400000000000001</v>
      </c>
      <c r="N193" s="32">
        <v>0.65600000000000003</v>
      </c>
      <c r="O193" s="32">
        <v>44.5</v>
      </c>
      <c r="P193" s="32">
        <v>28.073</v>
      </c>
      <c r="Q193" s="32">
        <v>44.963999999999999</v>
      </c>
      <c r="R193" s="32">
        <v>229.8</v>
      </c>
      <c r="S193" s="32">
        <v>60</v>
      </c>
      <c r="T193" s="32">
        <v>60</v>
      </c>
      <c r="U193" s="32">
        <v>60.9</v>
      </c>
      <c r="V193" s="32">
        <v>137.79599999999999</v>
      </c>
      <c r="W193" s="32">
        <v>52.5</v>
      </c>
      <c r="X193" s="32">
        <v>66.847999999999999</v>
      </c>
      <c r="Y193" s="32">
        <v>82.792000000000002</v>
      </c>
      <c r="Z193" s="32">
        <v>2.1070000000000002</v>
      </c>
      <c r="AA193" s="32">
        <v>542.596</v>
      </c>
      <c r="AB193" s="32">
        <v>495.392</v>
      </c>
      <c r="AC193" s="32">
        <v>4.8159999999999998</v>
      </c>
      <c r="AD193" s="32">
        <v>3.8380000000000001</v>
      </c>
      <c r="AE193" s="32">
        <v>7856.2560000000003</v>
      </c>
      <c r="AF193" s="32">
        <v>5997.7089999999998</v>
      </c>
      <c r="AG193" s="32">
        <v>1780.0840000000001</v>
      </c>
      <c r="AH193" s="32">
        <v>1122.893</v>
      </c>
      <c r="AI193" s="32">
        <v>6076.1710000000003</v>
      </c>
      <c r="AJ193" s="32">
        <v>4874.8159999999998</v>
      </c>
      <c r="AK193" s="32">
        <v>424.661</v>
      </c>
      <c r="AL193" s="32">
        <v>2054.4920000000002</v>
      </c>
      <c r="AM193" s="32">
        <v>45566.719499999999</v>
      </c>
      <c r="AN193" s="32">
        <v>45566.719499999999</v>
      </c>
      <c r="AO193" s="32">
        <v>45566.719499999999</v>
      </c>
      <c r="AP193" s="32">
        <v>1</v>
      </c>
    </row>
    <row r="194" spans="1:42" x14ac:dyDescent="0.35">
      <c r="A194" s="31">
        <v>802.33500000000004</v>
      </c>
      <c r="B194" s="31">
        <v>119.90900000000001</v>
      </c>
      <c r="C194" s="31">
        <v>215</v>
      </c>
      <c r="D194" s="31">
        <v>215.1</v>
      </c>
      <c r="E194" s="31">
        <v>220.1</v>
      </c>
      <c r="F194" s="31">
        <v>225</v>
      </c>
      <c r="G194" s="31">
        <v>2200.2020000000002</v>
      </c>
      <c r="H194" s="31">
        <v>1768.3989999999999</v>
      </c>
      <c r="I194" s="31">
        <v>3.234</v>
      </c>
      <c r="J194" s="31">
        <v>0.14399999999999999</v>
      </c>
      <c r="K194" s="31">
        <v>24.34</v>
      </c>
      <c r="L194" s="31">
        <v>2.044</v>
      </c>
      <c r="M194" s="31">
        <v>0.45400000000000001</v>
      </c>
      <c r="N194" s="31">
        <v>0.65600000000000003</v>
      </c>
      <c r="O194" s="31">
        <v>44.7</v>
      </c>
      <c r="P194" s="31">
        <v>27.853999999999999</v>
      </c>
      <c r="Q194" s="31">
        <v>44.984000000000002</v>
      </c>
      <c r="R194" s="31">
        <v>229.8</v>
      </c>
      <c r="S194" s="31">
        <v>60.1</v>
      </c>
      <c r="T194" s="31">
        <v>60.1</v>
      </c>
      <c r="U194" s="31">
        <v>60.9</v>
      </c>
      <c r="V194" s="31">
        <v>94.585999999999999</v>
      </c>
      <c r="W194" s="31">
        <v>52.5</v>
      </c>
      <c r="X194" s="31">
        <v>66.346000000000004</v>
      </c>
      <c r="Y194" s="31">
        <v>80.027000000000001</v>
      </c>
      <c r="Z194" s="31">
        <v>2.7090000000000001</v>
      </c>
      <c r="AA194" s="31">
        <v>541.81700000000001</v>
      </c>
      <c r="AB194" s="31">
        <v>496.82900000000001</v>
      </c>
      <c r="AC194" s="31">
        <v>4.5149999999999997</v>
      </c>
      <c r="AD194" s="31">
        <v>3.6869999999999998</v>
      </c>
      <c r="AE194" s="31">
        <v>7695.4889999999996</v>
      </c>
      <c r="AF194" s="31">
        <v>5426.0330000000004</v>
      </c>
      <c r="AG194" s="31">
        <v>1601.8489999999999</v>
      </c>
      <c r="AH194" s="31">
        <v>1023.402</v>
      </c>
      <c r="AI194" s="31">
        <v>6093.64</v>
      </c>
      <c r="AJ194" s="31">
        <v>4402.63</v>
      </c>
      <c r="AK194" s="31">
        <v>423.74599999999998</v>
      </c>
      <c r="AL194" s="31">
        <v>2055.5990000000002</v>
      </c>
      <c r="AM194" s="31">
        <v>45566.719790000003</v>
      </c>
      <c r="AN194" s="31">
        <v>45566.719790000003</v>
      </c>
      <c r="AO194" s="31">
        <v>45566.719790000003</v>
      </c>
      <c r="AP194" s="31">
        <v>1</v>
      </c>
    </row>
    <row r="195" spans="1:42" x14ac:dyDescent="0.35">
      <c r="A195" s="32">
        <v>802.33500000000004</v>
      </c>
      <c r="B195" s="32">
        <v>119.90900000000001</v>
      </c>
      <c r="C195" s="32">
        <v>215</v>
      </c>
      <c r="D195" s="32">
        <v>215.1</v>
      </c>
      <c r="E195" s="32">
        <v>220.1</v>
      </c>
      <c r="F195" s="32">
        <v>225</v>
      </c>
      <c r="G195" s="32">
        <v>2200.2020000000002</v>
      </c>
      <c r="H195" s="32">
        <v>1768.3989999999999</v>
      </c>
      <c r="I195" s="32">
        <v>3.234</v>
      </c>
      <c r="J195" s="32">
        <v>0.14399999999999999</v>
      </c>
      <c r="K195" s="32">
        <v>24.34</v>
      </c>
      <c r="L195" s="32">
        <v>2.044</v>
      </c>
      <c r="M195" s="32">
        <v>0.45400000000000001</v>
      </c>
      <c r="N195" s="32">
        <v>0.65600000000000003</v>
      </c>
      <c r="O195" s="32">
        <v>44.7</v>
      </c>
      <c r="P195" s="32">
        <v>27.853999999999999</v>
      </c>
      <c r="Q195" s="32">
        <v>44.984000000000002</v>
      </c>
      <c r="R195" s="32">
        <v>229.8</v>
      </c>
      <c r="S195" s="32">
        <v>60.1</v>
      </c>
      <c r="T195" s="32">
        <v>60.1</v>
      </c>
      <c r="U195" s="32">
        <v>60.9</v>
      </c>
      <c r="V195" s="32">
        <v>137.79599999999999</v>
      </c>
      <c r="W195" s="32">
        <v>52.5</v>
      </c>
      <c r="X195" s="32">
        <v>66.840999999999994</v>
      </c>
      <c r="Y195" s="32">
        <v>82.713999999999999</v>
      </c>
      <c r="Z195" s="32">
        <v>2.4830000000000001</v>
      </c>
      <c r="AA195" s="32">
        <v>542.05499999999995</v>
      </c>
      <c r="AB195" s="32">
        <v>494.72300000000001</v>
      </c>
      <c r="AC195" s="32">
        <v>4.8159999999999998</v>
      </c>
      <c r="AD195" s="32">
        <v>3.8380000000000001</v>
      </c>
      <c r="AE195" s="32">
        <v>7827.9949999999999</v>
      </c>
      <c r="AF195" s="32">
        <v>5965.5429999999997</v>
      </c>
      <c r="AG195" s="32">
        <v>1772.412</v>
      </c>
      <c r="AH195" s="32">
        <v>1114.8009999999999</v>
      </c>
      <c r="AI195" s="32">
        <v>6055.5829999999996</v>
      </c>
      <c r="AJ195" s="32">
        <v>4850.7430000000004</v>
      </c>
      <c r="AK195" s="32">
        <v>424.74200000000002</v>
      </c>
      <c r="AL195" s="32">
        <v>2055.9879999999998</v>
      </c>
      <c r="AM195" s="32">
        <v>45566.719790000003</v>
      </c>
      <c r="AN195" s="32">
        <v>45566.719790000003</v>
      </c>
      <c r="AO195" s="32">
        <v>45566.719790000003</v>
      </c>
      <c r="AP195" s="32">
        <v>1</v>
      </c>
    </row>
    <row r="196" spans="1:42" x14ac:dyDescent="0.35">
      <c r="A196" s="31">
        <v>802.52</v>
      </c>
      <c r="B196" s="31">
        <v>119.90900000000001</v>
      </c>
      <c r="C196" s="31">
        <v>214.6</v>
      </c>
      <c r="D196" s="31">
        <v>215.1</v>
      </c>
      <c r="E196" s="31">
        <v>220.1</v>
      </c>
      <c r="F196" s="31">
        <v>225</v>
      </c>
      <c r="G196" s="31">
        <v>2195.0529999999999</v>
      </c>
      <c r="H196" s="31">
        <v>1754.3130000000001</v>
      </c>
      <c r="I196" s="31">
        <v>3.452</v>
      </c>
      <c r="J196" s="31">
        <v>0.14399999999999999</v>
      </c>
      <c r="K196" s="31">
        <v>24.338000000000001</v>
      </c>
      <c r="L196" s="31">
        <v>2.1240000000000001</v>
      </c>
      <c r="M196" s="31">
        <v>0.45200000000000001</v>
      </c>
      <c r="N196" s="31">
        <v>0.66</v>
      </c>
      <c r="O196" s="31">
        <v>44.7</v>
      </c>
      <c r="P196" s="31">
        <v>28.593</v>
      </c>
      <c r="Q196" s="31">
        <v>44.994</v>
      </c>
      <c r="R196" s="31">
        <v>229.8</v>
      </c>
      <c r="S196" s="31">
        <v>59.9</v>
      </c>
      <c r="T196" s="31">
        <v>59.9</v>
      </c>
      <c r="U196" s="31">
        <v>60.9</v>
      </c>
      <c r="V196" s="31">
        <v>94.585999999999999</v>
      </c>
      <c r="W196" s="31">
        <v>52.5</v>
      </c>
      <c r="X196" s="31">
        <v>66.314999999999998</v>
      </c>
      <c r="Y196" s="31">
        <v>80.210999999999999</v>
      </c>
      <c r="Z196" s="31">
        <v>3.085</v>
      </c>
      <c r="AA196" s="31">
        <v>546.83100000000002</v>
      </c>
      <c r="AB196" s="31">
        <v>503.52800000000002</v>
      </c>
      <c r="AC196" s="31">
        <v>4.59</v>
      </c>
      <c r="AD196" s="31">
        <v>3.65</v>
      </c>
      <c r="AE196" s="31">
        <v>7800.53</v>
      </c>
      <c r="AF196" s="31">
        <v>5602.4520000000002</v>
      </c>
      <c r="AG196" s="31">
        <v>1687.1420000000001</v>
      </c>
      <c r="AH196" s="31">
        <v>1049.9490000000001</v>
      </c>
      <c r="AI196" s="31">
        <v>6113.3879999999999</v>
      </c>
      <c r="AJ196" s="31">
        <v>4552.5029999999997</v>
      </c>
      <c r="AK196" s="31">
        <v>423.59500000000003</v>
      </c>
      <c r="AL196" s="31">
        <v>2052.9769999999999</v>
      </c>
      <c r="AM196" s="31">
        <v>45566.720070000003</v>
      </c>
      <c r="AN196" s="31">
        <v>45566.720070000003</v>
      </c>
      <c r="AO196" s="31">
        <v>45566.720070000003</v>
      </c>
      <c r="AP196" s="31">
        <v>1</v>
      </c>
    </row>
    <row r="197" spans="1:42" x14ac:dyDescent="0.35">
      <c r="A197" s="32">
        <v>802.52</v>
      </c>
      <c r="B197" s="32">
        <v>119.90900000000001</v>
      </c>
      <c r="C197" s="32">
        <v>214.6</v>
      </c>
      <c r="D197" s="32">
        <v>215.1</v>
      </c>
      <c r="E197" s="32">
        <v>220.1</v>
      </c>
      <c r="F197" s="32">
        <v>225</v>
      </c>
      <c r="G197" s="32">
        <v>2195.0529999999999</v>
      </c>
      <c r="H197" s="32">
        <v>1754.3130000000001</v>
      </c>
      <c r="I197" s="32">
        <v>3.452</v>
      </c>
      <c r="J197" s="32">
        <v>0.14399999999999999</v>
      </c>
      <c r="K197" s="32">
        <v>24.338000000000001</v>
      </c>
      <c r="L197" s="32">
        <v>2.1240000000000001</v>
      </c>
      <c r="M197" s="32">
        <v>0.45200000000000001</v>
      </c>
      <c r="N197" s="32">
        <v>0.66</v>
      </c>
      <c r="O197" s="32">
        <v>44.7</v>
      </c>
      <c r="P197" s="32">
        <v>28.593</v>
      </c>
      <c r="Q197" s="32">
        <v>44.994</v>
      </c>
      <c r="R197" s="32">
        <v>229.8</v>
      </c>
      <c r="S197" s="32">
        <v>59.9</v>
      </c>
      <c r="T197" s="32">
        <v>59.9</v>
      </c>
      <c r="U197" s="32">
        <v>60.9</v>
      </c>
      <c r="V197" s="32">
        <v>137.79599999999999</v>
      </c>
      <c r="W197" s="32">
        <v>52.5</v>
      </c>
      <c r="X197" s="32">
        <v>66.88</v>
      </c>
      <c r="Y197" s="32">
        <v>83.009</v>
      </c>
      <c r="Z197" s="32">
        <v>1.3919999999999999</v>
      </c>
      <c r="AA197" s="32">
        <v>546.81500000000005</v>
      </c>
      <c r="AB197" s="32">
        <v>499.36399999999998</v>
      </c>
      <c r="AC197" s="32">
        <v>4.8159999999999998</v>
      </c>
      <c r="AD197" s="32">
        <v>3.8</v>
      </c>
      <c r="AE197" s="32">
        <v>7929.46</v>
      </c>
      <c r="AF197" s="32">
        <v>6097.0450000000001</v>
      </c>
      <c r="AG197" s="32">
        <v>1811.7739999999999</v>
      </c>
      <c r="AH197" s="32">
        <v>1131.4280000000001</v>
      </c>
      <c r="AI197" s="32">
        <v>6117.6859999999997</v>
      </c>
      <c r="AJ197" s="32">
        <v>4965.6180000000004</v>
      </c>
      <c r="AK197" s="32">
        <v>424.71899999999999</v>
      </c>
      <c r="AL197" s="32">
        <v>2054.84</v>
      </c>
      <c r="AM197" s="32">
        <v>45566.720070000003</v>
      </c>
      <c r="AN197" s="32">
        <v>45566.720070000003</v>
      </c>
      <c r="AO197" s="32">
        <v>45566.720070000003</v>
      </c>
      <c r="AP197" s="32">
        <v>1</v>
      </c>
    </row>
    <row r="198" spans="1:42" x14ac:dyDescent="0.35">
      <c r="A198" s="31">
        <v>802.33500000000004</v>
      </c>
      <c r="B198" s="31">
        <v>119.90900000000001</v>
      </c>
      <c r="C198" s="31">
        <v>215</v>
      </c>
      <c r="D198" s="31">
        <v>215</v>
      </c>
      <c r="E198" s="31">
        <v>220.1</v>
      </c>
      <c r="F198" s="31">
        <v>225</v>
      </c>
      <c r="G198" s="31">
        <v>2199.3270000000002</v>
      </c>
      <c r="H198" s="31">
        <v>1741.6849999999999</v>
      </c>
      <c r="I198" s="31">
        <v>3.5979999999999999</v>
      </c>
      <c r="J198" s="31">
        <v>0.152</v>
      </c>
      <c r="K198" s="31">
        <v>24.338000000000001</v>
      </c>
      <c r="L198" s="31">
        <v>2.056</v>
      </c>
      <c r="M198" s="31">
        <v>0.45200000000000001</v>
      </c>
      <c r="N198" s="31">
        <v>0.65400000000000003</v>
      </c>
      <c r="O198" s="31">
        <v>45</v>
      </c>
      <c r="P198" s="31">
        <v>28.521999999999998</v>
      </c>
      <c r="Q198" s="31">
        <v>44.973999999999997</v>
      </c>
      <c r="R198" s="31">
        <v>229.8</v>
      </c>
      <c r="S198" s="31">
        <v>60</v>
      </c>
      <c r="T198" s="31">
        <v>60</v>
      </c>
      <c r="U198" s="31">
        <v>60.9</v>
      </c>
      <c r="V198" s="31">
        <v>137.79599999999999</v>
      </c>
      <c r="W198" s="31">
        <v>52.5</v>
      </c>
      <c r="X198" s="31">
        <v>67.027000000000001</v>
      </c>
      <c r="Y198" s="31">
        <v>82.716999999999999</v>
      </c>
      <c r="Z198" s="31">
        <v>2.2949999999999999</v>
      </c>
      <c r="AA198" s="31">
        <v>543.64099999999996</v>
      </c>
      <c r="AB198" s="31">
        <v>496.46699999999998</v>
      </c>
      <c r="AC198" s="31">
        <v>4.891</v>
      </c>
      <c r="AD198" s="31">
        <v>3.8380000000000001</v>
      </c>
      <c r="AE198" s="31">
        <v>7890.8180000000002</v>
      </c>
      <c r="AF198" s="31">
        <v>6046.8230000000003</v>
      </c>
      <c r="AG198" s="31">
        <v>1838.479</v>
      </c>
      <c r="AH198" s="31">
        <v>1140.912</v>
      </c>
      <c r="AI198" s="31">
        <v>6052.34</v>
      </c>
      <c r="AJ198" s="31">
        <v>4905.9110000000001</v>
      </c>
      <c r="AK198" s="31">
        <v>424.71300000000002</v>
      </c>
      <c r="AL198" s="31">
        <v>2056.373</v>
      </c>
      <c r="AM198" s="31">
        <v>45566.720350000003</v>
      </c>
      <c r="AN198" s="31">
        <v>45566.720350000003</v>
      </c>
      <c r="AO198" s="31">
        <v>45566.720350000003</v>
      </c>
      <c r="AP198" s="31">
        <v>1</v>
      </c>
    </row>
    <row r="199" spans="1:42" x14ac:dyDescent="0.35">
      <c r="A199" s="32">
        <v>802.52</v>
      </c>
      <c r="B199" s="32">
        <v>119.90900000000001</v>
      </c>
      <c r="C199" s="32">
        <v>215.3</v>
      </c>
      <c r="D199" s="32">
        <v>215</v>
      </c>
      <c r="E199" s="32">
        <v>220.1</v>
      </c>
      <c r="F199" s="32">
        <v>225</v>
      </c>
      <c r="G199" s="32">
        <v>2199.23</v>
      </c>
      <c r="H199" s="32">
        <v>1745.7650000000001</v>
      </c>
      <c r="I199" s="32">
        <v>3.2839999999999998</v>
      </c>
      <c r="J199" s="32">
        <v>0.152</v>
      </c>
      <c r="K199" s="32">
        <v>24.34</v>
      </c>
      <c r="L199" s="32">
        <v>2.048</v>
      </c>
      <c r="M199" s="32">
        <v>0.45400000000000001</v>
      </c>
      <c r="N199" s="32">
        <v>0.65600000000000003</v>
      </c>
      <c r="O199" s="32">
        <v>45.2</v>
      </c>
      <c r="P199" s="32">
        <v>28.338000000000001</v>
      </c>
      <c r="Q199" s="32">
        <v>44.942999999999998</v>
      </c>
      <c r="R199" s="32">
        <v>229.8</v>
      </c>
      <c r="S199" s="32">
        <v>60</v>
      </c>
      <c r="T199" s="32">
        <v>60</v>
      </c>
      <c r="U199" s="32">
        <v>60.9</v>
      </c>
      <c r="V199" s="32">
        <v>94.585999999999999</v>
      </c>
      <c r="W199" s="32">
        <v>52.5</v>
      </c>
      <c r="X199" s="32">
        <v>66.251000000000005</v>
      </c>
      <c r="Y199" s="32">
        <v>80.013000000000005</v>
      </c>
      <c r="Z199" s="32">
        <v>3.198</v>
      </c>
      <c r="AA199" s="32">
        <v>545.12800000000004</v>
      </c>
      <c r="AB199" s="32">
        <v>501.24099999999999</v>
      </c>
      <c r="AC199" s="32">
        <v>4.665</v>
      </c>
      <c r="AD199" s="32">
        <v>3.6120000000000001</v>
      </c>
      <c r="AE199" s="32">
        <v>7768.7830000000004</v>
      </c>
      <c r="AF199" s="32">
        <v>5562.72</v>
      </c>
      <c r="AG199" s="32">
        <v>1713.914</v>
      </c>
      <c r="AH199" s="32">
        <v>1016.481</v>
      </c>
      <c r="AI199" s="32">
        <v>6054.8689999999997</v>
      </c>
      <c r="AJ199" s="32">
        <v>4546.2389999999996</v>
      </c>
      <c r="AK199" s="32">
        <v>423.67500000000001</v>
      </c>
      <c r="AL199" s="32">
        <v>2052.8910000000001</v>
      </c>
      <c r="AM199" s="32">
        <v>45566.72064</v>
      </c>
      <c r="AN199" s="32">
        <v>45566.72064</v>
      </c>
      <c r="AO199" s="32">
        <v>45566.72064</v>
      </c>
      <c r="AP199" s="32">
        <v>1</v>
      </c>
    </row>
    <row r="200" spans="1:42" x14ac:dyDescent="0.35">
      <c r="A200" s="31">
        <v>802.52</v>
      </c>
      <c r="B200" s="31">
        <v>119.90900000000001</v>
      </c>
      <c r="C200" s="31">
        <v>215.3</v>
      </c>
      <c r="D200" s="31">
        <v>215</v>
      </c>
      <c r="E200" s="31">
        <v>220.1</v>
      </c>
      <c r="F200" s="31">
        <v>225</v>
      </c>
      <c r="G200" s="31">
        <v>2199.23</v>
      </c>
      <c r="H200" s="31">
        <v>1745.7650000000001</v>
      </c>
      <c r="I200" s="31">
        <v>3.2839999999999998</v>
      </c>
      <c r="J200" s="31">
        <v>0.152</v>
      </c>
      <c r="K200" s="31">
        <v>24.34</v>
      </c>
      <c r="L200" s="31">
        <v>2.048</v>
      </c>
      <c r="M200" s="31">
        <v>0.45400000000000001</v>
      </c>
      <c r="N200" s="31">
        <v>0.65600000000000003</v>
      </c>
      <c r="O200" s="31">
        <v>45.2</v>
      </c>
      <c r="P200" s="31">
        <v>28.338000000000001</v>
      </c>
      <c r="Q200" s="31">
        <v>44.942999999999998</v>
      </c>
      <c r="R200" s="31">
        <v>229.8</v>
      </c>
      <c r="S200" s="31">
        <v>60</v>
      </c>
      <c r="T200" s="31">
        <v>60</v>
      </c>
      <c r="U200" s="31">
        <v>60.9</v>
      </c>
      <c r="V200" s="31">
        <v>137.79599999999999</v>
      </c>
      <c r="W200" s="31">
        <v>52.5</v>
      </c>
      <c r="X200" s="31">
        <v>66.962000000000003</v>
      </c>
      <c r="Y200" s="31">
        <v>82.867999999999995</v>
      </c>
      <c r="Z200" s="31">
        <v>2.1819999999999999</v>
      </c>
      <c r="AA200" s="31">
        <v>544.11699999999996</v>
      </c>
      <c r="AB200" s="31">
        <v>496.42</v>
      </c>
      <c r="AC200" s="31">
        <v>4.7779999999999996</v>
      </c>
      <c r="AD200" s="31">
        <v>3.8</v>
      </c>
      <c r="AE200" s="31">
        <v>7879.98</v>
      </c>
      <c r="AF200" s="31">
        <v>6004.768</v>
      </c>
      <c r="AG200" s="31">
        <v>1770.579</v>
      </c>
      <c r="AH200" s="31">
        <v>1111.94</v>
      </c>
      <c r="AI200" s="31">
        <v>6109.402</v>
      </c>
      <c r="AJ200" s="31">
        <v>4892.8280000000004</v>
      </c>
      <c r="AK200" s="31">
        <v>424.79399999999998</v>
      </c>
      <c r="AL200" s="31">
        <v>2056.3850000000002</v>
      </c>
      <c r="AM200" s="31">
        <v>45566.72064</v>
      </c>
      <c r="AN200" s="31">
        <v>45566.72064</v>
      </c>
      <c r="AO200" s="31">
        <v>45566.72064</v>
      </c>
      <c r="AP200" s="31">
        <v>1</v>
      </c>
    </row>
    <row r="201" spans="1:42" x14ac:dyDescent="0.35">
      <c r="A201" s="32">
        <v>802.15099999999995</v>
      </c>
      <c r="B201" s="32">
        <v>119.90900000000001</v>
      </c>
      <c r="C201" s="32">
        <v>215.1</v>
      </c>
      <c r="D201" s="32">
        <v>215.1</v>
      </c>
      <c r="E201" s="32">
        <v>220.1</v>
      </c>
      <c r="F201" s="32">
        <v>225</v>
      </c>
      <c r="G201" s="32">
        <v>2203.9899999999998</v>
      </c>
      <c r="H201" s="32">
        <v>1756.451</v>
      </c>
      <c r="I201" s="32">
        <v>2.738</v>
      </c>
      <c r="J201" s="32">
        <v>0.15</v>
      </c>
      <c r="K201" s="32">
        <v>24.34</v>
      </c>
      <c r="L201" s="32">
        <v>2.04</v>
      </c>
      <c r="M201" s="32">
        <v>0.45400000000000001</v>
      </c>
      <c r="N201" s="32">
        <v>0.65600000000000003</v>
      </c>
      <c r="O201" s="32">
        <v>45.2</v>
      </c>
      <c r="P201" s="32">
        <v>28.077999999999999</v>
      </c>
      <c r="Q201" s="32">
        <v>44.963999999999999</v>
      </c>
      <c r="R201" s="32">
        <v>229.8</v>
      </c>
      <c r="S201" s="32">
        <v>59.9</v>
      </c>
      <c r="T201" s="32">
        <v>59.9</v>
      </c>
      <c r="U201" s="32">
        <v>61</v>
      </c>
      <c r="V201" s="32">
        <v>94.585999999999999</v>
      </c>
      <c r="W201" s="32">
        <v>52.5</v>
      </c>
      <c r="X201" s="32">
        <v>66.403999999999996</v>
      </c>
      <c r="Y201" s="32">
        <v>80.17</v>
      </c>
      <c r="Z201" s="32">
        <v>3.1230000000000002</v>
      </c>
      <c r="AA201" s="32">
        <v>542.20000000000005</v>
      </c>
      <c r="AB201" s="32">
        <v>496.03199999999998</v>
      </c>
      <c r="AC201" s="32">
        <v>4.665</v>
      </c>
      <c r="AD201" s="32">
        <v>3.6869999999999998</v>
      </c>
      <c r="AE201" s="32">
        <v>7719.2259999999997</v>
      </c>
      <c r="AF201" s="32">
        <v>5408.1450000000004</v>
      </c>
      <c r="AG201" s="32">
        <v>1684.883</v>
      </c>
      <c r="AH201" s="32">
        <v>1023.444</v>
      </c>
      <c r="AI201" s="32">
        <v>6034.3429999999998</v>
      </c>
      <c r="AJ201" s="32">
        <v>4384.701</v>
      </c>
      <c r="AK201" s="32">
        <v>423.76900000000001</v>
      </c>
      <c r="AL201" s="32">
        <v>2123.9760000000001</v>
      </c>
      <c r="AM201" s="32">
        <v>45566.720909999996</v>
      </c>
      <c r="AN201" s="32">
        <v>45566.720909999996</v>
      </c>
      <c r="AO201" s="32">
        <v>45566.720909999996</v>
      </c>
      <c r="AP201" s="32">
        <v>1</v>
      </c>
    </row>
    <row r="202" spans="1:42" x14ac:dyDescent="0.35">
      <c r="A202" s="31">
        <v>802.15099999999995</v>
      </c>
      <c r="B202" s="31">
        <v>119.90900000000001</v>
      </c>
      <c r="C202" s="31">
        <v>215.1</v>
      </c>
      <c r="D202" s="31">
        <v>215.1</v>
      </c>
      <c r="E202" s="31">
        <v>220.1</v>
      </c>
      <c r="F202" s="31">
        <v>225</v>
      </c>
      <c r="G202" s="31">
        <v>2203.9899999999998</v>
      </c>
      <c r="H202" s="31">
        <v>1756.451</v>
      </c>
      <c r="I202" s="31">
        <v>2.738</v>
      </c>
      <c r="J202" s="31">
        <v>0.15</v>
      </c>
      <c r="K202" s="31">
        <v>24.34</v>
      </c>
      <c r="L202" s="31">
        <v>2.04</v>
      </c>
      <c r="M202" s="31">
        <v>0.45400000000000001</v>
      </c>
      <c r="N202" s="31">
        <v>0.65600000000000003</v>
      </c>
      <c r="O202" s="31">
        <v>45.2</v>
      </c>
      <c r="P202" s="31">
        <v>28.077999999999999</v>
      </c>
      <c r="Q202" s="31">
        <v>44.963999999999999</v>
      </c>
      <c r="R202" s="31">
        <v>229.8</v>
      </c>
      <c r="S202" s="31">
        <v>59.9</v>
      </c>
      <c r="T202" s="31">
        <v>59.9</v>
      </c>
      <c r="U202" s="31">
        <v>61</v>
      </c>
      <c r="V202" s="31">
        <v>137.79599999999999</v>
      </c>
      <c r="W202" s="31">
        <v>52.5</v>
      </c>
      <c r="X202" s="31">
        <v>67.08</v>
      </c>
      <c r="Y202" s="31">
        <v>82.671000000000006</v>
      </c>
      <c r="Z202" s="31">
        <v>2.5209999999999999</v>
      </c>
      <c r="AA202" s="31">
        <v>544.08500000000004</v>
      </c>
      <c r="AB202" s="31">
        <v>496.75599999999997</v>
      </c>
      <c r="AC202" s="31">
        <v>4.8540000000000001</v>
      </c>
      <c r="AD202" s="31">
        <v>3.875</v>
      </c>
      <c r="AE202" s="31">
        <v>7891.45</v>
      </c>
      <c r="AF202" s="31">
        <v>6060.7470000000003</v>
      </c>
      <c r="AG202" s="31">
        <v>1805.895</v>
      </c>
      <c r="AH202" s="31">
        <v>1146.386</v>
      </c>
      <c r="AI202" s="31">
        <v>6085.5550000000003</v>
      </c>
      <c r="AJ202" s="31">
        <v>4914.3599999999997</v>
      </c>
      <c r="AK202" s="31">
        <v>424.79700000000003</v>
      </c>
      <c r="AL202" s="31">
        <v>2056.5419999999999</v>
      </c>
      <c r="AM202" s="31">
        <v>45566.720909999996</v>
      </c>
      <c r="AN202" s="31">
        <v>45566.720909999996</v>
      </c>
      <c r="AO202" s="31">
        <v>45566.720909999996</v>
      </c>
      <c r="AP202" s="31">
        <v>0</v>
      </c>
    </row>
    <row r="203" spans="1:42" x14ac:dyDescent="0.35">
      <c r="A203" s="32">
        <v>802.33500000000004</v>
      </c>
      <c r="B203" s="32">
        <v>119.90900000000001</v>
      </c>
      <c r="C203" s="32">
        <v>215.1</v>
      </c>
      <c r="D203" s="32">
        <v>215.3</v>
      </c>
      <c r="E203" s="32">
        <v>220.1</v>
      </c>
      <c r="F203" s="32">
        <v>225</v>
      </c>
      <c r="G203" s="32">
        <v>2192.9160000000002</v>
      </c>
      <c r="H203" s="32">
        <v>1743.1420000000001</v>
      </c>
      <c r="I203" s="32">
        <v>2.7160000000000002</v>
      </c>
      <c r="J203" s="32">
        <v>0.14799999999999999</v>
      </c>
      <c r="K203" s="32">
        <v>24.34</v>
      </c>
      <c r="L203" s="32">
        <v>2.0739999999999998</v>
      </c>
      <c r="M203" s="32">
        <v>0.45400000000000001</v>
      </c>
      <c r="N203" s="32">
        <v>0.65800000000000003</v>
      </c>
      <c r="O203" s="32">
        <v>45.4</v>
      </c>
      <c r="P203" s="32">
        <v>28.388999999999999</v>
      </c>
      <c r="Q203" s="32">
        <v>44.948</v>
      </c>
      <c r="R203" s="32">
        <v>229.8</v>
      </c>
      <c r="S203" s="32">
        <v>60.1</v>
      </c>
      <c r="T203" s="32">
        <v>60.1</v>
      </c>
      <c r="U203" s="32">
        <v>60.9</v>
      </c>
      <c r="V203" s="32">
        <v>137.79599999999999</v>
      </c>
      <c r="W203" s="32">
        <v>52.5</v>
      </c>
      <c r="X203" s="32">
        <v>66.933000000000007</v>
      </c>
      <c r="Y203" s="32">
        <v>82.606999999999999</v>
      </c>
      <c r="Z203" s="32">
        <v>1.994</v>
      </c>
      <c r="AA203" s="32">
        <v>545.04899999999998</v>
      </c>
      <c r="AB203" s="32">
        <v>497.68799999999999</v>
      </c>
      <c r="AC203" s="32">
        <v>4.8159999999999998</v>
      </c>
      <c r="AD203" s="32">
        <v>3.875</v>
      </c>
      <c r="AE203" s="32">
        <v>7902.6970000000001</v>
      </c>
      <c r="AF203" s="32">
        <v>6079.6959999999999</v>
      </c>
      <c r="AG203" s="32">
        <v>1800.6959999999999</v>
      </c>
      <c r="AH203" s="32">
        <v>1160.6959999999999</v>
      </c>
      <c r="AI203" s="32">
        <v>6102.0010000000002</v>
      </c>
      <c r="AJ203" s="32">
        <v>4919</v>
      </c>
      <c r="AK203" s="32">
        <v>424.54300000000001</v>
      </c>
      <c r="AL203" s="32">
        <v>2056.1260000000002</v>
      </c>
      <c r="AM203" s="32">
        <v>45566.7212</v>
      </c>
      <c r="AN203" s="32">
        <v>45566.7212</v>
      </c>
      <c r="AO203" s="32">
        <v>45566.7212</v>
      </c>
      <c r="AP203" s="32">
        <v>1</v>
      </c>
    </row>
    <row r="204" spans="1:42" x14ac:dyDescent="0.35">
      <c r="A204" s="31">
        <v>802.33500000000004</v>
      </c>
      <c r="B204" s="31">
        <v>119.90900000000001</v>
      </c>
      <c r="C204" s="31">
        <v>215.1</v>
      </c>
      <c r="D204" s="31">
        <v>215.1</v>
      </c>
      <c r="E204" s="31">
        <v>220.3</v>
      </c>
      <c r="F204" s="31">
        <v>225</v>
      </c>
      <c r="G204" s="31">
        <v>2202.7280000000001</v>
      </c>
      <c r="H204" s="31">
        <v>1749.3589999999999</v>
      </c>
      <c r="I204" s="31">
        <v>2.83</v>
      </c>
      <c r="J204" s="31">
        <v>0.156</v>
      </c>
      <c r="K204" s="31">
        <v>24.34</v>
      </c>
      <c r="L204" s="31">
        <v>2.06</v>
      </c>
      <c r="M204" s="31">
        <v>0.45400000000000001</v>
      </c>
      <c r="N204" s="31">
        <v>0.65400000000000003</v>
      </c>
      <c r="O204" s="31">
        <v>45.7</v>
      </c>
      <c r="P204" s="31">
        <v>28.292000000000002</v>
      </c>
      <c r="Q204" s="31">
        <v>44.984000000000002</v>
      </c>
      <c r="R204" s="31">
        <v>229.8</v>
      </c>
      <c r="S204" s="31">
        <v>59.9</v>
      </c>
      <c r="T204" s="31">
        <v>59.9</v>
      </c>
      <c r="U204" s="31">
        <v>60.9</v>
      </c>
      <c r="V204" s="31">
        <v>94.585999999999999</v>
      </c>
      <c r="W204" s="31">
        <v>52.5</v>
      </c>
      <c r="X204" s="31">
        <v>66.331999999999994</v>
      </c>
      <c r="Y204" s="31">
        <v>80.204999999999998</v>
      </c>
      <c r="Z204" s="31">
        <v>3.5369999999999999</v>
      </c>
      <c r="AA204" s="31">
        <v>540.72900000000004</v>
      </c>
      <c r="AB204" s="31">
        <v>495.721</v>
      </c>
      <c r="AC204" s="31">
        <v>4.5529999999999999</v>
      </c>
      <c r="AD204" s="31">
        <v>3.65</v>
      </c>
      <c r="AE204" s="31">
        <v>7682.4530000000004</v>
      </c>
      <c r="AF204" s="31">
        <v>5384.915</v>
      </c>
      <c r="AG204" s="31">
        <v>1629.2339999999999</v>
      </c>
      <c r="AH204" s="31">
        <v>1014.016</v>
      </c>
      <c r="AI204" s="31">
        <v>6053.2190000000001</v>
      </c>
      <c r="AJ204" s="31">
        <v>4370.8990000000003</v>
      </c>
      <c r="AK204" s="31">
        <v>423.68</v>
      </c>
      <c r="AL204" s="31">
        <v>2056.0329999999999</v>
      </c>
      <c r="AM204" s="31">
        <v>45566.72148</v>
      </c>
      <c r="AN204" s="31">
        <v>45566.72148</v>
      </c>
      <c r="AO204" s="31">
        <v>45566.72148</v>
      </c>
      <c r="AP204" s="31">
        <v>0</v>
      </c>
    </row>
    <row r="205" spans="1:42" x14ac:dyDescent="0.35">
      <c r="A205" s="32">
        <v>802.33500000000004</v>
      </c>
      <c r="B205" s="32">
        <v>119.90900000000001</v>
      </c>
      <c r="C205" s="32">
        <v>215.1</v>
      </c>
      <c r="D205" s="32">
        <v>215.1</v>
      </c>
      <c r="E205" s="32">
        <v>220.3</v>
      </c>
      <c r="F205" s="32">
        <v>225</v>
      </c>
      <c r="G205" s="32">
        <v>2202.7280000000001</v>
      </c>
      <c r="H205" s="32">
        <v>1749.3589999999999</v>
      </c>
      <c r="I205" s="32">
        <v>2.83</v>
      </c>
      <c r="J205" s="32">
        <v>0.156</v>
      </c>
      <c r="K205" s="32">
        <v>24.34</v>
      </c>
      <c r="L205" s="32">
        <v>2.06</v>
      </c>
      <c r="M205" s="32">
        <v>0.45400000000000001</v>
      </c>
      <c r="N205" s="32">
        <v>0.65400000000000003</v>
      </c>
      <c r="O205" s="32">
        <v>45.7</v>
      </c>
      <c r="P205" s="32">
        <v>28.292000000000002</v>
      </c>
      <c r="Q205" s="32">
        <v>44.984000000000002</v>
      </c>
      <c r="R205" s="32">
        <v>229.8</v>
      </c>
      <c r="S205" s="32">
        <v>59.9</v>
      </c>
      <c r="T205" s="32">
        <v>59.9</v>
      </c>
      <c r="U205" s="32">
        <v>60.9</v>
      </c>
      <c r="V205" s="32">
        <v>137.79599999999999</v>
      </c>
      <c r="W205" s="32">
        <v>52.5</v>
      </c>
      <c r="X205" s="32">
        <v>67.224000000000004</v>
      </c>
      <c r="Y205" s="32">
        <v>82.963999999999999</v>
      </c>
      <c r="Z205" s="32">
        <v>1.6930000000000001</v>
      </c>
      <c r="AA205" s="32">
        <v>545.077</v>
      </c>
      <c r="AB205" s="32">
        <v>497.33499999999998</v>
      </c>
      <c r="AC205" s="32">
        <v>4.8540000000000001</v>
      </c>
      <c r="AD205" s="32">
        <v>3.8380000000000001</v>
      </c>
      <c r="AE205" s="32">
        <v>7903.5159999999996</v>
      </c>
      <c r="AF205" s="32">
        <v>6074.4480000000003</v>
      </c>
      <c r="AG205" s="32">
        <v>1816.0940000000001</v>
      </c>
      <c r="AH205" s="32">
        <v>1136.3869999999999</v>
      </c>
      <c r="AI205" s="32">
        <v>6087.4219999999996</v>
      </c>
      <c r="AJ205" s="32">
        <v>4938.0609999999997</v>
      </c>
      <c r="AK205" s="32">
        <v>424.64600000000002</v>
      </c>
      <c r="AL205" s="32">
        <v>2056.7089999999998</v>
      </c>
      <c r="AM205" s="32">
        <v>45566.72148</v>
      </c>
      <c r="AN205" s="32">
        <v>45566.72148</v>
      </c>
      <c r="AO205" s="32">
        <v>45566.72148</v>
      </c>
      <c r="AP205" s="32">
        <v>1</v>
      </c>
    </row>
    <row r="206" spans="1:42" x14ac:dyDescent="0.35">
      <c r="A206" s="31">
        <v>802.33500000000004</v>
      </c>
      <c r="B206" s="31">
        <v>119.90900000000001</v>
      </c>
      <c r="C206" s="31">
        <v>215</v>
      </c>
      <c r="D206" s="31">
        <v>215.1</v>
      </c>
      <c r="E206" s="31">
        <v>220.1</v>
      </c>
      <c r="F206" s="31">
        <v>225</v>
      </c>
      <c r="G206" s="31">
        <v>2206.127</v>
      </c>
      <c r="H206" s="31">
        <v>1747.222</v>
      </c>
      <c r="I206" s="31">
        <v>3.1579999999999999</v>
      </c>
      <c r="J206" s="31">
        <v>0.14399999999999999</v>
      </c>
      <c r="K206" s="31">
        <v>24.34</v>
      </c>
      <c r="L206" s="31">
        <v>2.06</v>
      </c>
      <c r="M206" s="31">
        <v>0.45400000000000001</v>
      </c>
      <c r="N206" s="31">
        <v>0.65600000000000003</v>
      </c>
      <c r="O206" s="31">
        <v>45.7</v>
      </c>
      <c r="P206" s="31">
        <v>28.318000000000001</v>
      </c>
      <c r="Q206" s="31">
        <v>44.948</v>
      </c>
      <c r="R206" s="31">
        <v>229.8</v>
      </c>
      <c r="S206" s="31">
        <v>60</v>
      </c>
      <c r="T206" s="31">
        <v>60</v>
      </c>
      <c r="U206" s="31">
        <v>61</v>
      </c>
      <c r="V206" s="31">
        <v>94.585999999999999</v>
      </c>
      <c r="W206" s="31">
        <v>52.5</v>
      </c>
      <c r="X206" s="31">
        <v>66.242999999999995</v>
      </c>
      <c r="Y206" s="31">
        <v>80.102999999999994</v>
      </c>
      <c r="Z206" s="31">
        <v>3.01</v>
      </c>
      <c r="AA206" s="31">
        <v>544.12099999999998</v>
      </c>
      <c r="AB206" s="31">
        <v>500.34500000000003</v>
      </c>
      <c r="AC206" s="31">
        <v>4.5149999999999997</v>
      </c>
      <c r="AD206" s="31">
        <v>3.6869999999999998</v>
      </c>
      <c r="AE206" s="31">
        <v>7739.7759999999998</v>
      </c>
      <c r="AF206" s="31">
        <v>5509.3</v>
      </c>
      <c r="AG206" s="31">
        <v>1627.7139999999999</v>
      </c>
      <c r="AH206" s="31">
        <v>1050.8109999999999</v>
      </c>
      <c r="AI206" s="31">
        <v>6112.0619999999999</v>
      </c>
      <c r="AJ206" s="31">
        <v>4458.4889999999996</v>
      </c>
      <c r="AK206" s="31">
        <v>423.74</v>
      </c>
      <c r="AL206" s="31">
        <v>2053.6019999999999</v>
      </c>
      <c r="AM206" s="31">
        <v>45566.72176</v>
      </c>
      <c r="AN206" s="31">
        <v>45566.72176</v>
      </c>
      <c r="AO206" s="31">
        <v>45566.72176</v>
      </c>
      <c r="AP206" s="31">
        <v>1</v>
      </c>
    </row>
    <row r="207" spans="1:42" x14ac:dyDescent="0.35">
      <c r="A207" s="32">
        <v>802.33500000000004</v>
      </c>
      <c r="B207" s="32">
        <v>119.90900000000001</v>
      </c>
      <c r="C207" s="32">
        <v>215</v>
      </c>
      <c r="D207" s="32">
        <v>215.1</v>
      </c>
      <c r="E207" s="32">
        <v>220.1</v>
      </c>
      <c r="F207" s="32">
        <v>225</v>
      </c>
      <c r="G207" s="32">
        <v>2206.127</v>
      </c>
      <c r="H207" s="32">
        <v>1747.222</v>
      </c>
      <c r="I207" s="32">
        <v>3.1579999999999999</v>
      </c>
      <c r="J207" s="32">
        <v>0.14399999999999999</v>
      </c>
      <c r="K207" s="32">
        <v>24.34</v>
      </c>
      <c r="L207" s="32">
        <v>2.06</v>
      </c>
      <c r="M207" s="32">
        <v>0.45400000000000001</v>
      </c>
      <c r="N207" s="32">
        <v>0.65600000000000003</v>
      </c>
      <c r="O207" s="32">
        <v>45.7</v>
      </c>
      <c r="P207" s="32">
        <v>28.318000000000001</v>
      </c>
      <c r="Q207" s="32">
        <v>44.948</v>
      </c>
      <c r="R207" s="32">
        <v>229.8</v>
      </c>
      <c r="S207" s="32">
        <v>60</v>
      </c>
      <c r="T207" s="32">
        <v>60</v>
      </c>
      <c r="U207" s="32">
        <v>61</v>
      </c>
      <c r="V207" s="32">
        <v>137.79599999999999</v>
      </c>
      <c r="W207" s="32">
        <v>52.5</v>
      </c>
      <c r="X207" s="32">
        <v>66.867000000000004</v>
      </c>
      <c r="Y207" s="32">
        <v>82.576999999999998</v>
      </c>
      <c r="Z207" s="32">
        <v>2.145</v>
      </c>
      <c r="AA207" s="32">
        <v>545.08299999999997</v>
      </c>
      <c r="AB207" s="32">
        <v>497.94900000000001</v>
      </c>
      <c r="AC207" s="32">
        <v>4.8159999999999998</v>
      </c>
      <c r="AD207" s="32">
        <v>3.875</v>
      </c>
      <c r="AE207" s="32">
        <v>7891.7460000000001</v>
      </c>
      <c r="AF207" s="32">
        <v>6073.1530000000002</v>
      </c>
      <c r="AG207" s="32">
        <v>1798.056</v>
      </c>
      <c r="AH207" s="32">
        <v>1157.0730000000001</v>
      </c>
      <c r="AI207" s="32">
        <v>6093.69</v>
      </c>
      <c r="AJ207" s="32">
        <v>4916.08</v>
      </c>
      <c r="AK207" s="32">
        <v>424.70600000000002</v>
      </c>
      <c r="AL207" s="32">
        <v>2056.0749999999998</v>
      </c>
      <c r="AM207" s="32">
        <v>45566.72176</v>
      </c>
      <c r="AN207" s="32">
        <v>45566.72176</v>
      </c>
      <c r="AO207" s="32">
        <v>45566.72176</v>
      </c>
      <c r="AP207" s="32">
        <v>0</v>
      </c>
    </row>
    <row r="208" spans="1:42" x14ac:dyDescent="0.35">
      <c r="A208" s="31">
        <v>802.33500000000004</v>
      </c>
      <c r="B208" s="31">
        <v>119.90900000000001</v>
      </c>
      <c r="C208" s="31">
        <v>214.5</v>
      </c>
      <c r="D208" s="31">
        <v>214.8</v>
      </c>
      <c r="E208" s="31">
        <v>220.1</v>
      </c>
      <c r="F208" s="31">
        <v>224.8</v>
      </c>
      <c r="G208" s="31">
        <v>2203.9899999999998</v>
      </c>
      <c r="H208" s="31">
        <v>1749.845</v>
      </c>
      <c r="I208" s="31">
        <v>3.0859999999999999</v>
      </c>
      <c r="J208" s="31">
        <v>0.14399999999999999</v>
      </c>
      <c r="K208" s="31">
        <v>24.34</v>
      </c>
      <c r="L208" s="31">
        <v>2.056</v>
      </c>
      <c r="M208" s="31">
        <v>0.45400000000000001</v>
      </c>
      <c r="N208" s="31">
        <v>0.65600000000000003</v>
      </c>
      <c r="O208" s="31">
        <v>45.9</v>
      </c>
      <c r="P208" s="31">
        <v>28.312999999999999</v>
      </c>
      <c r="Q208" s="31">
        <v>44.973999999999997</v>
      </c>
      <c r="R208" s="31">
        <v>229.8</v>
      </c>
      <c r="S208" s="31">
        <v>60.1</v>
      </c>
      <c r="T208" s="31">
        <v>60.1</v>
      </c>
      <c r="U208" s="31">
        <v>60.9</v>
      </c>
      <c r="V208" s="31">
        <v>94.585999999999999</v>
      </c>
      <c r="W208" s="31">
        <v>52.5</v>
      </c>
      <c r="X208" s="31">
        <v>66.369</v>
      </c>
      <c r="Y208" s="31">
        <v>80.057000000000002</v>
      </c>
      <c r="Z208" s="31">
        <v>3.7250000000000001</v>
      </c>
      <c r="AA208" s="31">
        <v>544.24199999999996</v>
      </c>
      <c r="AB208" s="31">
        <v>499.64100000000002</v>
      </c>
      <c r="AC208" s="31">
        <v>4.5529999999999999</v>
      </c>
      <c r="AD208" s="31">
        <v>3.65</v>
      </c>
      <c r="AE208" s="31">
        <v>7753.5060000000003</v>
      </c>
      <c r="AF208" s="31">
        <v>5506.0320000000002</v>
      </c>
      <c r="AG208" s="31">
        <v>1644.5070000000001</v>
      </c>
      <c r="AH208" s="31">
        <v>1026.895</v>
      </c>
      <c r="AI208" s="31">
        <v>6108.9989999999998</v>
      </c>
      <c r="AJ208" s="31">
        <v>4479.1379999999999</v>
      </c>
      <c r="AK208" s="31">
        <v>423.81</v>
      </c>
      <c r="AL208" s="31">
        <v>2055.1129999999998</v>
      </c>
      <c r="AM208" s="31">
        <v>45566.722049999997</v>
      </c>
      <c r="AN208" s="31">
        <v>45566.722049999997</v>
      </c>
      <c r="AO208" s="31">
        <v>45566.722049999997</v>
      </c>
      <c r="AP208" s="31">
        <v>1</v>
      </c>
    </row>
    <row r="209" spans="1:42" x14ac:dyDescent="0.35">
      <c r="A209" s="32">
        <v>802.33500000000004</v>
      </c>
      <c r="B209" s="32">
        <v>119.90900000000001</v>
      </c>
      <c r="C209" s="32">
        <v>214.5</v>
      </c>
      <c r="D209" s="32">
        <v>214.8</v>
      </c>
      <c r="E209" s="32">
        <v>220.1</v>
      </c>
      <c r="F209" s="32">
        <v>224.8</v>
      </c>
      <c r="G209" s="32">
        <v>2203.9899999999998</v>
      </c>
      <c r="H209" s="32">
        <v>1749.845</v>
      </c>
      <c r="I209" s="32">
        <v>3.0859999999999999</v>
      </c>
      <c r="J209" s="32">
        <v>0.14399999999999999</v>
      </c>
      <c r="K209" s="32">
        <v>24.34</v>
      </c>
      <c r="L209" s="32">
        <v>2.056</v>
      </c>
      <c r="M209" s="32">
        <v>0.45400000000000001</v>
      </c>
      <c r="N209" s="32">
        <v>0.65600000000000003</v>
      </c>
      <c r="O209" s="32">
        <v>45.9</v>
      </c>
      <c r="P209" s="32">
        <v>28.312999999999999</v>
      </c>
      <c r="Q209" s="32">
        <v>44.973999999999997</v>
      </c>
      <c r="R209" s="32">
        <v>229.8</v>
      </c>
      <c r="S209" s="32">
        <v>60.1</v>
      </c>
      <c r="T209" s="32">
        <v>60.1</v>
      </c>
      <c r="U209" s="32">
        <v>60.9</v>
      </c>
      <c r="V209" s="32">
        <v>137.79599999999999</v>
      </c>
      <c r="W209" s="32">
        <v>52.5</v>
      </c>
      <c r="X209" s="32">
        <v>66.929000000000002</v>
      </c>
      <c r="Y209" s="32">
        <v>82.715999999999994</v>
      </c>
      <c r="Z209" s="32">
        <v>2.2200000000000002</v>
      </c>
      <c r="AA209" s="32">
        <v>545.65</v>
      </c>
      <c r="AB209" s="32">
        <v>499.04</v>
      </c>
      <c r="AC209" s="32">
        <v>4.8159999999999998</v>
      </c>
      <c r="AD209" s="32">
        <v>3.9129999999999998</v>
      </c>
      <c r="AE209" s="32">
        <v>7912.7219999999998</v>
      </c>
      <c r="AF209" s="32">
        <v>6109.857</v>
      </c>
      <c r="AG209" s="32">
        <v>1796.2349999999999</v>
      </c>
      <c r="AH209" s="32">
        <v>1175.402</v>
      </c>
      <c r="AI209" s="32">
        <v>6116.4870000000001</v>
      </c>
      <c r="AJ209" s="32">
        <v>4934.4549999999999</v>
      </c>
      <c r="AK209" s="32">
        <v>424.74900000000002</v>
      </c>
      <c r="AL209" s="32">
        <v>2056.6210000000001</v>
      </c>
      <c r="AM209" s="32">
        <v>45566.722049999997</v>
      </c>
      <c r="AN209" s="32">
        <v>45566.722049999997</v>
      </c>
      <c r="AO209" s="32">
        <v>45566.722049999997</v>
      </c>
      <c r="AP209" s="32">
        <v>1</v>
      </c>
    </row>
    <row r="210" spans="1:42" x14ac:dyDescent="0.35">
      <c r="A210" s="31">
        <v>802.70399999999995</v>
      </c>
      <c r="B210" s="31">
        <v>119.90900000000001</v>
      </c>
      <c r="C210" s="31">
        <v>214.8</v>
      </c>
      <c r="D210" s="31">
        <v>214.8</v>
      </c>
      <c r="E210" s="31">
        <v>220.1</v>
      </c>
      <c r="F210" s="31">
        <v>225</v>
      </c>
      <c r="G210" s="31">
        <v>2197.6759999999999</v>
      </c>
      <c r="H210" s="31">
        <v>1769.4680000000001</v>
      </c>
      <c r="I210" s="31">
        <v>3.1019999999999999</v>
      </c>
      <c r="J210" s="31">
        <v>0.14799999999999999</v>
      </c>
      <c r="K210" s="31">
        <v>24.341999999999999</v>
      </c>
      <c r="L210" s="31">
        <v>2.06</v>
      </c>
      <c r="M210" s="31">
        <v>0.45400000000000001</v>
      </c>
      <c r="N210" s="31">
        <v>0.65800000000000003</v>
      </c>
      <c r="O210" s="31">
        <v>46</v>
      </c>
      <c r="P210" s="31">
        <v>28.434999999999999</v>
      </c>
      <c r="Q210" s="31">
        <v>44.973999999999997</v>
      </c>
      <c r="R210" s="31">
        <v>230</v>
      </c>
      <c r="S210" s="31">
        <v>59.9</v>
      </c>
      <c r="T210" s="31">
        <v>59.9</v>
      </c>
      <c r="U210" s="31">
        <v>61</v>
      </c>
      <c r="V210" s="31">
        <v>137.79599999999999</v>
      </c>
      <c r="W210" s="31">
        <v>52.5</v>
      </c>
      <c r="X210" s="31">
        <v>66.930999999999997</v>
      </c>
      <c r="Y210" s="31">
        <v>82.707999999999998</v>
      </c>
      <c r="Z210" s="31">
        <v>2.4460000000000002</v>
      </c>
      <c r="AA210" s="31">
        <v>546.30499999999995</v>
      </c>
      <c r="AB210" s="31">
        <v>499.81700000000001</v>
      </c>
      <c r="AC210" s="31">
        <v>4.8159999999999998</v>
      </c>
      <c r="AD210" s="31">
        <v>3.8380000000000001</v>
      </c>
      <c r="AE210" s="31">
        <v>7911.2470000000003</v>
      </c>
      <c r="AF210" s="31">
        <v>6120.2039999999997</v>
      </c>
      <c r="AG210" s="31">
        <v>1803.671</v>
      </c>
      <c r="AH210" s="31">
        <v>1144.5160000000001</v>
      </c>
      <c r="AI210" s="31">
        <v>6107.576</v>
      </c>
      <c r="AJ210" s="31">
        <v>4975.6880000000001</v>
      </c>
      <c r="AK210" s="31">
        <v>424.58199999999999</v>
      </c>
      <c r="AL210" s="31">
        <v>2057.0250000000001</v>
      </c>
      <c r="AM210" s="31">
        <v>45566.722320000001</v>
      </c>
      <c r="AN210" s="31">
        <v>45566.722320000001</v>
      </c>
      <c r="AO210" s="31">
        <v>45566.722320000001</v>
      </c>
      <c r="AP210" s="31">
        <v>1</v>
      </c>
    </row>
    <row r="211" spans="1:42" x14ac:dyDescent="0.35">
      <c r="A211" s="32">
        <v>802.33500000000004</v>
      </c>
      <c r="B211" s="32">
        <v>119.90900000000001</v>
      </c>
      <c r="C211" s="32">
        <v>215.3</v>
      </c>
      <c r="D211" s="32">
        <v>215</v>
      </c>
      <c r="E211" s="32">
        <v>220</v>
      </c>
      <c r="F211" s="32">
        <v>225</v>
      </c>
      <c r="G211" s="32">
        <v>2211.9560000000001</v>
      </c>
      <c r="H211" s="32">
        <v>1756.645</v>
      </c>
      <c r="I211" s="32">
        <v>2.95</v>
      </c>
      <c r="J211" s="32">
        <v>0.14599999999999999</v>
      </c>
      <c r="K211" s="32">
        <v>24.34</v>
      </c>
      <c r="L211" s="32">
        <v>2.0539999999999998</v>
      </c>
      <c r="M211" s="32">
        <v>0.45400000000000001</v>
      </c>
      <c r="N211" s="32">
        <v>0.65800000000000003</v>
      </c>
      <c r="O211" s="32">
        <v>46.2</v>
      </c>
      <c r="P211" s="32">
        <v>28.302</v>
      </c>
      <c r="Q211" s="32">
        <v>44.959000000000003</v>
      </c>
      <c r="R211" s="32">
        <v>230</v>
      </c>
      <c r="S211" s="32">
        <v>60.1</v>
      </c>
      <c r="T211" s="32">
        <v>60.1</v>
      </c>
      <c r="U211" s="32">
        <v>60.9</v>
      </c>
      <c r="V211" s="32">
        <v>94.585999999999999</v>
      </c>
      <c r="W211" s="32">
        <v>52.5</v>
      </c>
      <c r="X211" s="32">
        <v>66.352000000000004</v>
      </c>
      <c r="Y211" s="32">
        <v>80.058999999999997</v>
      </c>
      <c r="Z211" s="32">
        <v>2.8969999999999998</v>
      </c>
      <c r="AA211" s="32">
        <v>543.53</v>
      </c>
      <c r="AB211" s="32">
        <v>499.12099999999998</v>
      </c>
      <c r="AC211" s="32">
        <v>4.665</v>
      </c>
      <c r="AD211" s="32">
        <v>3.6869999999999998</v>
      </c>
      <c r="AE211" s="32">
        <v>7732.0839999999998</v>
      </c>
      <c r="AF211" s="32">
        <v>5495.924</v>
      </c>
      <c r="AG211" s="32">
        <v>1701.7329999999999</v>
      </c>
      <c r="AH211" s="32">
        <v>1042.4380000000001</v>
      </c>
      <c r="AI211" s="32">
        <v>6030.3509999999997</v>
      </c>
      <c r="AJ211" s="32">
        <v>4453.4870000000001</v>
      </c>
      <c r="AK211" s="32">
        <v>423.76</v>
      </c>
      <c r="AL211" s="32">
        <v>2055.7660000000001</v>
      </c>
      <c r="AM211" s="32">
        <v>45566.722600000001</v>
      </c>
      <c r="AN211" s="32">
        <v>45566.722600000001</v>
      </c>
      <c r="AO211" s="32">
        <v>45566.722600000001</v>
      </c>
      <c r="AP211" s="32">
        <v>1</v>
      </c>
    </row>
    <row r="212" spans="1:42" x14ac:dyDescent="0.35">
      <c r="A212" s="31">
        <v>802.33500000000004</v>
      </c>
      <c r="B212" s="31">
        <v>119.90900000000001</v>
      </c>
      <c r="C212" s="31">
        <v>215.3</v>
      </c>
      <c r="D212" s="31">
        <v>215</v>
      </c>
      <c r="E212" s="31">
        <v>220</v>
      </c>
      <c r="F212" s="31">
        <v>225</v>
      </c>
      <c r="G212" s="31">
        <v>2211.9560000000001</v>
      </c>
      <c r="H212" s="31">
        <v>1756.645</v>
      </c>
      <c r="I212" s="31">
        <v>2.95</v>
      </c>
      <c r="J212" s="31">
        <v>0.14599999999999999</v>
      </c>
      <c r="K212" s="31">
        <v>24.34</v>
      </c>
      <c r="L212" s="31">
        <v>2.0539999999999998</v>
      </c>
      <c r="M212" s="31">
        <v>0.45400000000000001</v>
      </c>
      <c r="N212" s="31">
        <v>0.65800000000000003</v>
      </c>
      <c r="O212" s="31">
        <v>46.2</v>
      </c>
      <c r="P212" s="31">
        <v>28.302</v>
      </c>
      <c r="Q212" s="31">
        <v>44.959000000000003</v>
      </c>
      <c r="R212" s="31">
        <v>230</v>
      </c>
      <c r="S212" s="31">
        <v>60.1</v>
      </c>
      <c r="T212" s="31">
        <v>60.1</v>
      </c>
      <c r="U212" s="31">
        <v>60.9</v>
      </c>
      <c r="V212" s="31">
        <v>137.79599999999999</v>
      </c>
      <c r="W212" s="31">
        <v>52.5</v>
      </c>
      <c r="X212" s="31">
        <v>66.971999999999994</v>
      </c>
      <c r="Y212" s="31">
        <v>82.728999999999999</v>
      </c>
      <c r="Z212" s="31">
        <v>2.5960000000000001</v>
      </c>
      <c r="AA212" s="31">
        <v>545.37599999999998</v>
      </c>
      <c r="AB212" s="31">
        <v>497.90499999999997</v>
      </c>
      <c r="AC212" s="31">
        <v>4.7779999999999996</v>
      </c>
      <c r="AD212" s="31">
        <v>3.8380000000000001</v>
      </c>
      <c r="AE212" s="31">
        <v>7898.4719999999998</v>
      </c>
      <c r="AF212" s="31">
        <v>6060.2259999999997</v>
      </c>
      <c r="AG212" s="31">
        <v>1773.729</v>
      </c>
      <c r="AH212" s="31">
        <v>1133.855</v>
      </c>
      <c r="AI212" s="31">
        <v>6124.7420000000002</v>
      </c>
      <c r="AJ212" s="31">
        <v>4926.3710000000001</v>
      </c>
      <c r="AK212" s="31">
        <v>424.60599999999999</v>
      </c>
      <c r="AL212" s="31">
        <v>2053.6689999999999</v>
      </c>
      <c r="AM212" s="31">
        <v>45566.722600000001</v>
      </c>
      <c r="AN212" s="31">
        <v>45566.722600000001</v>
      </c>
      <c r="AO212" s="31">
        <v>45566.722600000001</v>
      </c>
      <c r="AP212" s="31">
        <v>1</v>
      </c>
    </row>
    <row r="213" spans="1:42" x14ac:dyDescent="0.35">
      <c r="A213" s="32">
        <v>802.33500000000004</v>
      </c>
      <c r="B213" s="32">
        <v>119.90900000000001</v>
      </c>
      <c r="C213" s="32">
        <v>215.3</v>
      </c>
      <c r="D213" s="32">
        <v>215.1</v>
      </c>
      <c r="E213" s="32">
        <v>220.1</v>
      </c>
      <c r="F213" s="32">
        <v>225</v>
      </c>
      <c r="G213" s="32">
        <v>2198.453</v>
      </c>
      <c r="H213" s="32">
        <v>1751.5930000000001</v>
      </c>
      <c r="I213" s="32">
        <v>3.2719999999999998</v>
      </c>
      <c r="J213" s="32">
        <v>0.14399999999999999</v>
      </c>
      <c r="K213" s="32">
        <v>24.34</v>
      </c>
      <c r="L213" s="32">
        <v>2.06</v>
      </c>
      <c r="M213" s="32">
        <v>0.45400000000000001</v>
      </c>
      <c r="N213" s="32">
        <v>0.65800000000000003</v>
      </c>
      <c r="O213" s="32">
        <v>46.4</v>
      </c>
      <c r="P213" s="32">
        <v>28.347999999999999</v>
      </c>
      <c r="Q213" s="32">
        <v>44.948</v>
      </c>
      <c r="R213" s="32">
        <v>229.8</v>
      </c>
      <c r="S213" s="32">
        <v>60</v>
      </c>
      <c r="T213" s="32">
        <v>60</v>
      </c>
      <c r="U213" s="32">
        <v>60.9</v>
      </c>
      <c r="V213" s="32">
        <v>94.585999999999999</v>
      </c>
      <c r="W213" s="32">
        <v>52.5</v>
      </c>
      <c r="X213" s="32">
        <v>66.459999999999994</v>
      </c>
      <c r="Y213" s="32">
        <v>80.034000000000006</v>
      </c>
      <c r="Z213" s="32">
        <v>3.2730000000000001</v>
      </c>
      <c r="AA213" s="32">
        <v>544.23299999999995</v>
      </c>
      <c r="AB213" s="32">
        <v>499.79</v>
      </c>
      <c r="AC213" s="32">
        <v>4.5529999999999999</v>
      </c>
      <c r="AD213" s="32">
        <v>3.65</v>
      </c>
      <c r="AE213" s="32">
        <v>7754.8689999999997</v>
      </c>
      <c r="AF213" s="32">
        <v>5512.2389999999996</v>
      </c>
      <c r="AG213" s="32">
        <v>1646.1969999999999</v>
      </c>
      <c r="AH213" s="32">
        <v>1028.8420000000001</v>
      </c>
      <c r="AI213" s="32">
        <v>6108.6719999999996</v>
      </c>
      <c r="AJ213" s="32">
        <v>4483.3959999999997</v>
      </c>
      <c r="AK213" s="32">
        <v>423.786</v>
      </c>
      <c r="AL213" s="32">
        <v>2056.1010000000001</v>
      </c>
      <c r="AM213" s="32">
        <v>45566.722880000001</v>
      </c>
      <c r="AN213" s="32">
        <v>45566.722880000001</v>
      </c>
      <c r="AO213" s="32">
        <v>45566.722880000001</v>
      </c>
      <c r="AP213" s="32">
        <v>0</v>
      </c>
    </row>
    <row r="214" spans="1:42" x14ac:dyDescent="0.35">
      <c r="A214" s="31">
        <v>802.33500000000004</v>
      </c>
      <c r="B214" s="31">
        <v>119.90900000000001</v>
      </c>
      <c r="C214" s="31">
        <v>215.3</v>
      </c>
      <c r="D214" s="31">
        <v>215.1</v>
      </c>
      <c r="E214" s="31">
        <v>220.1</v>
      </c>
      <c r="F214" s="31">
        <v>225</v>
      </c>
      <c r="G214" s="31">
        <v>2198.453</v>
      </c>
      <c r="H214" s="31">
        <v>1751.5930000000001</v>
      </c>
      <c r="I214" s="31">
        <v>3.2719999999999998</v>
      </c>
      <c r="J214" s="31">
        <v>0.14399999999999999</v>
      </c>
      <c r="K214" s="31">
        <v>24.34</v>
      </c>
      <c r="L214" s="31">
        <v>2.06</v>
      </c>
      <c r="M214" s="31">
        <v>0.45400000000000001</v>
      </c>
      <c r="N214" s="31">
        <v>0.65800000000000003</v>
      </c>
      <c r="O214" s="31">
        <v>46.4</v>
      </c>
      <c r="P214" s="31">
        <v>28.347999999999999</v>
      </c>
      <c r="Q214" s="31">
        <v>44.948</v>
      </c>
      <c r="R214" s="31">
        <v>229.8</v>
      </c>
      <c r="S214" s="31">
        <v>60</v>
      </c>
      <c r="T214" s="31">
        <v>60</v>
      </c>
      <c r="U214" s="31">
        <v>60.9</v>
      </c>
      <c r="V214" s="31">
        <v>137.79599999999999</v>
      </c>
      <c r="W214" s="31">
        <v>52.5</v>
      </c>
      <c r="X214" s="31">
        <v>66.989000000000004</v>
      </c>
      <c r="Y214" s="31">
        <v>82.686999999999998</v>
      </c>
      <c r="Z214" s="31">
        <v>2.1819999999999999</v>
      </c>
      <c r="AA214" s="31">
        <v>543.06500000000005</v>
      </c>
      <c r="AB214" s="31">
        <v>495.834</v>
      </c>
      <c r="AC214" s="31">
        <v>4.8540000000000001</v>
      </c>
      <c r="AD214" s="31">
        <v>3.8380000000000001</v>
      </c>
      <c r="AE214" s="31">
        <v>7872.0789999999997</v>
      </c>
      <c r="AF214" s="31">
        <v>6003.4679999999998</v>
      </c>
      <c r="AG214" s="31">
        <v>1808.421</v>
      </c>
      <c r="AH214" s="31">
        <v>1130.0940000000001</v>
      </c>
      <c r="AI214" s="31">
        <v>6063.6580000000004</v>
      </c>
      <c r="AJ214" s="31">
        <v>4873.3739999999998</v>
      </c>
      <c r="AK214" s="31">
        <v>424.71199999999999</v>
      </c>
      <c r="AL214" s="31">
        <v>2056.125</v>
      </c>
      <c r="AM214" s="31">
        <v>45566.722880000001</v>
      </c>
      <c r="AN214" s="31">
        <v>45566.722880000001</v>
      </c>
      <c r="AO214" s="31">
        <v>45566.722880000001</v>
      </c>
      <c r="AP214" s="31">
        <v>1</v>
      </c>
    </row>
    <row r="215" spans="1:42" x14ac:dyDescent="0.35">
      <c r="A215" s="32">
        <v>802.33500000000004</v>
      </c>
      <c r="B215" s="32">
        <v>119.90900000000001</v>
      </c>
      <c r="C215" s="32">
        <v>215.1</v>
      </c>
      <c r="D215" s="32">
        <v>215.1</v>
      </c>
      <c r="E215" s="32">
        <v>220.1</v>
      </c>
      <c r="F215" s="32">
        <v>225</v>
      </c>
      <c r="G215" s="32">
        <v>2207.6819999999998</v>
      </c>
      <c r="H215" s="32">
        <v>1768.2049999999999</v>
      </c>
      <c r="I215" s="32">
        <v>3.43</v>
      </c>
      <c r="J215" s="32">
        <v>0.14399999999999999</v>
      </c>
      <c r="K215" s="32">
        <v>24.34</v>
      </c>
      <c r="L215" s="32">
        <v>2.052</v>
      </c>
      <c r="M215" s="32">
        <v>0.45400000000000001</v>
      </c>
      <c r="N215" s="32">
        <v>0.65600000000000003</v>
      </c>
      <c r="O215" s="32">
        <v>46.5</v>
      </c>
      <c r="P215" s="32">
        <v>28.221</v>
      </c>
      <c r="Q215" s="32">
        <v>44.988999999999997</v>
      </c>
      <c r="R215" s="32">
        <v>229.8</v>
      </c>
      <c r="S215" s="32">
        <v>60</v>
      </c>
      <c r="T215" s="32">
        <v>60</v>
      </c>
      <c r="U215" s="32">
        <v>61</v>
      </c>
      <c r="V215" s="32">
        <v>137.79599999999999</v>
      </c>
      <c r="W215" s="32">
        <v>52.5</v>
      </c>
      <c r="X215" s="32">
        <v>67.075000000000003</v>
      </c>
      <c r="Y215" s="32">
        <v>82.87</v>
      </c>
      <c r="Z215" s="32">
        <v>2.2570000000000001</v>
      </c>
      <c r="AA215" s="32">
        <v>542.14099999999996</v>
      </c>
      <c r="AB215" s="32">
        <v>495.59199999999998</v>
      </c>
      <c r="AC215" s="32">
        <v>4.8159999999999998</v>
      </c>
      <c r="AD215" s="32">
        <v>3.8380000000000001</v>
      </c>
      <c r="AE215" s="32">
        <v>7844.68</v>
      </c>
      <c r="AF215" s="32">
        <v>5989.92</v>
      </c>
      <c r="AG215" s="32">
        <v>1780.528</v>
      </c>
      <c r="AH215" s="32">
        <v>1125.242</v>
      </c>
      <c r="AI215" s="32">
        <v>6064.1509999999998</v>
      </c>
      <c r="AJ215" s="32">
        <v>4864.6790000000001</v>
      </c>
      <c r="AK215" s="32">
        <v>424.62</v>
      </c>
      <c r="AL215" s="32">
        <v>2055.7130000000002</v>
      </c>
      <c r="AM215" s="32">
        <v>45566.723169999997</v>
      </c>
      <c r="AN215" s="32">
        <v>45566.723169999997</v>
      </c>
      <c r="AO215" s="32">
        <v>45566.723169999997</v>
      </c>
      <c r="AP215" s="32">
        <v>1</v>
      </c>
    </row>
    <row r="216" spans="1:42" x14ac:dyDescent="0.35">
      <c r="A216" s="31">
        <v>802.15099999999995</v>
      </c>
      <c r="B216" s="31">
        <v>119.90900000000001</v>
      </c>
      <c r="C216" s="31">
        <v>215</v>
      </c>
      <c r="D216" s="31">
        <v>215.1</v>
      </c>
      <c r="E216" s="31">
        <v>220.1</v>
      </c>
      <c r="F216" s="31">
        <v>225</v>
      </c>
      <c r="G216" s="31">
        <v>2199.7159999999999</v>
      </c>
      <c r="H216" s="31">
        <v>1756.2560000000001</v>
      </c>
      <c r="I216" s="31">
        <v>2.7040000000000002</v>
      </c>
      <c r="J216" s="31">
        <v>0.15</v>
      </c>
      <c r="K216" s="31">
        <v>24.34</v>
      </c>
      <c r="L216" s="31">
        <v>2.06</v>
      </c>
      <c r="M216" s="31">
        <v>0.45400000000000001</v>
      </c>
      <c r="N216" s="31">
        <v>0.65600000000000003</v>
      </c>
      <c r="O216" s="31">
        <v>46.5</v>
      </c>
      <c r="P216" s="31">
        <v>28.266999999999999</v>
      </c>
      <c r="Q216" s="31">
        <v>44.969000000000001</v>
      </c>
      <c r="R216" s="31">
        <v>229.8</v>
      </c>
      <c r="S216" s="31">
        <v>60.1</v>
      </c>
      <c r="T216" s="31">
        <v>60.1</v>
      </c>
      <c r="U216" s="31">
        <v>60.9</v>
      </c>
      <c r="V216" s="31">
        <v>94.585999999999999</v>
      </c>
      <c r="W216" s="31">
        <v>52.5</v>
      </c>
      <c r="X216" s="31">
        <v>66.328999999999994</v>
      </c>
      <c r="Y216" s="31">
        <v>80.320999999999998</v>
      </c>
      <c r="Z216" s="31">
        <v>2.8969999999999998</v>
      </c>
      <c r="AA216" s="31">
        <v>541.59799999999996</v>
      </c>
      <c r="AB216" s="31">
        <v>497.35300000000001</v>
      </c>
      <c r="AC216" s="31">
        <v>4.59</v>
      </c>
      <c r="AD216" s="31">
        <v>3.65</v>
      </c>
      <c r="AE216" s="31">
        <v>7694.2969999999996</v>
      </c>
      <c r="AF216" s="31">
        <v>5438.3559999999998</v>
      </c>
      <c r="AG216" s="31">
        <v>1655.4580000000001</v>
      </c>
      <c r="AH216" s="31">
        <v>1020.795</v>
      </c>
      <c r="AI216" s="31">
        <v>6038.8389999999999</v>
      </c>
      <c r="AJ216" s="31">
        <v>4417.5609999999997</v>
      </c>
      <c r="AK216" s="31">
        <v>423.59</v>
      </c>
      <c r="AL216" s="31">
        <v>2050.8159999999998</v>
      </c>
      <c r="AM216" s="31">
        <v>45566.723449999998</v>
      </c>
      <c r="AN216" s="31">
        <v>45566.723449999998</v>
      </c>
      <c r="AO216" s="31">
        <v>45566.723449999998</v>
      </c>
      <c r="AP216" s="31">
        <v>1</v>
      </c>
    </row>
    <row r="217" spans="1:42" x14ac:dyDescent="0.35">
      <c r="A217" s="32">
        <v>802.15099999999995</v>
      </c>
      <c r="B217" s="32">
        <v>119.90900000000001</v>
      </c>
      <c r="C217" s="32">
        <v>215</v>
      </c>
      <c r="D217" s="32">
        <v>215.1</v>
      </c>
      <c r="E217" s="32">
        <v>220.1</v>
      </c>
      <c r="F217" s="32">
        <v>225</v>
      </c>
      <c r="G217" s="32">
        <v>2199.7159999999999</v>
      </c>
      <c r="H217" s="32">
        <v>1756.2560000000001</v>
      </c>
      <c r="I217" s="32">
        <v>2.7040000000000002</v>
      </c>
      <c r="J217" s="32">
        <v>0.15</v>
      </c>
      <c r="K217" s="32">
        <v>24.34</v>
      </c>
      <c r="L217" s="32">
        <v>2.06</v>
      </c>
      <c r="M217" s="32">
        <v>0.45400000000000001</v>
      </c>
      <c r="N217" s="32">
        <v>0.65600000000000003</v>
      </c>
      <c r="O217" s="32">
        <v>46.5</v>
      </c>
      <c r="P217" s="32">
        <v>28.266999999999999</v>
      </c>
      <c r="Q217" s="32">
        <v>44.969000000000001</v>
      </c>
      <c r="R217" s="32">
        <v>229.8</v>
      </c>
      <c r="S217" s="32">
        <v>60.1</v>
      </c>
      <c r="T217" s="32">
        <v>60.1</v>
      </c>
      <c r="U217" s="32">
        <v>60.9</v>
      </c>
      <c r="V217" s="32">
        <v>137.79599999999999</v>
      </c>
      <c r="W217" s="32">
        <v>52.5</v>
      </c>
      <c r="X217" s="32">
        <v>67.058000000000007</v>
      </c>
      <c r="Y217" s="32">
        <v>83.174999999999997</v>
      </c>
      <c r="Z217" s="32">
        <v>1.3540000000000001</v>
      </c>
      <c r="AA217" s="32">
        <v>543.01199999999994</v>
      </c>
      <c r="AB217" s="32">
        <v>494.87599999999998</v>
      </c>
      <c r="AC217" s="32">
        <v>4.7779999999999996</v>
      </c>
      <c r="AD217" s="32">
        <v>3.8380000000000001</v>
      </c>
      <c r="AE217" s="32">
        <v>7862.2079999999996</v>
      </c>
      <c r="AF217" s="32">
        <v>5998.9610000000002</v>
      </c>
      <c r="AG217" s="32">
        <v>1764.992</v>
      </c>
      <c r="AH217" s="32">
        <v>1126.0260000000001</v>
      </c>
      <c r="AI217" s="32">
        <v>6097.2160000000003</v>
      </c>
      <c r="AJ217" s="32">
        <v>4872.9350000000004</v>
      </c>
      <c r="AK217" s="32">
        <v>424.64</v>
      </c>
      <c r="AL217" s="32">
        <v>2056.2539999999999</v>
      </c>
      <c r="AM217" s="32">
        <v>45566.723449999998</v>
      </c>
      <c r="AN217" s="32">
        <v>45566.723449999998</v>
      </c>
      <c r="AO217" s="32">
        <v>45566.723449999998</v>
      </c>
      <c r="AP217" s="32">
        <v>1</v>
      </c>
    </row>
    <row r="218" spans="1:42" x14ac:dyDescent="0.35">
      <c r="A218" s="31">
        <v>802.52</v>
      </c>
      <c r="B218" s="31">
        <v>119.90900000000001</v>
      </c>
      <c r="C218" s="31">
        <v>215</v>
      </c>
      <c r="D218" s="31">
        <v>215.1</v>
      </c>
      <c r="E218" s="31">
        <v>220.1</v>
      </c>
      <c r="F218" s="31">
        <v>225</v>
      </c>
      <c r="G218" s="31">
        <v>2209.2359999999999</v>
      </c>
      <c r="H218" s="31">
        <v>1755.673</v>
      </c>
      <c r="I218" s="31">
        <v>3.3519999999999999</v>
      </c>
      <c r="J218" s="31">
        <v>0.158</v>
      </c>
      <c r="K218" s="31">
        <v>24.34</v>
      </c>
      <c r="L218" s="31">
        <v>2.0539999999999998</v>
      </c>
      <c r="M218" s="31">
        <v>0.45400000000000001</v>
      </c>
      <c r="N218" s="31">
        <v>0.65600000000000003</v>
      </c>
      <c r="O218" s="31">
        <v>46.5</v>
      </c>
      <c r="P218" s="31">
        <v>28.256</v>
      </c>
      <c r="Q218" s="31">
        <v>44.969000000000001</v>
      </c>
      <c r="R218" s="31">
        <v>229.8</v>
      </c>
      <c r="S218" s="31">
        <v>59.9</v>
      </c>
      <c r="T218" s="31">
        <v>59.9</v>
      </c>
      <c r="U218" s="31">
        <v>61</v>
      </c>
      <c r="V218" s="31">
        <v>94.585999999999999</v>
      </c>
      <c r="W218" s="31">
        <v>52.5</v>
      </c>
      <c r="X218" s="31">
        <v>66.492999999999995</v>
      </c>
      <c r="Y218" s="31">
        <v>80.186999999999998</v>
      </c>
      <c r="Z218" s="31">
        <v>3.3860000000000001</v>
      </c>
      <c r="AA218" s="31">
        <v>540.94299999999998</v>
      </c>
      <c r="AB218" s="31">
        <v>495.49099999999999</v>
      </c>
      <c r="AC218" s="31">
        <v>4.665</v>
      </c>
      <c r="AD218" s="31">
        <v>3.6869999999999998</v>
      </c>
      <c r="AE218" s="31">
        <v>7681.973</v>
      </c>
      <c r="AF218" s="31">
        <v>5395.2380000000003</v>
      </c>
      <c r="AG218" s="31">
        <v>1683.8119999999999</v>
      </c>
      <c r="AH218" s="31">
        <v>1024.5530000000001</v>
      </c>
      <c r="AI218" s="31">
        <v>5998.1610000000001</v>
      </c>
      <c r="AJ218" s="31">
        <v>4370.6850000000004</v>
      </c>
      <c r="AK218" s="31">
        <v>423.80500000000001</v>
      </c>
      <c r="AL218" s="31">
        <v>2055.2249999999999</v>
      </c>
      <c r="AM218" s="31">
        <v>45566.723740000001</v>
      </c>
      <c r="AN218" s="31">
        <v>45566.723740000001</v>
      </c>
      <c r="AO218" s="31">
        <v>45566.723740000001</v>
      </c>
      <c r="AP218" s="31">
        <v>1</v>
      </c>
    </row>
    <row r="219" spans="1:42" x14ac:dyDescent="0.35">
      <c r="A219" s="32">
        <v>802.52</v>
      </c>
      <c r="B219" s="32">
        <v>119.90900000000001</v>
      </c>
      <c r="C219" s="32">
        <v>215</v>
      </c>
      <c r="D219" s="32">
        <v>215.1</v>
      </c>
      <c r="E219" s="32">
        <v>220.1</v>
      </c>
      <c r="F219" s="32">
        <v>225</v>
      </c>
      <c r="G219" s="32">
        <v>2209.2359999999999</v>
      </c>
      <c r="H219" s="32">
        <v>1755.673</v>
      </c>
      <c r="I219" s="32">
        <v>3.3519999999999999</v>
      </c>
      <c r="J219" s="32">
        <v>0.158</v>
      </c>
      <c r="K219" s="32">
        <v>24.34</v>
      </c>
      <c r="L219" s="32">
        <v>2.0539999999999998</v>
      </c>
      <c r="M219" s="32">
        <v>0.45400000000000001</v>
      </c>
      <c r="N219" s="32">
        <v>0.65600000000000003</v>
      </c>
      <c r="O219" s="32">
        <v>46.5</v>
      </c>
      <c r="P219" s="32">
        <v>28.256</v>
      </c>
      <c r="Q219" s="32">
        <v>44.969000000000001</v>
      </c>
      <c r="R219" s="32">
        <v>229.8</v>
      </c>
      <c r="S219" s="32">
        <v>59.9</v>
      </c>
      <c r="T219" s="32">
        <v>59.9</v>
      </c>
      <c r="U219" s="32">
        <v>61</v>
      </c>
      <c r="V219" s="32">
        <v>137.79599999999999</v>
      </c>
      <c r="W219" s="32">
        <v>52.5</v>
      </c>
      <c r="X219" s="32">
        <v>67.100999999999999</v>
      </c>
      <c r="Y219" s="32">
        <v>83.052999999999997</v>
      </c>
      <c r="Z219" s="32">
        <v>1.3540000000000001</v>
      </c>
      <c r="AA219" s="32">
        <v>544.52800000000002</v>
      </c>
      <c r="AB219" s="32">
        <v>497.00599999999997</v>
      </c>
      <c r="AC219" s="32">
        <v>4.8159999999999998</v>
      </c>
      <c r="AD219" s="32">
        <v>3.875</v>
      </c>
      <c r="AE219" s="32">
        <v>7885.415</v>
      </c>
      <c r="AF219" s="32">
        <v>6075.4970000000003</v>
      </c>
      <c r="AG219" s="32">
        <v>1790.5540000000001</v>
      </c>
      <c r="AH219" s="32">
        <v>1149.7470000000001</v>
      </c>
      <c r="AI219" s="32">
        <v>6094.8609999999999</v>
      </c>
      <c r="AJ219" s="32">
        <v>4925.75</v>
      </c>
      <c r="AK219" s="32">
        <v>424.69299999999998</v>
      </c>
      <c r="AL219" s="32">
        <v>2055.9540000000002</v>
      </c>
      <c r="AM219" s="32">
        <v>45566.723740000001</v>
      </c>
      <c r="AN219" s="32">
        <v>45566.723740000001</v>
      </c>
      <c r="AO219" s="32">
        <v>45566.723740000001</v>
      </c>
      <c r="AP219" s="32">
        <v>0</v>
      </c>
    </row>
    <row r="220" spans="1:42" x14ac:dyDescent="0.35">
      <c r="A220" s="31">
        <v>802.33500000000004</v>
      </c>
      <c r="B220" s="31">
        <v>119.90900000000001</v>
      </c>
      <c r="C220" s="31">
        <v>214.8</v>
      </c>
      <c r="D220" s="31">
        <v>214.8</v>
      </c>
      <c r="E220" s="31">
        <v>220.1</v>
      </c>
      <c r="F220" s="31">
        <v>225</v>
      </c>
      <c r="G220" s="31">
        <v>2195.442</v>
      </c>
      <c r="H220" s="31">
        <v>1754.1189999999999</v>
      </c>
      <c r="I220" s="31">
        <v>3.3719999999999999</v>
      </c>
      <c r="J220" s="31">
        <v>0.14599999999999999</v>
      </c>
      <c r="K220" s="31">
        <v>24.338000000000001</v>
      </c>
      <c r="L220" s="31">
        <v>2.0699999999999998</v>
      </c>
      <c r="M220" s="31">
        <v>0.45200000000000001</v>
      </c>
      <c r="N220" s="31">
        <v>0.65800000000000003</v>
      </c>
      <c r="O220" s="31">
        <v>46.5</v>
      </c>
      <c r="P220" s="31">
        <v>28.379000000000001</v>
      </c>
      <c r="Q220" s="31">
        <v>44.953000000000003</v>
      </c>
      <c r="R220" s="31">
        <v>229.8</v>
      </c>
      <c r="S220" s="31">
        <v>60</v>
      </c>
      <c r="T220" s="31">
        <v>60</v>
      </c>
      <c r="U220" s="31">
        <v>61</v>
      </c>
      <c r="V220" s="31">
        <v>94.585999999999999</v>
      </c>
      <c r="W220" s="31">
        <v>52.5</v>
      </c>
      <c r="X220" s="31">
        <v>66.344999999999999</v>
      </c>
      <c r="Y220" s="31">
        <v>80.141000000000005</v>
      </c>
      <c r="Z220" s="31">
        <v>3.048</v>
      </c>
      <c r="AA220" s="31">
        <v>544.279</v>
      </c>
      <c r="AB220" s="31">
        <v>500.113</v>
      </c>
      <c r="AC220" s="31">
        <v>4.4770000000000003</v>
      </c>
      <c r="AD220" s="31">
        <v>3.65</v>
      </c>
      <c r="AE220" s="31">
        <v>7758.4279999999999</v>
      </c>
      <c r="AF220" s="31">
        <v>5514.1769999999997</v>
      </c>
      <c r="AG220" s="31">
        <v>1607.09</v>
      </c>
      <c r="AH220" s="31">
        <v>1031.4159999999999</v>
      </c>
      <c r="AI220" s="31">
        <v>6151.3379999999997</v>
      </c>
      <c r="AJ220" s="31">
        <v>4482.7610000000004</v>
      </c>
      <c r="AK220" s="31">
        <v>423.55200000000002</v>
      </c>
      <c r="AL220" s="31">
        <v>2056.7240000000002</v>
      </c>
      <c r="AM220" s="31">
        <v>45566.724009999998</v>
      </c>
      <c r="AN220" s="31">
        <v>45566.724009999998</v>
      </c>
      <c r="AO220" s="31">
        <v>45566.724009999998</v>
      </c>
      <c r="AP220" s="31">
        <v>0</v>
      </c>
    </row>
    <row r="221" spans="1:42" x14ac:dyDescent="0.35">
      <c r="A221" s="32">
        <v>802.33500000000004</v>
      </c>
      <c r="B221" s="32">
        <v>119.90900000000001</v>
      </c>
      <c r="C221" s="32">
        <v>214.8</v>
      </c>
      <c r="D221" s="32">
        <v>214.8</v>
      </c>
      <c r="E221" s="32">
        <v>220.1</v>
      </c>
      <c r="F221" s="32">
        <v>225</v>
      </c>
      <c r="G221" s="32">
        <v>2195.442</v>
      </c>
      <c r="H221" s="32">
        <v>1754.1189999999999</v>
      </c>
      <c r="I221" s="32">
        <v>3.3719999999999999</v>
      </c>
      <c r="J221" s="32">
        <v>0.14599999999999999</v>
      </c>
      <c r="K221" s="32">
        <v>24.338000000000001</v>
      </c>
      <c r="L221" s="32">
        <v>2.0699999999999998</v>
      </c>
      <c r="M221" s="32">
        <v>0.45200000000000001</v>
      </c>
      <c r="N221" s="32">
        <v>0.65800000000000003</v>
      </c>
      <c r="O221" s="32">
        <v>46.5</v>
      </c>
      <c r="P221" s="32">
        <v>28.379000000000001</v>
      </c>
      <c r="Q221" s="32">
        <v>44.953000000000003</v>
      </c>
      <c r="R221" s="32">
        <v>229.8</v>
      </c>
      <c r="S221" s="32">
        <v>60</v>
      </c>
      <c r="T221" s="32">
        <v>60</v>
      </c>
      <c r="U221" s="32">
        <v>61</v>
      </c>
      <c r="V221" s="32">
        <v>137.79599999999999</v>
      </c>
      <c r="W221" s="32">
        <v>52.5</v>
      </c>
      <c r="X221" s="32">
        <v>67.018000000000001</v>
      </c>
      <c r="Y221" s="32">
        <v>82.617000000000004</v>
      </c>
      <c r="Z221" s="32">
        <v>2.5209999999999999</v>
      </c>
      <c r="AA221" s="32">
        <v>546.428</v>
      </c>
      <c r="AB221" s="32">
        <v>499.029</v>
      </c>
      <c r="AC221" s="32">
        <v>4.8159999999999998</v>
      </c>
      <c r="AD221" s="32">
        <v>3.8</v>
      </c>
      <c r="AE221" s="32">
        <v>7924.009</v>
      </c>
      <c r="AF221" s="32">
        <v>6100.8459999999995</v>
      </c>
      <c r="AG221" s="32">
        <v>1803.1880000000001</v>
      </c>
      <c r="AH221" s="32">
        <v>1123.1320000000001</v>
      </c>
      <c r="AI221" s="32">
        <v>6120.8220000000001</v>
      </c>
      <c r="AJ221" s="32">
        <v>4977.7139999999999</v>
      </c>
      <c r="AK221" s="32">
        <v>424.87900000000002</v>
      </c>
      <c r="AL221" s="32">
        <v>2056.502</v>
      </c>
      <c r="AM221" s="32">
        <v>45566.724009999998</v>
      </c>
      <c r="AN221" s="32">
        <v>45566.724009999998</v>
      </c>
      <c r="AO221" s="32">
        <v>45566.724009999998</v>
      </c>
      <c r="AP221" s="32">
        <v>1</v>
      </c>
    </row>
    <row r="222" spans="1:42" x14ac:dyDescent="0.35">
      <c r="A222" s="31">
        <v>802.52</v>
      </c>
      <c r="B222" s="31">
        <v>119.90900000000001</v>
      </c>
      <c r="C222" s="31">
        <v>214.8</v>
      </c>
      <c r="D222" s="31">
        <v>214.8</v>
      </c>
      <c r="E222" s="31">
        <v>220.1</v>
      </c>
      <c r="F222" s="31">
        <v>225</v>
      </c>
      <c r="G222" s="31">
        <v>2200.299</v>
      </c>
      <c r="H222" s="31">
        <v>1762.182</v>
      </c>
      <c r="I222" s="31">
        <v>2.8039999999999998</v>
      </c>
      <c r="J222" s="31">
        <v>0.14599999999999999</v>
      </c>
      <c r="K222" s="31">
        <v>24.34</v>
      </c>
      <c r="L222" s="31">
        <v>2.0579999999999998</v>
      </c>
      <c r="M222" s="31">
        <v>0.45400000000000001</v>
      </c>
      <c r="N222" s="31">
        <v>0.65600000000000003</v>
      </c>
      <c r="O222" s="31">
        <v>46.5</v>
      </c>
      <c r="P222" s="31">
        <v>28.353000000000002</v>
      </c>
      <c r="Q222" s="31">
        <v>44.973999999999997</v>
      </c>
      <c r="R222" s="31">
        <v>229.8</v>
      </c>
      <c r="S222" s="31">
        <v>60</v>
      </c>
      <c r="T222" s="31">
        <v>60</v>
      </c>
      <c r="U222" s="31">
        <v>61</v>
      </c>
      <c r="V222" s="31">
        <v>137.79599999999999</v>
      </c>
      <c r="W222" s="31">
        <v>52.5</v>
      </c>
      <c r="X222" s="31">
        <v>67.013999999999996</v>
      </c>
      <c r="Y222" s="31">
        <v>83.004999999999995</v>
      </c>
      <c r="Z222" s="31">
        <v>1.3540000000000001</v>
      </c>
      <c r="AA222" s="31">
        <v>545.798</v>
      </c>
      <c r="AB222" s="31">
        <v>498.47</v>
      </c>
      <c r="AC222" s="31">
        <v>4.8540000000000001</v>
      </c>
      <c r="AD222" s="31">
        <v>3.8380000000000001</v>
      </c>
      <c r="AE222" s="31">
        <v>7914.09</v>
      </c>
      <c r="AF222" s="31">
        <v>6107.0870000000004</v>
      </c>
      <c r="AG222" s="31">
        <v>1820.01</v>
      </c>
      <c r="AH222" s="31">
        <v>1140.0619999999999</v>
      </c>
      <c r="AI222" s="31">
        <v>6094.08</v>
      </c>
      <c r="AJ222" s="31">
        <v>4967.0249999999996</v>
      </c>
      <c r="AK222" s="31">
        <v>424.89800000000002</v>
      </c>
      <c r="AL222" s="31">
        <v>2056.3629999999998</v>
      </c>
      <c r="AM222" s="31">
        <v>45566.724289999998</v>
      </c>
      <c r="AN222" s="31">
        <v>45566.724289999998</v>
      </c>
      <c r="AO222" s="31">
        <v>45566.724289999998</v>
      </c>
      <c r="AP222" s="31">
        <v>1</v>
      </c>
    </row>
    <row r="223" spans="1:42" x14ac:dyDescent="0.35">
      <c r="A223" s="32">
        <v>802.70399999999995</v>
      </c>
      <c r="B223" s="32">
        <v>119.90900000000001</v>
      </c>
      <c r="C223" s="32">
        <v>214.8</v>
      </c>
      <c r="D223" s="32">
        <v>215</v>
      </c>
      <c r="E223" s="32">
        <v>220</v>
      </c>
      <c r="F223" s="32">
        <v>225</v>
      </c>
      <c r="G223" s="32">
        <v>2192.9160000000002</v>
      </c>
      <c r="H223" s="32">
        <v>1761.405</v>
      </c>
      <c r="I223" s="32">
        <v>3.46</v>
      </c>
      <c r="J223" s="32">
        <v>0.14399999999999999</v>
      </c>
      <c r="K223" s="32">
        <v>24.338000000000001</v>
      </c>
      <c r="L223" s="32">
        <v>2.0539999999999998</v>
      </c>
      <c r="M223" s="32">
        <v>0.45200000000000001</v>
      </c>
      <c r="N223" s="32">
        <v>0.65600000000000003</v>
      </c>
      <c r="O223" s="32">
        <v>46.4</v>
      </c>
      <c r="P223" s="32">
        <v>28.353000000000002</v>
      </c>
      <c r="Q223" s="32">
        <v>44.988999999999997</v>
      </c>
      <c r="R223" s="32">
        <v>229.8</v>
      </c>
      <c r="S223" s="32">
        <v>60</v>
      </c>
      <c r="T223" s="32">
        <v>60</v>
      </c>
      <c r="U223" s="32">
        <v>61</v>
      </c>
      <c r="V223" s="32">
        <v>94.585999999999999</v>
      </c>
      <c r="W223" s="32">
        <v>52.5</v>
      </c>
      <c r="X223" s="32">
        <v>66.331000000000003</v>
      </c>
      <c r="Y223" s="32">
        <v>80.191999999999993</v>
      </c>
      <c r="Z223" s="32">
        <v>3.048</v>
      </c>
      <c r="AA223" s="32">
        <v>544.22</v>
      </c>
      <c r="AB223" s="32">
        <v>499.96899999999999</v>
      </c>
      <c r="AC223" s="32">
        <v>4.59</v>
      </c>
      <c r="AD223" s="32">
        <v>3.6869999999999998</v>
      </c>
      <c r="AE223" s="32">
        <v>7737.1670000000004</v>
      </c>
      <c r="AF223" s="32">
        <v>5527.1180000000004</v>
      </c>
      <c r="AG223" s="32">
        <v>1663.434</v>
      </c>
      <c r="AH223" s="32">
        <v>1046.05</v>
      </c>
      <c r="AI223" s="32">
        <v>6073.7330000000002</v>
      </c>
      <c r="AJ223" s="32">
        <v>4481.0680000000002</v>
      </c>
      <c r="AK223" s="32">
        <v>424.03699999999998</v>
      </c>
      <c r="AL223" s="32">
        <v>2055.491</v>
      </c>
      <c r="AM223" s="32">
        <v>45566.724580000002</v>
      </c>
      <c r="AN223" s="32">
        <v>45566.724580000002</v>
      </c>
      <c r="AO223" s="32">
        <v>45566.724580000002</v>
      </c>
      <c r="AP223" s="32">
        <v>1</v>
      </c>
    </row>
    <row r="224" spans="1:42" x14ac:dyDescent="0.35">
      <c r="A224" s="31">
        <v>802.70399999999995</v>
      </c>
      <c r="B224" s="31">
        <v>119.90900000000001</v>
      </c>
      <c r="C224" s="31">
        <v>214.8</v>
      </c>
      <c r="D224" s="31">
        <v>215</v>
      </c>
      <c r="E224" s="31">
        <v>220</v>
      </c>
      <c r="F224" s="31">
        <v>225</v>
      </c>
      <c r="G224" s="31">
        <v>2192.9160000000002</v>
      </c>
      <c r="H224" s="31">
        <v>1761.405</v>
      </c>
      <c r="I224" s="31">
        <v>3.46</v>
      </c>
      <c r="J224" s="31">
        <v>0.14399999999999999</v>
      </c>
      <c r="K224" s="31">
        <v>24.338000000000001</v>
      </c>
      <c r="L224" s="31">
        <v>2.0539999999999998</v>
      </c>
      <c r="M224" s="31">
        <v>0.45200000000000001</v>
      </c>
      <c r="N224" s="31">
        <v>0.65600000000000003</v>
      </c>
      <c r="O224" s="31">
        <v>46.4</v>
      </c>
      <c r="P224" s="31">
        <v>28.353000000000002</v>
      </c>
      <c r="Q224" s="31">
        <v>44.988999999999997</v>
      </c>
      <c r="R224" s="31">
        <v>229.8</v>
      </c>
      <c r="S224" s="31">
        <v>60</v>
      </c>
      <c r="T224" s="31">
        <v>60</v>
      </c>
      <c r="U224" s="31">
        <v>61</v>
      </c>
      <c r="V224" s="31">
        <v>137.79599999999999</v>
      </c>
      <c r="W224" s="31">
        <v>52.5</v>
      </c>
      <c r="X224" s="31">
        <v>66.991</v>
      </c>
      <c r="Y224" s="31">
        <v>82.977000000000004</v>
      </c>
      <c r="Z224" s="31">
        <v>1.3169999999999999</v>
      </c>
      <c r="AA224" s="31">
        <v>545.48400000000004</v>
      </c>
      <c r="AB224" s="31">
        <v>497.90600000000001</v>
      </c>
      <c r="AC224" s="31">
        <v>4.891</v>
      </c>
      <c r="AD224" s="31">
        <v>3.875</v>
      </c>
      <c r="AE224" s="31">
        <v>7904.9809999999998</v>
      </c>
      <c r="AF224" s="31">
        <v>6100.4750000000004</v>
      </c>
      <c r="AG224" s="31">
        <v>1836.75</v>
      </c>
      <c r="AH224" s="31">
        <v>1154.472</v>
      </c>
      <c r="AI224" s="31">
        <v>6068.2309999999998</v>
      </c>
      <c r="AJ224" s="31">
        <v>4946.0029999999997</v>
      </c>
      <c r="AK224" s="31">
        <v>424.77300000000002</v>
      </c>
      <c r="AL224" s="31">
        <v>2056.3980000000001</v>
      </c>
      <c r="AM224" s="31">
        <v>45566.724580000002</v>
      </c>
      <c r="AN224" s="31">
        <v>45566.724580000002</v>
      </c>
      <c r="AO224" s="31">
        <v>45566.724580000002</v>
      </c>
      <c r="AP224" s="31">
        <v>1</v>
      </c>
    </row>
    <row r="225" spans="1:42" x14ac:dyDescent="0.35">
      <c r="A225" s="32">
        <v>798.83100000000002</v>
      </c>
      <c r="B225" s="32">
        <v>119.90900000000001</v>
      </c>
      <c r="C225" s="32">
        <v>213.3</v>
      </c>
      <c r="D225" s="32">
        <v>215.8</v>
      </c>
      <c r="E225" s="32">
        <v>220.5</v>
      </c>
      <c r="F225" s="32">
        <v>224.8</v>
      </c>
      <c r="G225" s="32">
        <v>2146.7730000000001</v>
      </c>
      <c r="H225" s="32">
        <v>1913.7260000000001</v>
      </c>
      <c r="I225" s="32">
        <v>5.1999999999999998E-2</v>
      </c>
      <c r="J225" s="32">
        <v>0.14799999999999999</v>
      </c>
      <c r="K225" s="32">
        <v>24.318000000000001</v>
      </c>
      <c r="L225" s="32">
        <v>2.0459999999999998</v>
      </c>
      <c r="M225" s="32">
        <v>0.44800000000000001</v>
      </c>
      <c r="N225" s="32">
        <v>0.65600000000000003</v>
      </c>
      <c r="O225" s="32">
        <v>41.4</v>
      </c>
      <c r="P225" s="32">
        <v>24.917999999999999</v>
      </c>
      <c r="Q225" s="32">
        <v>44.994</v>
      </c>
      <c r="R225" s="32">
        <v>230.1</v>
      </c>
      <c r="S225" s="32">
        <v>60</v>
      </c>
      <c r="T225" s="32">
        <v>60</v>
      </c>
      <c r="U225" s="32">
        <v>58.1</v>
      </c>
      <c r="V225" s="32">
        <v>94.585999999999999</v>
      </c>
      <c r="W225" s="32">
        <v>52.5</v>
      </c>
      <c r="X225" s="32">
        <v>57.845999999999997</v>
      </c>
      <c r="Y225" s="32">
        <v>72.974999999999994</v>
      </c>
      <c r="Z225" s="32">
        <v>4.3639999999999999</v>
      </c>
      <c r="AA225" s="32">
        <v>502.70400000000001</v>
      </c>
      <c r="AB225" s="32">
        <v>437.29</v>
      </c>
      <c r="AC225" s="32">
        <v>5.0039999999999996</v>
      </c>
      <c r="AD225" s="32">
        <v>3.988</v>
      </c>
      <c r="AE225" s="32">
        <v>7068.6509999999998</v>
      </c>
      <c r="AF225" s="32">
        <v>3879.4169999999999</v>
      </c>
      <c r="AG225" s="32">
        <v>1524.5630000000001</v>
      </c>
      <c r="AH225" s="32">
        <v>813.01099999999997</v>
      </c>
      <c r="AI225" s="32">
        <v>5544.0889999999999</v>
      </c>
      <c r="AJ225" s="32">
        <v>3066.4059999999999</v>
      </c>
      <c r="AK225" s="32">
        <v>423.072</v>
      </c>
      <c r="AL225" s="32">
        <v>2053.5500000000002</v>
      </c>
      <c r="AM225" s="32">
        <v>45566.749530000001</v>
      </c>
      <c r="AN225" s="32">
        <v>45566.749530000001</v>
      </c>
      <c r="AO225" s="32">
        <v>45566.749530000001</v>
      </c>
      <c r="AP225" s="32">
        <v>0</v>
      </c>
    </row>
    <row r="226" spans="1:42" x14ac:dyDescent="0.35">
      <c r="A226" s="31">
        <v>798.83100000000002</v>
      </c>
      <c r="B226" s="31">
        <v>119.90900000000001</v>
      </c>
      <c r="C226" s="31">
        <v>213.3</v>
      </c>
      <c r="D226" s="31">
        <v>215.8</v>
      </c>
      <c r="E226" s="31">
        <v>220.5</v>
      </c>
      <c r="F226" s="31">
        <v>224.8</v>
      </c>
      <c r="G226" s="31">
        <v>2146.7730000000001</v>
      </c>
      <c r="H226" s="31">
        <v>1913.7260000000001</v>
      </c>
      <c r="I226" s="31">
        <v>5.1999999999999998E-2</v>
      </c>
      <c r="J226" s="31">
        <v>0.14799999999999999</v>
      </c>
      <c r="K226" s="31">
        <v>24.318000000000001</v>
      </c>
      <c r="L226" s="31">
        <v>2.0459999999999998</v>
      </c>
      <c r="M226" s="31">
        <v>0.44800000000000001</v>
      </c>
      <c r="N226" s="31">
        <v>0.65600000000000003</v>
      </c>
      <c r="O226" s="31">
        <v>41.4</v>
      </c>
      <c r="P226" s="31">
        <v>24.917999999999999</v>
      </c>
      <c r="Q226" s="31">
        <v>44.994</v>
      </c>
      <c r="R226" s="31">
        <v>230.1</v>
      </c>
      <c r="S226" s="31">
        <v>60</v>
      </c>
      <c r="T226" s="31">
        <v>60</v>
      </c>
      <c r="U226" s="31">
        <v>58.1</v>
      </c>
      <c r="V226" s="31">
        <v>137.79599999999999</v>
      </c>
      <c r="W226" s="31">
        <v>52.5</v>
      </c>
      <c r="X226" s="31">
        <v>56.926000000000002</v>
      </c>
      <c r="Y226" s="31">
        <v>73.697000000000003</v>
      </c>
      <c r="Z226" s="31">
        <v>2.5209999999999999</v>
      </c>
      <c r="AA226" s="31">
        <v>504.64800000000002</v>
      </c>
      <c r="AB226" s="31">
        <v>443.71499999999997</v>
      </c>
      <c r="AC226" s="31">
        <v>5.23</v>
      </c>
      <c r="AD226" s="31">
        <v>4.2140000000000004</v>
      </c>
      <c r="AE226" s="31">
        <v>7350.8829999999998</v>
      </c>
      <c r="AF226" s="31">
        <v>4702.0860000000002</v>
      </c>
      <c r="AG226" s="31">
        <v>1678.9459999999999</v>
      </c>
      <c r="AH226" s="31">
        <v>991.63300000000004</v>
      </c>
      <c r="AI226" s="31">
        <v>5671.9369999999999</v>
      </c>
      <c r="AJ226" s="31">
        <v>3710.453</v>
      </c>
      <c r="AK226" s="31">
        <v>424.04199999999997</v>
      </c>
      <c r="AL226" s="31">
        <v>2054.4560000000001</v>
      </c>
      <c r="AM226" s="31">
        <v>45566.749530000001</v>
      </c>
      <c r="AN226" s="31">
        <v>45566.749530000001</v>
      </c>
      <c r="AO226" s="31">
        <v>45566.749530000001</v>
      </c>
      <c r="AP226" s="31">
        <v>0</v>
      </c>
    </row>
    <row r="227" spans="1:42" x14ac:dyDescent="0.35">
      <c r="A227" s="32">
        <v>797.72400000000005</v>
      </c>
      <c r="B227" s="32">
        <v>119.90900000000001</v>
      </c>
      <c r="C227" s="32">
        <v>213.6</v>
      </c>
      <c r="D227" s="32">
        <v>216.3</v>
      </c>
      <c r="E227" s="32">
        <v>220.6</v>
      </c>
      <c r="F227" s="32">
        <v>224.8</v>
      </c>
      <c r="G227" s="32">
        <v>2241.4879999999998</v>
      </c>
      <c r="H227" s="32">
        <v>2090.527</v>
      </c>
      <c r="I227" s="32">
        <v>5.3999999999999999E-2</v>
      </c>
      <c r="J227" s="32">
        <v>0.14799999999999999</v>
      </c>
      <c r="K227" s="32">
        <v>24.327999999999999</v>
      </c>
      <c r="L227" s="32">
        <v>2.266</v>
      </c>
      <c r="M227" s="32">
        <v>0.45800000000000002</v>
      </c>
      <c r="N227" s="32">
        <v>0.65400000000000003</v>
      </c>
      <c r="O227" s="32">
        <v>41</v>
      </c>
      <c r="P227" s="32">
        <v>25.53</v>
      </c>
      <c r="Q227" s="32">
        <v>44.963999999999999</v>
      </c>
      <c r="R227" s="32">
        <v>230.1</v>
      </c>
      <c r="S227" s="32">
        <v>60</v>
      </c>
      <c r="T227" s="32">
        <v>60</v>
      </c>
      <c r="U227" s="32">
        <v>58.3</v>
      </c>
      <c r="V227" s="32">
        <v>94.585999999999999</v>
      </c>
      <c r="W227" s="32">
        <v>52.5</v>
      </c>
      <c r="X227" s="32">
        <v>58.218000000000004</v>
      </c>
      <c r="Y227" s="32">
        <v>73.266000000000005</v>
      </c>
      <c r="Z227" s="32">
        <v>3.5369999999999999</v>
      </c>
      <c r="AA227" s="32">
        <v>504.88099999999997</v>
      </c>
      <c r="AB227" s="32">
        <v>440.50400000000002</v>
      </c>
      <c r="AC227" s="32">
        <v>5.0039999999999996</v>
      </c>
      <c r="AD227" s="32">
        <v>3.9129999999999998</v>
      </c>
      <c r="AE227" s="32">
        <v>7106.741</v>
      </c>
      <c r="AF227" s="32">
        <v>3940.3510000000001</v>
      </c>
      <c r="AG227" s="32">
        <v>1531.01</v>
      </c>
      <c r="AH227" s="32">
        <v>793.53300000000002</v>
      </c>
      <c r="AI227" s="32">
        <v>5575.7309999999998</v>
      </c>
      <c r="AJ227" s="32">
        <v>3146.8180000000002</v>
      </c>
      <c r="AK227" s="32">
        <v>423.16</v>
      </c>
      <c r="AL227" s="32">
        <v>2054.027</v>
      </c>
      <c r="AM227" s="32">
        <v>45566.751089999998</v>
      </c>
      <c r="AN227" s="32">
        <v>45566.751089999998</v>
      </c>
      <c r="AO227" s="32">
        <v>45566.751089999998</v>
      </c>
      <c r="AP227" s="32">
        <v>0</v>
      </c>
    </row>
    <row r="228" spans="1:42" x14ac:dyDescent="0.35">
      <c r="A228" s="31">
        <v>797.72400000000005</v>
      </c>
      <c r="B228" s="31">
        <v>119.90900000000001</v>
      </c>
      <c r="C228" s="31">
        <v>213.6</v>
      </c>
      <c r="D228" s="31">
        <v>216.3</v>
      </c>
      <c r="E228" s="31">
        <v>220.6</v>
      </c>
      <c r="F228" s="31">
        <v>224.8</v>
      </c>
      <c r="G228" s="31">
        <v>2241.4879999999998</v>
      </c>
      <c r="H228" s="31">
        <v>2090.527</v>
      </c>
      <c r="I228" s="31">
        <v>5.3999999999999999E-2</v>
      </c>
      <c r="J228" s="31">
        <v>0.14799999999999999</v>
      </c>
      <c r="K228" s="31">
        <v>24.327999999999999</v>
      </c>
      <c r="L228" s="31">
        <v>2.266</v>
      </c>
      <c r="M228" s="31">
        <v>0.45800000000000002</v>
      </c>
      <c r="N228" s="31">
        <v>0.65400000000000003</v>
      </c>
      <c r="O228" s="31">
        <v>41</v>
      </c>
      <c r="P228" s="31">
        <v>25.53</v>
      </c>
      <c r="Q228" s="31">
        <v>44.963999999999999</v>
      </c>
      <c r="R228" s="31">
        <v>230.1</v>
      </c>
      <c r="S228" s="31">
        <v>60</v>
      </c>
      <c r="T228" s="31">
        <v>60</v>
      </c>
      <c r="U228" s="31">
        <v>58.3</v>
      </c>
      <c r="V228" s="31">
        <v>137.79599999999999</v>
      </c>
      <c r="W228" s="31">
        <v>52.5</v>
      </c>
      <c r="X228" s="31">
        <v>57.103000000000002</v>
      </c>
      <c r="Y228" s="31">
        <v>73.915999999999997</v>
      </c>
      <c r="Z228" s="31">
        <v>2.5579999999999998</v>
      </c>
      <c r="AA228" s="31">
        <v>516.13300000000004</v>
      </c>
      <c r="AB228" s="31">
        <v>456.11799999999999</v>
      </c>
      <c r="AC228" s="31">
        <v>5.1550000000000002</v>
      </c>
      <c r="AD228" s="31">
        <v>4.2140000000000004</v>
      </c>
      <c r="AE228" s="31">
        <v>7584.7330000000002</v>
      </c>
      <c r="AF228" s="31">
        <v>5083.8950000000004</v>
      </c>
      <c r="AG228" s="31">
        <v>1723.5609999999999</v>
      </c>
      <c r="AH228" s="31">
        <v>1073.904</v>
      </c>
      <c r="AI228" s="31">
        <v>5861.1729999999998</v>
      </c>
      <c r="AJ228" s="31">
        <v>4009.991</v>
      </c>
      <c r="AK228" s="31">
        <v>424.267</v>
      </c>
      <c r="AL228" s="31">
        <v>2053.1529999999998</v>
      </c>
      <c r="AM228" s="31">
        <v>45566.751089999998</v>
      </c>
      <c r="AN228" s="31">
        <v>45566.751089999998</v>
      </c>
      <c r="AO228" s="31">
        <v>45566.751089999998</v>
      </c>
      <c r="AP228" s="31">
        <v>0</v>
      </c>
    </row>
    <row r="229" spans="1:42" x14ac:dyDescent="0.35">
      <c r="A229" s="32">
        <v>796.61800000000005</v>
      </c>
      <c r="B229" s="32">
        <v>119.90900000000001</v>
      </c>
      <c r="C229" s="32">
        <v>212.5</v>
      </c>
      <c r="D229" s="32">
        <v>216.1</v>
      </c>
      <c r="E229" s="32">
        <v>221</v>
      </c>
      <c r="F229" s="32">
        <v>224.8</v>
      </c>
      <c r="G229" s="32">
        <v>2308.5169999999998</v>
      </c>
      <c r="H229" s="32">
        <v>1994.0630000000001</v>
      </c>
      <c r="I229" s="32">
        <v>3.0920000000000001</v>
      </c>
      <c r="J229" s="32">
        <v>0.14399999999999999</v>
      </c>
      <c r="K229" s="32">
        <v>24.35</v>
      </c>
      <c r="L229" s="32">
        <v>2.1539999999999999</v>
      </c>
      <c r="M229" s="32">
        <v>0.46400000000000002</v>
      </c>
      <c r="N229" s="32">
        <v>0.65600000000000003</v>
      </c>
      <c r="O229" s="32">
        <v>41</v>
      </c>
      <c r="P229" s="32">
        <v>25.585999999999999</v>
      </c>
      <c r="Q229" s="32">
        <v>44.953000000000003</v>
      </c>
      <c r="R229" s="32">
        <v>230.1</v>
      </c>
      <c r="S229" s="32">
        <v>60</v>
      </c>
      <c r="T229" s="32">
        <v>60</v>
      </c>
      <c r="U229" s="32">
        <v>58.4</v>
      </c>
      <c r="V229" s="32">
        <v>94.585999999999999</v>
      </c>
      <c r="W229" s="32">
        <v>52.5</v>
      </c>
      <c r="X229" s="32">
        <v>62.82</v>
      </c>
      <c r="Y229" s="32">
        <v>76.745999999999995</v>
      </c>
      <c r="Z229" s="32">
        <v>3.9510000000000001</v>
      </c>
      <c r="AA229" s="32">
        <v>512.75900000000001</v>
      </c>
      <c r="AB229" s="32">
        <v>449.04700000000003</v>
      </c>
      <c r="AC229" s="32">
        <v>5.0039999999999996</v>
      </c>
      <c r="AD229" s="32">
        <v>3.9129999999999998</v>
      </c>
      <c r="AE229" s="32">
        <v>7198.9409999999998</v>
      </c>
      <c r="AF229" s="32">
        <v>4167.2539999999999</v>
      </c>
      <c r="AG229" s="32">
        <v>1571.479</v>
      </c>
      <c r="AH229" s="32">
        <v>824.74699999999996</v>
      </c>
      <c r="AI229" s="32">
        <v>5627.4620000000004</v>
      </c>
      <c r="AJ229" s="32">
        <v>3342.5070000000001</v>
      </c>
      <c r="AK229" s="32">
        <v>423.137</v>
      </c>
      <c r="AL229" s="32">
        <v>2054.453</v>
      </c>
      <c r="AM229" s="32">
        <v>45566.751369999998</v>
      </c>
      <c r="AN229" s="32">
        <v>45566.751369999998</v>
      </c>
      <c r="AO229" s="32">
        <v>45566.751369999998</v>
      </c>
      <c r="AP229" s="32">
        <v>0</v>
      </c>
    </row>
    <row r="230" spans="1:42" x14ac:dyDescent="0.35">
      <c r="A230" s="31">
        <v>796.61800000000005</v>
      </c>
      <c r="B230" s="31">
        <v>119.90900000000001</v>
      </c>
      <c r="C230" s="31">
        <v>212.5</v>
      </c>
      <c r="D230" s="31">
        <v>216.1</v>
      </c>
      <c r="E230" s="31">
        <v>221</v>
      </c>
      <c r="F230" s="31">
        <v>224.8</v>
      </c>
      <c r="G230" s="31">
        <v>2308.5169999999998</v>
      </c>
      <c r="H230" s="31">
        <v>1994.0630000000001</v>
      </c>
      <c r="I230" s="31">
        <v>3.0920000000000001</v>
      </c>
      <c r="J230" s="31">
        <v>0.14399999999999999</v>
      </c>
      <c r="K230" s="31">
        <v>24.35</v>
      </c>
      <c r="L230" s="31">
        <v>2.1539999999999999</v>
      </c>
      <c r="M230" s="31">
        <v>0.46400000000000002</v>
      </c>
      <c r="N230" s="31">
        <v>0.65600000000000003</v>
      </c>
      <c r="O230" s="31">
        <v>41</v>
      </c>
      <c r="P230" s="31">
        <v>25.585999999999999</v>
      </c>
      <c r="Q230" s="31">
        <v>44.953000000000003</v>
      </c>
      <c r="R230" s="31">
        <v>230.1</v>
      </c>
      <c r="S230" s="31">
        <v>60</v>
      </c>
      <c r="T230" s="31">
        <v>60</v>
      </c>
      <c r="U230" s="31">
        <v>58.4</v>
      </c>
      <c r="V230" s="31">
        <v>137.79599999999999</v>
      </c>
      <c r="W230" s="31">
        <v>52.5</v>
      </c>
      <c r="X230" s="31">
        <v>62.334000000000003</v>
      </c>
      <c r="Y230" s="31">
        <v>77.688999999999993</v>
      </c>
      <c r="Z230" s="31">
        <v>2.1819999999999999</v>
      </c>
      <c r="AA230" s="31">
        <v>520.62</v>
      </c>
      <c r="AB230" s="31">
        <v>459.358</v>
      </c>
      <c r="AC230" s="31">
        <v>5.23</v>
      </c>
      <c r="AD230" s="31">
        <v>4.2519999999999998</v>
      </c>
      <c r="AE230" s="31">
        <v>7586.5559999999996</v>
      </c>
      <c r="AF230" s="31">
        <v>5182.3379999999997</v>
      </c>
      <c r="AG230" s="31">
        <v>1778.6</v>
      </c>
      <c r="AH230" s="31">
        <v>1097.115</v>
      </c>
      <c r="AI230" s="31">
        <v>5807.9560000000001</v>
      </c>
      <c r="AJ230" s="31">
        <v>4085.2240000000002</v>
      </c>
      <c r="AK230" s="31">
        <v>424.15499999999997</v>
      </c>
      <c r="AL230" s="31">
        <v>2053.701</v>
      </c>
      <c r="AM230" s="31">
        <v>45566.751369999998</v>
      </c>
      <c r="AN230" s="31">
        <v>45566.751369999998</v>
      </c>
      <c r="AO230" s="31">
        <v>45566.751369999998</v>
      </c>
      <c r="AP230" s="31">
        <v>0</v>
      </c>
    </row>
    <row r="231" spans="1:42" x14ac:dyDescent="0.35">
      <c r="A231" s="32">
        <v>796.80200000000002</v>
      </c>
      <c r="B231" s="32">
        <v>119.90900000000001</v>
      </c>
      <c r="C231" s="32">
        <v>211.8</v>
      </c>
      <c r="D231" s="32">
        <v>216.1</v>
      </c>
      <c r="E231" s="32">
        <v>221.3</v>
      </c>
      <c r="F231" s="32">
        <v>225.3</v>
      </c>
      <c r="G231" s="32">
        <v>2268.299</v>
      </c>
      <c r="H231" s="32">
        <v>1910.423</v>
      </c>
      <c r="I231" s="32">
        <v>2.8540000000000001</v>
      </c>
      <c r="J231" s="32">
        <v>0.15</v>
      </c>
      <c r="K231" s="32">
        <v>24.358000000000001</v>
      </c>
      <c r="L231" s="32">
        <v>2.024</v>
      </c>
      <c r="M231" s="32">
        <v>0.46200000000000002</v>
      </c>
      <c r="N231" s="32">
        <v>0.65600000000000003</v>
      </c>
      <c r="O231" s="32">
        <v>41</v>
      </c>
      <c r="P231" s="32">
        <v>25.213999999999999</v>
      </c>
      <c r="Q231" s="32">
        <v>44.948</v>
      </c>
      <c r="R231" s="32">
        <v>230.1</v>
      </c>
      <c r="S231" s="32">
        <v>60</v>
      </c>
      <c r="T231" s="32">
        <v>60</v>
      </c>
      <c r="U231" s="32">
        <v>58.7</v>
      </c>
      <c r="V231" s="32">
        <v>94.585999999999999</v>
      </c>
      <c r="W231" s="32">
        <v>52.5</v>
      </c>
      <c r="X231" s="32">
        <v>64.253</v>
      </c>
      <c r="Y231" s="32">
        <v>77.98</v>
      </c>
      <c r="Z231" s="32">
        <v>3.762</v>
      </c>
      <c r="AA231" s="32">
        <v>523.58399999999995</v>
      </c>
      <c r="AB231" s="32">
        <v>468.09399999999999</v>
      </c>
      <c r="AC231" s="32">
        <v>4.8159999999999998</v>
      </c>
      <c r="AD231" s="32">
        <v>3.875</v>
      </c>
      <c r="AE231" s="32">
        <v>7349.7349999999997</v>
      </c>
      <c r="AF231" s="32">
        <v>4572.1390000000001</v>
      </c>
      <c r="AG231" s="32">
        <v>1564.04</v>
      </c>
      <c r="AH231" s="32">
        <v>903.86500000000001</v>
      </c>
      <c r="AI231" s="32">
        <v>5785.6949999999997</v>
      </c>
      <c r="AJ231" s="32">
        <v>3668.2739999999999</v>
      </c>
      <c r="AK231" s="32">
        <v>423.315</v>
      </c>
      <c r="AL231" s="32">
        <v>2053.3519999999999</v>
      </c>
      <c r="AM231" s="32">
        <v>45566.751640000002</v>
      </c>
      <c r="AN231" s="32">
        <v>45566.751640000002</v>
      </c>
      <c r="AO231" s="32">
        <v>45566.751640000002</v>
      </c>
      <c r="AP231" s="32">
        <v>0</v>
      </c>
    </row>
    <row r="232" spans="1:42" x14ac:dyDescent="0.35">
      <c r="A232" s="31">
        <v>796.80200000000002</v>
      </c>
      <c r="B232" s="31">
        <v>119.90900000000001</v>
      </c>
      <c r="C232" s="31">
        <v>211.8</v>
      </c>
      <c r="D232" s="31">
        <v>216.1</v>
      </c>
      <c r="E232" s="31">
        <v>221.3</v>
      </c>
      <c r="F232" s="31">
        <v>225.3</v>
      </c>
      <c r="G232" s="31">
        <v>2268.299</v>
      </c>
      <c r="H232" s="31">
        <v>1910.423</v>
      </c>
      <c r="I232" s="31">
        <v>2.8540000000000001</v>
      </c>
      <c r="J232" s="31">
        <v>0.15</v>
      </c>
      <c r="K232" s="31">
        <v>24.358000000000001</v>
      </c>
      <c r="L232" s="31">
        <v>2.024</v>
      </c>
      <c r="M232" s="31">
        <v>0.46200000000000002</v>
      </c>
      <c r="N232" s="31">
        <v>0.65600000000000003</v>
      </c>
      <c r="O232" s="31">
        <v>41</v>
      </c>
      <c r="P232" s="31">
        <v>25.213999999999999</v>
      </c>
      <c r="Q232" s="31">
        <v>44.948</v>
      </c>
      <c r="R232" s="31">
        <v>230.1</v>
      </c>
      <c r="S232" s="31">
        <v>60</v>
      </c>
      <c r="T232" s="31">
        <v>60</v>
      </c>
      <c r="U232" s="31">
        <v>58.7</v>
      </c>
      <c r="V232" s="31">
        <v>137.79599999999999</v>
      </c>
      <c r="W232" s="31">
        <v>52.5</v>
      </c>
      <c r="X232" s="31">
        <v>63.892000000000003</v>
      </c>
      <c r="Y232" s="31">
        <v>79.447000000000003</v>
      </c>
      <c r="Z232" s="31">
        <v>2.4460000000000002</v>
      </c>
      <c r="AA232" s="31">
        <v>525.31600000000003</v>
      </c>
      <c r="AB232" s="31">
        <v>470.654</v>
      </c>
      <c r="AC232" s="31">
        <v>5.0789999999999997</v>
      </c>
      <c r="AD232" s="31">
        <v>4.101</v>
      </c>
      <c r="AE232" s="31">
        <v>7555.3370000000004</v>
      </c>
      <c r="AF232" s="31">
        <v>5331.4359999999997</v>
      </c>
      <c r="AG232" s="31">
        <v>1732.953</v>
      </c>
      <c r="AH232" s="31">
        <v>1062.6690000000001</v>
      </c>
      <c r="AI232" s="31">
        <v>5822.3850000000002</v>
      </c>
      <c r="AJ232" s="31">
        <v>4268.7659999999996</v>
      </c>
      <c r="AK232" s="31">
        <v>424.10500000000002</v>
      </c>
      <c r="AL232" s="31">
        <v>2053.4340000000002</v>
      </c>
      <c r="AM232" s="31">
        <v>45566.751640000002</v>
      </c>
      <c r="AN232" s="31">
        <v>45566.751640000002</v>
      </c>
      <c r="AO232" s="31">
        <v>45566.751640000002</v>
      </c>
      <c r="AP232" s="31">
        <v>0</v>
      </c>
    </row>
    <row r="233" spans="1:42" x14ac:dyDescent="0.35">
      <c r="A233" s="32">
        <v>796.80200000000002</v>
      </c>
      <c r="B233" s="32">
        <v>119.90900000000001</v>
      </c>
      <c r="C233" s="32">
        <v>211.5</v>
      </c>
      <c r="D233" s="32">
        <v>215.8</v>
      </c>
      <c r="E233" s="32">
        <v>221.5</v>
      </c>
      <c r="F233" s="32">
        <v>225.6</v>
      </c>
      <c r="G233" s="32">
        <v>2258.779</v>
      </c>
      <c r="H233" s="32">
        <v>1917.223</v>
      </c>
      <c r="I233" s="32">
        <v>3.3820000000000001</v>
      </c>
      <c r="J233" s="32">
        <v>0.15</v>
      </c>
      <c r="K233" s="32">
        <v>24.346</v>
      </c>
      <c r="L233" s="32">
        <v>2.0059999999999998</v>
      </c>
      <c r="M233" s="32">
        <v>0.46</v>
      </c>
      <c r="N233" s="32">
        <v>0.65600000000000003</v>
      </c>
      <c r="O233" s="32">
        <v>41.2</v>
      </c>
      <c r="P233" s="32">
        <v>24.989000000000001</v>
      </c>
      <c r="Q233" s="32">
        <v>44.963999999999999</v>
      </c>
      <c r="R233" s="32">
        <v>230</v>
      </c>
      <c r="S233" s="32">
        <v>60.1</v>
      </c>
      <c r="T233" s="32">
        <v>60.1</v>
      </c>
      <c r="U233" s="32">
        <v>59.1</v>
      </c>
      <c r="V233" s="32">
        <v>94.585999999999999</v>
      </c>
      <c r="W233" s="32">
        <v>52.5</v>
      </c>
      <c r="X233" s="32">
        <v>64.876000000000005</v>
      </c>
      <c r="Y233" s="32">
        <v>78.816000000000003</v>
      </c>
      <c r="Z233" s="32">
        <v>3.5369999999999999</v>
      </c>
      <c r="AA233" s="32">
        <v>527.16300000000001</v>
      </c>
      <c r="AB233" s="32">
        <v>472.90300000000002</v>
      </c>
      <c r="AC233" s="32">
        <v>4.8159999999999998</v>
      </c>
      <c r="AD233" s="32">
        <v>3.875</v>
      </c>
      <c r="AE233" s="32">
        <v>7415.9539999999997</v>
      </c>
      <c r="AF233" s="32">
        <v>4707.4179999999997</v>
      </c>
      <c r="AG233" s="32">
        <v>1579.0440000000001</v>
      </c>
      <c r="AH233" s="32">
        <v>920.32500000000005</v>
      </c>
      <c r="AI233" s="32">
        <v>5836.91</v>
      </c>
      <c r="AJ233" s="32">
        <v>3787.0940000000001</v>
      </c>
      <c r="AK233" s="32">
        <v>423.4</v>
      </c>
      <c r="AL233" s="32">
        <v>2053.9760000000001</v>
      </c>
      <c r="AM233" s="32">
        <v>45566.751929999999</v>
      </c>
      <c r="AN233" s="32">
        <v>45566.751929999999</v>
      </c>
      <c r="AO233" s="32">
        <v>45566.751929999999</v>
      </c>
      <c r="AP233" s="32">
        <v>1</v>
      </c>
    </row>
    <row r="234" spans="1:42" x14ac:dyDescent="0.35">
      <c r="A234" s="31">
        <v>796.80200000000002</v>
      </c>
      <c r="B234" s="31">
        <v>119.90900000000001</v>
      </c>
      <c r="C234" s="31">
        <v>211.5</v>
      </c>
      <c r="D234" s="31">
        <v>215.8</v>
      </c>
      <c r="E234" s="31">
        <v>221.5</v>
      </c>
      <c r="F234" s="31">
        <v>225.6</v>
      </c>
      <c r="G234" s="31">
        <v>2258.779</v>
      </c>
      <c r="H234" s="31">
        <v>1917.223</v>
      </c>
      <c r="I234" s="31">
        <v>3.3820000000000001</v>
      </c>
      <c r="J234" s="31">
        <v>0.15</v>
      </c>
      <c r="K234" s="31">
        <v>24.346</v>
      </c>
      <c r="L234" s="31">
        <v>2.0059999999999998</v>
      </c>
      <c r="M234" s="31">
        <v>0.46</v>
      </c>
      <c r="N234" s="31">
        <v>0.65600000000000003</v>
      </c>
      <c r="O234" s="31">
        <v>41.2</v>
      </c>
      <c r="P234" s="31">
        <v>24.989000000000001</v>
      </c>
      <c r="Q234" s="31">
        <v>44.963999999999999</v>
      </c>
      <c r="R234" s="31">
        <v>230</v>
      </c>
      <c r="S234" s="31">
        <v>60.1</v>
      </c>
      <c r="T234" s="31">
        <v>60.1</v>
      </c>
      <c r="U234" s="31">
        <v>59.1</v>
      </c>
      <c r="V234" s="31">
        <v>137.79599999999999</v>
      </c>
      <c r="W234" s="31">
        <v>52.5</v>
      </c>
      <c r="X234" s="31">
        <v>64.59</v>
      </c>
      <c r="Y234" s="31">
        <v>80.355000000000004</v>
      </c>
      <c r="Z234" s="31">
        <v>2.8220000000000001</v>
      </c>
      <c r="AA234" s="31">
        <v>528.20799999999997</v>
      </c>
      <c r="AB234" s="31">
        <v>475.262</v>
      </c>
      <c r="AC234" s="31">
        <v>5.0789999999999997</v>
      </c>
      <c r="AD234" s="31">
        <v>4.1390000000000002</v>
      </c>
      <c r="AE234" s="31">
        <v>7583.2370000000001</v>
      </c>
      <c r="AF234" s="31">
        <v>5443.5990000000002</v>
      </c>
      <c r="AG234" s="31">
        <v>1747.8679999999999</v>
      </c>
      <c r="AH234" s="31">
        <v>1097.0899999999999</v>
      </c>
      <c r="AI234" s="31">
        <v>5835.3689999999997</v>
      </c>
      <c r="AJ234" s="31">
        <v>4346.509</v>
      </c>
      <c r="AK234" s="31">
        <v>424.17599999999999</v>
      </c>
      <c r="AL234" s="31">
        <v>2055.9259999999999</v>
      </c>
      <c r="AM234" s="31">
        <v>45566.751929999999</v>
      </c>
      <c r="AN234" s="31">
        <v>45566.751929999999</v>
      </c>
      <c r="AO234" s="31">
        <v>45566.751929999999</v>
      </c>
      <c r="AP234" s="31">
        <v>1</v>
      </c>
    </row>
    <row r="235" spans="1:42" x14ac:dyDescent="0.35">
      <c r="A235" s="32">
        <v>797.17100000000005</v>
      </c>
      <c r="B235" s="32">
        <v>119.90900000000001</v>
      </c>
      <c r="C235" s="32">
        <v>211.3</v>
      </c>
      <c r="D235" s="32">
        <v>215.6</v>
      </c>
      <c r="E235" s="32">
        <v>221.6</v>
      </c>
      <c r="F235" s="32">
        <v>225.6</v>
      </c>
      <c r="G235" s="32">
        <v>2226.9160000000002</v>
      </c>
      <c r="H235" s="32">
        <v>1905.566</v>
      </c>
      <c r="I235" s="32">
        <v>3.0779999999999998</v>
      </c>
      <c r="J235" s="32">
        <v>0.14399999999999999</v>
      </c>
      <c r="K235" s="32">
        <v>24.344000000000001</v>
      </c>
      <c r="L235" s="32">
        <v>2.04</v>
      </c>
      <c r="M235" s="32">
        <v>0.45800000000000002</v>
      </c>
      <c r="N235" s="32">
        <v>0.65400000000000003</v>
      </c>
      <c r="O235" s="32">
        <v>41.4</v>
      </c>
      <c r="P235" s="32">
        <v>25.321000000000002</v>
      </c>
      <c r="Q235" s="32">
        <v>44.978999999999999</v>
      </c>
      <c r="R235" s="32">
        <v>230</v>
      </c>
      <c r="S235" s="32">
        <v>60.2</v>
      </c>
      <c r="T235" s="32">
        <v>60.2</v>
      </c>
      <c r="U235" s="32">
        <v>59.4</v>
      </c>
      <c r="V235" s="32">
        <v>94.585999999999999</v>
      </c>
      <c r="W235" s="32">
        <v>52.5</v>
      </c>
      <c r="X235" s="32">
        <v>65.358000000000004</v>
      </c>
      <c r="Y235" s="32">
        <v>79.234999999999999</v>
      </c>
      <c r="Z235" s="32">
        <v>3.198</v>
      </c>
      <c r="AA235" s="32">
        <v>530.16999999999996</v>
      </c>
      <c r="AB235" s="32">
        <v>477.44600000000003</v>
      </c>
      <c r="AC235" s="32">
        <v>4.7779999999999996</v>
      </c>
      <c r="AD235" s="32">
        <v>3.8380000000000001</v>
      </c>
      <c r="AE235" s="32">
        <v>7467.5349999999999</v>
      </c>
      <c r="AF235" s="32">
        <v>4829.7659999999996</v>
      </c>
      <c r="AG235" s="32">
        <v>1593.827</v>
      </c>
      <c r="AH235" s="32">
        <v>938.11400000000003</v>
      </c>
      <c r="AI235" s="32">
        <v>5873.7079999999996</v>
      </c>
      <c r="AJ235" s="32">
        <v>3891.6509999999998</v>
      </c>
      <c r="AK235" s="32">
        <v>423.166</v>
      </c>
      <c r="AL235" s="32">
        <v>2054.14</v>
      </c>
      <c r="AM235" s="32">
        <v>45566.752209999999</v>
      </c>
      <c r="AN235" s="32">
        <v>45566.752209999999</v>
      </c>
      <c r="AO235" s="32">
        <v>45566.752209999999</v>
      </c>
      <c r="AP235" s="32">
        <v>1</v>
      </c>
    </row>
    <row r="236" spans="1:42" x14ac:dyDescent="0.35">
      <c r="A236" s="31">
        <v>797.17100000000005</v>
      </c>
      <c r="B236" s="31">
        <v>119.90900000000001</v>
      </c>
      <c r="C236" s="31">
        <v>211.3</v>
      </c>
      <c r="D236" s="31">
        <v>215.6</v>
      </c>
      <c r="E236" s="31">
        <v>221.6</v>
      </c>
      <c r="F236" s="31">
        <v>225.6</v>
      </c>
      <c r="G236" s="31">
        <v>2226.9160000000002</v>
      </c>
      <c r="H236" s="31">
        <v>1905.566</v>
      </c>
      <c r="I236" s="31">
        <v>3.0779999999999998</v>
      </c>
      <c r="J236" s="31">
        <v>0.14399999999999999</v>
      </c>
      <c r="K236" s="31">
        <v>24.344000000000001</v>
      </c>
      <c r="L236" s="31">
        <v>2.04</v>
      </c>
      <c r="M236" s="31">
        <v>0.45800000000000002</v>
      </c>
      <c r="N236" s="31">
        <v>0.65400000000000003</v>
      </c>
      <c r="O236" s="31">
        <v>41.4</v>
      </c>
      <c r="P236" s="31">
        <v>25.321000000000002</v>
      </c>
      <c r="Q236" s="31">
        <v>44.978999999999999</v>
      </c>
      <c r="R236" s="31">
        <v>230</v>
      </c>
      <c r="S236" s="31">
        <v>60.2</v>
      </c>
      <c r="T236" s="31">
        <v>60.2</v>
      </c>
      <c r="U236" s="31">
        <v>59.4</v>
      </c>
      <c r="V236" s="31">
        <v>137.79599999999999</v>
      </c>
      <c r="W236" s="31">
        <v>52.5</v>
      </c>
      <c r="X236" s="31">
        <v>65.293000000000006</v>
      </c>
      <c r="Y236" s="31">
        <v>81.207999999999998</v>
      </c>
      <c r="Z236" s="31">
        <v>1.5429999999999999</v>
      </c>
      <c r="AA236" s="31">
        <v>532.05799999999999</v>
      </c>
      <c r="AB236" s="31">
        <v>479.85599999999999</v>
      </c>
      <c r="AC236" s="31">
        <v>5.0419999999999998</v>
      </c>
      <c r="AD236" s="31">
        <v>4.0629999999999997</v>
      </c>
      <c r="AE236" s="31">
        <v>7643.692</v>
      </c>
      <c r="AF236" s="31">
        <v>5563.3090000000002</v>
      </c>
      <c r="AG236" s="31">
        <v>1762.702</v>
      </c>
      <c r="AH236" s="31">
        <v>1093.098</v>
      </c>
      <c r="AI236" s="31">
        <v>5880.991</v>
      </c>
      <c r="AJ236" s="31">
        <v>4470.2110000000002</v>
      </c>
      <c r="AK236" s="31">
        <v>424.52300000000002</v>
      </c>
      <c r="AL236" s="31">
        <v>2055.357</v>
      </c>
      <c r="AM236" s="31">
        <v>45566.752209999999</v>
      </c>
      <c r="AN236" s="31">
        <v>45566.752209999999</v>
      </c>
      <c r="AO236" s="31">
        <v>45566.752209999999</v>
      </c>
      <c r="AP236" s="31">
        <v>1</v>
      </c>
    </row>
    <row r="237" spans="1:42" x14ac:dyDescent="0.35">
      <c r="A237" s="32">
        <v>797.72400000000005</v>
      </c>
      <c r="B237" s="32">
        <v>119.90900000000001</v>
      </c>
      <c r="C237" s="32">
        <v>211.5</v>
      </c>
      <c r="D237" s="32">
        <v>215.6</v>
      </c>
      <c r="E237" s="32">
        <v>221.8</v>
      </c>
      <c r="F237" s="32">
        <v>225.6</v>
      </c>
      <c r="G237" s="32">
        <v>2234.0079999999998</v>
      </c>
      <c r="H237" s="32">
        <v>1899.7370000000001</v>
      </c>
      <c r="I237" s="32">
        <v>3.2280000000000002</v>
      </c>
      <c r="J237" s="32">
        <v>0.156</v>
      </c>
      <c r="K237" s="32">
        <v>24.344000000000001</v>
      </c>
      <c r="L237" s="32">
        <v>2.0739999999999998</v>
      </c>
      <c r="M237" s="32">
        <v>0.45800000000000002</v>
      </c>
      <c r="N237" s="32">
        <v>0.65400000000000003</v>
      </c>
      <c r="O237" s="32">
        <v>41.5</v>
      </c>
      <c r="P237" s="32">
        <v>26.07</v>
      </c>
      <c r="Q237" s="32">
        <v>44.978999999999999</v>
      </c>
      <c r="R237" s="32">
        <v>230</v>
      </c>
      <c r="S237" s="32">
        <v>60.3</v>
      </c>
      <c r="T237" s="32">
        <v>60.3</v>
      </c>
      <c r="U237" s="32">
        <v>59.6</v>
      </c>
      <c r="V237" s="32">
        <v>94.585999999999999</v>
      </c>
      <c r="W237" s="32">
        <v>52.5</v>
      </c>
      <c r="X237" s="32">
        <v>65.73</v>
      </c>
      <c r="Y237" s="32">
        <v>79.569999999999993</v>
      </c>
      <c r="Z237" s="32">
        <v>3.3109999999999999</v>
      </c>
      <c r="AA237" s="32">
        <v>532.44200000000001</v>
      </c>
      <c r="AB237" s="32">
        <v>482.774</v>
      </c>
      <c r="AC237" s="32">
        <v>4.7409999999999997</v>
      </c>
      <c r="AD237" s="32">
        <v>3.7250000000000001</v>
      </c>
      <c r="AE237" s="32">
        <v>7502.6350000000002</v>
      </c>
      <c r="AF237" s="32">
        <v>4966.4589999999998</v>
      </c>
      <c r="AG237" s="32">
        <v>1613.5160000000001</v>
      </c>
      <c r="AH237" s="32">
        <v>928.423</v>
      </c>
      <c r="AI237" s="32">
        <v>5889.1189999999997</v>
      </c>
      <c r="AJ237" s="32">
        <v>4038.0360000000001</v>
      </c>
      <c r="AK237" s="32">
        <v>423.19400000000002</v>
      </c>
      <c r="AL237" s="32">
        <v>2055.9989999999998</v>
      </c>
      <c r="AM237" s="32">
        <v>45566.752489999999</v>
      </c>
      <c r="AN237" s="32">
        <v>45566.752489999999</v>
      </c>
      <c r="AO237" s="32">
        <v>45566.752489999999</v>
      </c>
      <c r="AP237" s="32">
        <v>0</v>
      </c>
    </row>
    <row r="238" spans="1:42" x14ac:dyDescent="0.35">
      <c r="A238" s="31">
        <v>797.72400000000005</v>
      </c>
      <c r="B238" s="31">
        <v>119.90900000000001</v>
      </c>
      <c r="C238" s="31">
        <v>211.5</v>
      </c>
      <c r="D238" s="31">
        <v>215.6</v>
      </c>
      <c r="E238" s="31">
        <v>221.8</v>
      </c>
      <c r="F238" s="31">
        <v>225.6</v>
      </c>
      <c r="G238" s="31">
        <v>2234.0079999999998</v>
      </c>
      <c r="H238" s="31">
        <v>1899.7370000000001</v>
      </c>
      <c r="I238" s="31">
        <v>3.2280000000000002</v>
      </c>
      <c r="J238" s="31">
        <v>0.156</v>
      </c>
      <c r="K238" s="31">
        <v>24.344000000000001</v>
      </c>
      <c r="L238" s="31">
        <v>2.0739999999999998</v>
      </c>
      <c r="M238" s="31">
        <v>0.45800000000000002</v>
      </c>
      <c r="N238" s="31">
        <v>0.65400000000000003</v>
      </c>
      <c r="O238" s="31">
        <v>41.5</v>
      </c>
      <c r="P238" s="31">
        <v>26.07</v>
      </c>
      <c r="Q238" s="31">
        <v>44.978999999999999</v>
      </c>
      <c r="R238" s="31">
        <v>230</v>
      </c>
      <c r="S238" s="31">
        <v>60.3</v>
      </c>
      <c r="T238" s="31">
        <v>60.3</v>
      </c>
      <c r="U238" s="31">
        <v>59.6</v>
      </c>
      <c r="V238" s="31">
        <v>137.79599999999999</v>
      </c>
      <c r="W238" s="31">
        <v>52.5</v>
      </c>
      <c r="X238" s="31">
        <v>65.661000000000001</v>
      </c>
      <c r="Y238" s="31">
        <v>81.561000000000007</v>
      </c>
      <c r="Z238" s="31">
        <v>1.43</v>
      </c>
      <c r="AA238" s="31">
        <v>535.53</v>
      </c>
      <c r="AB238" s="31">
        <v>485.28800000000001</v>
      </c>
      <c r="AC238" s="31">
        <v>4.9660000000000002</v>
      </c>
      <c r="AD238" s="31">
        <v>3.988</v>
      </c>
      <c r="AE238" s="31">
        <v>7704.8969999999999</v>
      </c>
      <c r="AF238" s="31">
        <v>5734.3819999999996</v>
      </c>
      <c r="AG238" s="31">
        <v>1768.38</v>
      </c>
      <c r="AH238" s="31">
        <v>1103.886</v>
      </c>
      <c r="AI238" s="31">
        <v>5936.5169999999998</v>
      </c>
      <c r="AJ238" s="31">
        <v>4630.4960000000001</v>
      </c>
      <c r="AK238" s="31">
        <v>424.38400000000001</v>
      </c>
      <c r="AL238" s="31">
        <v>2056.1039999999998</v>
      </c>
      <c r="AM238" s="31">
        <v>45566.752489999999</v>
      </c>
      <c r="AN238" s="31">
        <v>45566.752489999999</v>
      </c>
      <c r="AO238" s="31">
        <v>45566.752489999999</v>
      </c>
      <c r="AP238" s="31">
        <v>1</v>
      </c>
    </row>
    <row r="239" spans="1:42" x14ac:dyDescent="0.35">
      <c r="A239" s="32">
        <v>797.72400000000005</v>
      </c>
      <c r="B239" s="32">
        <v>119.90900000000001</v>
      </c>
      <c r="C239" s="32">
        <v>211.6</v>
      </c>
      <c r="D239" s="32">
        <v>215.3</v>
      </c>
      <c r="E239" s="32">
        <v>221.8</v>
      </c>
      <c r="F239" s="32">
        <v>225.6</v>
      </c>
      <c r="G239" s="32">
        <v>2222.5450000000001</v>
      </c>
      <c r="H239" s="32">
        <v>1861.9480000000001</v>
      </c>
      <c r="I239" s="32">
        <v>3.2240000000000002</v>
      </c>
      <c r="J239" s="32">
        <v>0.15</v>
      </c>
      <c r="K239" s="32">
        <v>24.341999999999999</v>
      </c>
      <c r="L239" s="32">
        <v>2.04</v>
      </c>
      <c r="M239" s="32">
        <v>0.45600000000000002</v>
      </c>
      <c r="N239" s="32">
        <v>0.65800000000000003</v>
      </c>
      <c r="O239" s="32">
        <v>41.5</v>
      </c>
      <c r="P239" s="32">
        <v>26.187000000000001</v>
      </c>
      <c r="Q239" s="32">
        <v>44.959000000000003</v>
      </c>
      <c r="R239" s="32">
        <v>230</v>
      </c>
      <c r="S239" s="32">
        <v>60.2</v>
      </c>
      <c r="T239" s="32">
        <v>60.2</v>
      </c>
      <c r="U239" s="32">
        <v>59.9</v>
      </c>
      <c r="V239" s="32">
        <v>94.585999999999999</v>
      </c>
      <c r="W239" s="32">
        <v>52.5</v>
      </c>
      <c r="X239" s="32">
        <v>65.844999999999999</v>
      </c>
      <c r="Y239" s="32">
        <v>79.784999999999997</v>
      </c>
      <c r="Z239" s="32">
        <v>3.16</v>
      </c>
      <c r="AA239" s="32">
        <v>533.81700000000001</v>
      </c>
      <c r="AB239" s="32">
        <v>485.23700000000002</v>
      </c>
      <c r="AC239" s="32">
        <v>4.665</v>
      </c>
      <c r="AD239" s="32">
        <v>3.762</v>
      </c>
      <c r="AE239" s="32">
        <v>7518.9390000000003</v>
      </c>
      <c r="AF239" s="32">
        <v>5023.8999999999996</v>
      </c>
      <c r="AG239" s="32">
        <v>1588.7739999999999</v>
      </c>
      <c r="AH239" s="32">
        <v>962.83500000000004</v>
      </c>
      <c r="AI239" s="32">
        <v>5930.165</v>
      </c>
      <c r="AJ239" s="32">
        <v>4061.0650000000001</v>
      </c>
      <c r="AK239" s="32">
        <v>423.55099999999999</v>
      </c>
      <c r="AL239" s="32">
        <v>2055.127</v>
      </c>
      <c r="AM239" s="32">
        <v>45566.752780000003</v>
      </c>
      <c r="AN239" s="32">
        <v>45566.752780000003</v>
      </c>
      <c r="AO239" s="32">
        <v>45566.752780000003</v>
      </c>
      <c r="AP239" s="32">
        <v>0</v>
      </c>
    </row>
    <row r="240" spans="1:42" x14ac:dyDescent="0.35">
      <c r="A240" s="31">
        <v>797.72400000000005</v>
      </c>
      <c r="B240" s="31">
        <v>119.90900000000001</v>
      </c>
      <c r="C240" s="31">
        <v>211.6</v>
      </c>
      <c r="D240" s="31">
        <v>215.3</v>
      </c>
      <c r="E240" s="31">
        <v>221.8</v>
      </c>
      <c r="F240" s="31">
        <v>225.6</v>
      </c>
      <c r="G240" s="31">
        <v>2222.5450000000001</v>
      </c>
      <c r="H240" s="31">
        <v>1861.9480000000001</v>
      </c>
      <c r="I240" s="31">
        <v>3.2240000000000002</v>
      </c>
      <c r="J240" s="31">
        <v>0.15</v>
      </c>
      <c r="K240" s="31">
        <v>24.341999999999999</v>
      </c>
      <c r="L240" s="31">
        <v>2.04</v>
      </c>
      <c r="M240" s="31">
        <v>0.45600000000000002</v>
      </c>
      <c r="N240" s="31">
        <v>0.65800000000000003</v>
      </c>
      <c r="O240" s="31">
        <v>41.5</v>
      </c>
      <c r="P240" s="31">
        <v>26.187000000000001</v>
      </c>
      <c r="Q240" s="31">
        <v>44.959000000000003</v>
      </c>
      <c r="R240" s="31">
        <v>230</v>
      </c>
      <c r="S240" s="31">
        <v>60.2</v>
      </c>
      <c r="T240" s="31">
        <v>60.2</v>
      </c>
      <c r="U240" s="31">
        <v>59.9</v>
      </c>
      <c r="V240" s="31">
        <v>137.79599999999999</v>
      </c>
      <c r="W240" s="31">
        <v>52.5</v>
      </c>
      <c r="X240" s="31">
        <v>65.866</v>
      </c>
      <c r="Y240" s="31">
        <v>81.992999999999995</v>
      </c>
      <c r="Z240" s="31">
        <v>1.5429999999999999</v>
      </c>
      <c r="AA240" s="31">
        <v>536.24400000000003</v>
      </c>
      <c r="AB240" s="31">
        <v>486.53899999999999</v>
      </c>
      <c r="AC240" s="31">
        <v>4.9660000000000002</v>
      </c>
      <c r="AD240" s="31">
        <v>3.988</v>
      </c>
      <c r="AE240" s="31">
        <v>7716.232</v>
      </c>
      <c r="AF240" s="31">
        <v>5763.9889999999996</v>
      </c>
      <c r="AG240" s="31">
        <v>1779.777</v>
      </c>
      <c r="AH240" s="31">
        <v>1115.4680000000001</v>
      </c>
      <c r="AI240" s="31">
        <v>5936.4560000000001</v>
      </c>
      <c r="AJ240" s="31">
        <v>4648.5209999999997</v>
      </c>
      <c r="AK240" s="31">
        <v>424.37900000000002</v>
      </c>
      <c r="AL240" s="31">
        <v>2054.7399999999998</v>
      </c>
      <c r="AM240" s="31">
        <v>45566.752780000003</v>
      </c>
      <c r="AN240" s="31">
        <v>45566.752780000003</v>
      </c>
      <c r="AO240" s="31">
        <v>45566.752780000003</v>
      </c>
      <c r="AP240" s="31">
        <v>1</v>
      </c>
    </row>
    <row r="241" spans="1:42" x14ac:dyDescent="0.35">
      <c r="A241" s="32">
        <v>797.54</v>
      </c>
      <c r="B241" s="32">
        <v>119.90900000000001</v>
      </c>
      <c r="C241" s="32">
        <v>212.1</v>
      </c>
      <c r="D241" s="32">
        <v>215.3</v>
      </c>
      <c r="E241" s="32">
        <v>222</v>
      </c>
      <c r="F241" s="32">
        <v>225.5</v>
      </c>
      <c r="G241" s="32">
        <v>2214.5790000000002</v>
      </c>
      <c r="H241" s="32">
        <v>1856.8</v>
      </c>
      <c r="I241" s="32">
        <v>3.25</v>
      </c>
      <c r="J241" s="32">
        <v>0.14599999999999999</v>
      </c>
      <c r="K241" s="32">
        <v>24.341999999999999</v>
      </c>
      <c r="L241" s="32">
        <v>2.032</v>
      </c>
      <c r="M241" s="32">
        <v>0.45600000000000002</v>
      </c>
      <c r="N241" s="32">
        <v>0.65600000000000003</v>
      </c>
      <c r="O241" s="32">
        <v>41.9</v>
      </c>
      <c r="P241" s="32">
        <v>26.152000000000001</v>
      </c>
      <c r="Q241" s="32">
        <v>44.963999999999999</v>
      </c>
      <c r="R241" s="32">
        <v>229.8</v>
      </c>
      <c r="S241" s="32">
        <v>60.2</v>
      </c>
      <c r="T241" s="32">
        <v>60.2</v>
      </c>
      <c r="U241" s="32">
        <v>60</v>
      </c>
      <c r="V241" s="32">
        <v>94.585999999999999</v>
      </c>
      <c r="W241" s="32">
        <v>52.5</v>
      </c>
      <c r="X241" s="32">
        <v>66.129000000000005</v>
      </c>
      <c r="Y241" s="32">
        <v>79.805999999999997</v>
      </c>
      <c r="Z241" s="32">
        <v>3.01</v>
      </c>
      <c r="AA241" s="32">
        <v>535.59799999999996</v>
      </c>
      <c r="AB241" s="32">
        <v>487.69499999999999</v>
      </c>
      <c r="AC241" s="32">
        <v>4.665</v>
      </c>
      <c r="AD241" s="32">
        <v>3.762</v>
      </c>
      <c r="AE241" s="32">
        <v>7545.8810000000003</v>
      </c>
      <c r="AF241" s="32">
        <v>5108.1109999999999</v>
      </c>
      <c r="AG241" s="32">
        <v>1598.877</v>
      </c>
      <c r="AH241" s="32">
        <v>972.16399999999999</v>
      </c>
      <c r="AI241" s="32">
        <v>5947.0039999999999</v>
      </c>
      <c r="AJ241" s="32">
        <v>4135.9470000000001</v>
      </c>
      <c r="AK241" s="32">
        <v>423.101</v>
      </c>
      <c r="AL241" s="32">
        <v>2055.0039999999999</v>
      </c>
      <c r="AM241" s="32">
        <v>45566.753060000003</v>
      </c>
      <c r="AN241" s="32">
        <v>45566.753060000003</v>
      </c>
      <c r="AO241" s="32">
        <v>45566.753060000003</v>
      </c>
      <c r="AP241" s="32">
        <v>1</v>
      </c>
    </row>
    <row r="242" spans="1:42" x14ac:dyDescent="0.35">
      <c r="A242" s="31">
        <v>797.54</v>
      </c>
      <c r="B242" s="31">
        <v>119.90900000000001</v>
      </c>
      <c r="C242" s="31">
        <v>212.1</v>
      </c>
      <c r="D242" s="31">
        <v>215.3</v>
      </c>
      <c r="E242" s="31">
        <v>222</v>
      </c>
      <c r="F242" s="31">
        <v>225.5</v>
      </c>
      <c r="G242" s="31">
        <v>2214.5790000000002</v>
      </c>
      <c r="H242" s="31">
        <v>1856.8</v>
      </c>
      <c r="I242" s="31">
        <v>3.25</v>
      </c>
      <c r="J242" s="31">
        <v>0.14599999999999999</v>
      </c>
      <c r="K242" s="31">
        <v>24.341999999999999</v>
      </c>
      <c r="L242" s="31">
        <v>2.032</v>
      </c>
      <c r="M242" s="31">
        <v>0.45600000000000002</v>
      </c>
      <c r="N242" s="31">
        <v>0.65600000000000003</v>
      </c>
      <c r="O242" s="31">
        <v>41.9</v>
      </c>
      <c r="P242" s="31">
        <v>26.152000000000001</v>
      </c>
      <c r="Q242" s="31">
        <v>44.963999999999999</v>
      </c>
      <c r="R242" s="31">
        <v>229.8</v>
      </c>
      <c r="S242" s="31">
        <v>60.2</v>
      </c>
      <c r="T242" s="31">
        <v>60.2</v>
      </c>
      <c r="U242" s="31">
        <v>60</v>
      </c>
      <c r="V242" s="31">
        <v>137.79599999999999</v>
      </c>
      <c r="W242" s="31">
        <v>52.5</v>
      </c>
      <c r="X242" s="31">
        <v>66.234999999999999</v>
      </c>
      <c r="Y242" s="31">
        <v>82.244</v>
      </c>
      <c r="Z242" s="31">
        <v>1.5049999999999999</v>
      </c>
      <c r="AA242" s="31">
        <v>535.995</v>
      </c>
      <c r="AB242" s="31">
        <v>486.25799999999998</v>
      </c>
      <c r="AC242" s="31">
        <v>5.0039999999999996</v>
      </c>
      <c r="AD242" s="31">
        <v>3.9510000000000001</v>
      </c>
      <c r="AE242" s="31">
        <v>7707.0460000000003</v>
      </c>
      <c r="AF242" s="31">
        <v>5728.223</v>
      </c>
      <c r="AG242" s="31">
        <v>1797.8140000000001</v>
      </c>
      <c r="AH242" s="31">
        <v>1094.3510000000001</v>
      </c>
      <c r="AI242" s="31">
        <v>5909.232</v>
      </c>
      <c r="AJ242" s="31">
        <v>4633.8729999999996</v>
      </c>
      <c r="AK242" s="31">
        <v>424.64</v>
      </c>
      <c r="AL242" s="31">
        <v>2055.739</v>
      </c>
      <c r="AM242" s="31">
        <v>45566.753060000003</v>
      </c>
      <c r="AN242" s="31">
        <v>45566.753060000003</v>
      </c>
      <c r="AO242" s="31">
        <v>45566.753060000003</v>
      </c>
      <c r="AP242" s="31">
        <v>1</v>
      </c>
    </row>
    <row r="243" spans="1:42" x14ac:dyDescent="0.35">
      <c r="A243" s="32">
        <v>797.72400000000005</v>
      </c>
      <c r="B243" s="32">
        <v>119.90900000000001</v>
      </c>
      <c r="C243" s="32">
        <v>212.5</v>
      </c>
      <c r="D243" s="32">
        <v>215.1</v>
      </c>
      <c r="E243" s="32">
        <v>221.8</v>
      </c>
      <c r="F243" s="32">
        <v>225.3</v>
      </c>
      <c r="G243" s="32">
        <v>2222.5450000000001</v>
      </c>
      <c r="H243" s="32">
        <v>1813.9590000000001</v>
      </c>
      <c r="I243" s="32">
        <v>3.0659999999999998</v>
      </c>
      <c r="J243" s="32">
        <v>0.14399999999999999</v>
      </c>
      <c r="K243" s="32">
        <v>24.341999999999999</v>
      </c>
      <c r="L243" s="32">
        <v>2.09</v>
      </c>
      <c r="M243" s="32">
        <v>0.45600000000000002</v>
      </c>
      <c r="N243" s="32">
        <v>0.65400000000000003</v>
      </c>
      <c r="O243" s="32">
        <v>42</v>
      </c>
      <c r="P243" s="32">
        <v>26.957000000000001</v>
      </c>
      <c r="Q243" s="32">
        <v>44.948</v>
      </c>
      <c r="R243" s="32">
        <v>229.8</v>
      </c>
      <c r="S243" s="32">
        <v>60.2</v>
      </c>
      <c r="T243" s="32">
        <v>60.2</v>
      </c>
      <c r="U243" s="32">
        <v>60.1</v>
      </c>
      <c r="V243" s="32">
        <v>137.79599999999999</v>
      </c>
      <c r="W243" s="32">
        <v>52.5</v>
      </c>
      <c r="X243" s="32">
        <v>66.382999999999996</v>
      </c>
      <c r="Y243" s="32">
        <v>82.409000000000006</v>
      </c>
      <c r="Z243" s="32">
        <v>1.3919999999999999</v>
      </c>
      <c r="AA243" s="32">
        <v>538.89099999999996</v>
      </c>
      <c r="AB243" s="32">
        <v>490.238</v>
      </c>
      <c r="AC243" s="32">
        <v>4.891</v>
      </c>
      <c r="AD243" s="32">
        <v>3.9129999999999998</v>
      </c>
      <c r="AE243" s="32">
        <v>7770.8379999999997</v>
      </c>
      <c r="AF243" s="32">
        <v>5844.9679999999998</v>
      </c>
      <c r="AG243" s="32">
        <v>1774.0640000000001</v>
      </c>
      <c r="AH243" s="32">
        <v>1112.7180000000001</v>
      </c>
      <c r="AI243" s="32">
        <v>5996.7730000000001</v>
      </c>
      <c r="AJ243" s="32">
        <v>4732.25</v>
      </c>
      <c r="AK243" s="32">
        <v>424.358</v>
      </c>
      <c r="AL243" s="32">
        <v>2052.7339999999999</v>
      </c>
      <c r="AM243" s="32">
        <v>45566.75333</v>
      </c>
      <c r="AN243" s="32">
        <v>45566.75333</v>
      </c>
      <c r="AO243" s="32">
        <v>45566.75333</v>
      </c>
      <c r="AP243" s="32">
        <v>1</v>
      </c>
    </row>
    <row r="244" spans="1:42" x14ac:dyDescent="0.35">
      <c r="A244" s="31">
        <v>797.90899999999999</v>
      </c>
      <c r="B244" s="31">
        <v>119.90900000000001</v>
      </c>
      <c r="C244" s="31">
        <v>212.8</v>
      </c>
      <c r="D244" s="31">
        <v>215.1</v>
      </c>
      <c r="E244" s="31">
        <v>221.8</v>
      </c>
      <c r="F244" s="31">
        <v>225.3</v>
      </c>
      <c r="G244" s="31">
        <v>2195.5390000000002</v>
      </c>
      <c r="H244" s="31">
        <v>1813.5709999999999</v>
      </c>
      <c r="I244" s="31">
        <v>2.92</v>
      </c>
      <c r="J244" s="31">
        <v>0.14799999999999999</v>
      </c>
      <c r="K244" s="31">
        <v>24.364000000000001</v>
      </c>
      <c r="L244" s="31">
        <v>2.004</v>
      </c>
      <c r="M244" s="31">
        <v>0.45400000000000001</v>
      </c>
      <c r="N244" s="31">
        <v>0.65400000000000003</v>
      </c>
      <c r="O244" s="31">
        <v>42.2</v>
      </c>
      <c r="P244" s="31">
        <v>26.442</v>
      </c>
      <c r="Q244" s="31">
        <v>44.948</v>
      </c>
      <c r="R244" s="31">
        <v>229.8</v>
      </c>
      <c r="S244" s="31">
        <v>60.1</v>
      </c>
      <c r="T244" s="31">
        <v>60.1</v>
      </c>
      <c r="U244" s="31">
        <v>60.2</v>
      </c>
      <c r="V244" s="31">
        <v>94.585999999999999</v>
      </c>
      <c r="W244" s="31">
        <v>52.5</v>
      </c>
      <c r="X244" s="31">
        <v>66.147999999999996</v>
      </c>
      <c r="Y244" s="31">
        <v>80.013999999999996</v>
      </c>
      <c r="Z244" s="31">
        <v>2.6339999999999999</v>
      </c>
      <c r="AA244" s="31">
        <v>536.45399999999995</v>
      </c>
      <c r="AB244" s="31">
        <v>489.01299999999998</v>
      </c>
      <c r="AC244" s="31">
        <v>4.665</v>
      </c>
      <c r="AD244" s="31">
        <v>3.6869999999999998</v>
      </c>
      <c r="AE244" s="31">
        <v>7569.2240000000002</v>
      </c>
      <c r="AF244" s="31">
        <v>5144.8140000000003</v>
      </c>
      <c r="AG244" s="31">
        <v>1614.26</v>
      </c>
      <c r="AH244" s="31">
        <v>951.72699999999998</v>
      </c>
      <c r="AI244" s="31">
        <v>5954.9639999999999</v>
      </c>
      <c r="AJ244" s="31">
        <v>4193.0879999999997</v>
      </c>
      <c r="AK244" s="31">
        <v>423.72300000000001</v>
      </c>
      <c r="AL244" s="31">
        <v>2054.779</v>
      </c>
      <c r="AM244" s="31">
        <v>45566.753620000003</v>
      </c>
      <c r="AN244" s="31">
        <v>45566.753620000003</v>
      </c>
      <c r="AO244" s="31">
        <v>45566.753620000003</v>
      </c>
      <c r="AP244" s="31">
        <v>1</v>
      </c>
    </row>
    <row r="245" spans="1:42" x14ac:dyDescent="0.35">
      <c r="A245" s="32">
        <v>797.90899999999999</v>
      </c>
      <c r="B245" s="32">
        <v>119.90900000000001</v>
      </c>
      <c r="C245" s="32">
        <v>212.8</v>
      </c>
      <c r="D245" s="32">
        <v>215.1</v>
      </c>
      <c r="E245" s="32">
        <v>221.8</v>
      </c>
      <c r="F245" s="32">
        <v>225.3</v>
      </c>
      <c r="G245" s="32">
        <v>2195.5390000000002</v>
      </c>
      <c r="H245" s="32">
        <v>1813.5709999999999</v>
      </c>
      <c r="I245" s="32">
        <v>2.92</v>
      </c>
      <c r="J245" s="32">
        <v>0.14799999999999999</v>
      </c>
      <c r="K245" s="32">
        <v>24.364000000000001</v>
      </c>
      <c r="L245" s="32">
        <v>2.004</v>
      </c>
      <c r="M245" s="32">
        <v>0.45400000000000001</v>
      </c>
      <c r="N245" s="32">
        <v>0.65400000000000003</v>
      </c>
      <c r="O245" s="32">
        <v>42.2</v>
      </c>
      <c r="P245" s="32">
        <v>26.442</v>
      </c>
      <c r="Q245" s="32">
        <v>44.948</v>
      </c>
      <c r="R245" s="32">
        <v>229.8</v>
      </c>
      <c r="S245" s="32">
        <v>60.1</v>
      </c>
      <c r="T245" s="32">
        <v>60.1</v>
      </c>
      <c r="U245" s="32">
        <v>60.2</v>
      </c>
      <c r="V245" s="32">
        <v>137.79599999999999</v>
      </c>
      <c r="W245" s="32">
        <v>52.5</v>
      </c>
      <c r="X245" s="32">
        <v>66.438000000000002</v>
      </c>
      <c r="Y245" s="32">
        <v>82.382000000000005</v>
      </c>
      <c r="Z245" s="32">
        <v>1.4670000000000001</v>
      </c>
      <c r="AA245" s="32">
        <v>537.29200000000003</v>
      </c>
      <c r="AB245" s="32">
        <v>487.29599999999999</v>
      </c>
      <c r="AC245" s="32">
        <v>4.9290000000000003</v>
      </c>
      <c r="AD245" s="32">
        <v>3.9510000000000001</v>
      </c>
      <c r="AE245" s="32">
        <v>7735.4269999999997</v>
      </c>
      <c r="AF245" s="32">
        <v>5776.9089999999997</v>
      </c>
      <c r="AG245" s="32">
        <v>1773.3209999999999</v>
      </c>
      <c r="AH245" s="32">
        <v>1108.9059999999999</v>
      </c>
      <c r="AI245" s="32">
        <v>5962.1049999999996</v>
      </c>
      <c r="AJ245" s="32">
        <v>4668.0029999999997</v>
      </c>
      <c r="AK245" s="32">
        <v>424.42599999999999</v>
      </c>
      <c r="AL245" s="32">
        <v>2053.3040000000001</v>
      </c>
      <c r="AM245" s="32">
        <v>45566.753620000003</v>
      </c>
      <c r="AN245" s="32">
        <v>45566.753620000003</v>
      </c>
      <c r="AO245" s="32">
        <v>45566.753620000003</v>
      </c>
      <c r="AP245" s="32">
        <v>1</v>
      </c>
    </row>
    <row r="246" spans="1:42" x14ac:dyDescent="0.35">
      <c r="A246" s="31">
        <v>798.27800000000002</v>
      </c>
      <c r="B246" s="31">
        <v>119.90900000000001</v>
      </c>
      <c r="C246" s="31">
        <v>213.1</v>
      </c>
      <c r="D246" s="31">
        <v>215</v>
      </c>
      <c r="E246" s="31">
        <v>221.8</v>
      </c>
      <c r="F246" s="31">
        <v>225.3</v>
      </c>
      <c r="G246" s="31">
        <v>2206.71</v>
      </c>
      <c r="H246" s="31">
        <v>1838.925</v>
      </c>
      <c r="I246" s="31">
        <v>3.2519999999999998</v>
      </c>
      <c r="J246" s="31">
        <v>0.14399999999999999</v>
      </c>
      <c r="K246" s="31">
        <v>24.34</v>
      </c>
      <c r="L246" s="31">
        <v>2.0459999999999998</v>
      </c>
      <c r="M246" s="31">
        <v>0.45400000000000001</v>
      </c>
      <c r="N246" s="31">
        <v>0.65800000000000003</v>
      </c>
      <c r="O246" s="31">
        <v>42.2</v>
      </c>
      <c r="P246" s="31">
        <v>26.568999999999999</v>
      </c>
      <c r="Q246" s="31">
        <v>44.984000000000002</v>
      </c>
      <c r="R246" s="31">
        <v>229.8</v>
      </c>
      <c r="S246" s="31">
        <v>60.1</v>
      </c>
      <c r="T246" s="31">
        <v>60.1</v>
      </c>
      <c r="U246" s="31">
        <v>60.3</v>
      </c>
      <c r="V246" s="31">
        <v>94.585999999999999</v>
      </c>
      <c r="W246" s="31">
        <v>52.5</v>
      </c>
      <c r="X246" s="31">
        <v>66.221000000000004</v>
      </c>
      <c r="Y246" s="31">
        <v>79.998999999999995</v>
      </c>
      <c r="Z246" s="31">
        <v>3.3860000000000001</v>
      </c>
      <c r="AA246" s="31">
        <v>536.88</v>
      </c>
      <c r="AB246" s="31">
        <v>490.26499999999999</v>
      </c>
      <c r="AC246" s="31">
        <v>4.665</v>
      </c>
      <c r="AD246" s="31">
        <v>3.7250000000000001</v>
      </c>
      <c r="AE246" s="31">
        <v>7562.7969999999996</v>
      </c>
      <c r="AF246" s="31">
        <v>5185.4430000000002</v>
      </c>
      <c r="AG246" s="31">
        <v>1621.701</v>
      </c>
      <c r="AH246" s="31">
        <v>978.99599999999998</v>
      </c>
      <c r="AI246" s="31">
        <v>5941.0959999999995</v>
      </c>
      <c r="AJ246" s="31">
        <v>4206.4470000000001</v>
      </c>
      <c r="AK246" s="31">
        <v>423.36700000000002</v>
      </c>
      <c r="AL246" s="31">
        <v>2053.6370000000002</v>
      </c>
      <c r="AM246" s="31">
        <v>45566.753900000003</v>
      </c>
      <c r="AN246" s="31">
        <v>45566.753900000003</v>
      </c>
      <c r="AO246" s="31">
        <v>45566.753900000003</v>
      </c>
      <c r="AP246" s="31">
        <v>1</v>
      </c>
    </row>
    <row r="247" spans="1:42" x14ac:dyDescent="0.35">
      <c r="A247" s="32">
        <v>798.27800000000002</v>
      </c>
      <c r="B247" s="32">
        <v>119.90900000000001</v>
      </c>
      <c r="C247" s="32">
        <v>213.1</v>
      </c>
      <c r="D247" s="32">
        <v>215</v>
      </c>
      <c r="E247" s="32">
        <v>221.8</v>
      </c>
      <c r="F247" s="32">
        <v>225.3</v>
      </c>
      <c r="G247" s="32">
        <v>2206.71</v>
      </c>
      <c r="H247" s="32">
        <v>1838.925</v>
      </c>
      <c r="I247" s="32">
        <v>3.2519999999999998</v>
      </c>
      <c r="J247" s="32">
        <v>0.14399999999999999</v>
      </c>
      <c r="K247" s="32">
        <v>24.34</v>
      </c>
      <c r="L247" s="32">
        <v>2.0459999999999998</v>
      </c>
      <c r="M247" s="32">
        <v>0.45400000000000001</v>
      </c>
      <c r="N247" s="32">
        <v>0.65800000000000003</v>
      </c>
      <c r="O247" s="32">
        <v>42.2</v>
      </c>
      <c r="P247" s="32">
        <v>26.568999999999999</v>
      </c>
      <c r="Q247" s="32">
        <v>44.984000000000002</v>
      </c>
      <c r="R247" s="32">
        <v>229.8</v>
      </c>
      <c r="S247" s="32">
        <v>60.1</v>
      </c>
      <c r="T247" s="32">
        <v>60.1</v>
      </c>
      <c r="U247" s="32">
        <v>60.3</v>
      </c>
      <c r="V247" s="32">
        <v>137.79599999999999</v>
      </c>
      <c r="W247" s="32">
        <v>52.5</v>
      </c>
      <c r="X247" s="32">
        <v>66.501000000000005</v>
      </c>
      <c r="Y247" s="32">
        <v>82.052000000000007</v>
      </c>
      <c r="Z247" s="32">
        <v>2.7839999999999998</v>
      </c>
      <c r="AA247" s="32">
        <v>537.19600000000003</v>
      </c>
      <c r="AB247" s="32">
        <v>488.17599999999999</v>
      </c>
      <c r="AC247" s="32">
        <v>4.9290000000000003</v>
      </c>
      <c r="AD247" s="32">
        <v>3.9510000000000001</v>
      </c>
      <c r="AE247" s="32">
        <v>7736.0069999999996</v>
      </c>
      <c r="AF247" s="32">
        <v>5802.57</v>
      </c>
      <c r="AG247" s="32">
        <v>1774.2660000000001</v>
      </c>
      <c r="AH247" s="32">
        <v>1112.424</v>
      </c>
      <c r="AI247" s="32">
        <v>5961.741</v>
      </c>
      <c r="AJ247" s="32">
        <v>4690.1459999999997</v>
      </c>
      <c r="AK247" s="32">
        <v>424.43200000000002</v>
      </c>
      <c r="AL247" s="32">
        <v>2056.0230000000001</v>
      </c>
      <c r="AM247" s="32">
        <v>45566.753900000003</v>
      </c>
      <c r="AN247" s="32">
        <v>45566.753900000003</v>
      </c>
      <c r="AO247" s="32">
        <v>45566.753900000003</v>
      </c>
      <c r="AP247" s="32">
        <v>1</v>
      </c>
    </row>
    <row r="248" spans="1:42" x14ac:dyDescent="0.35">
      <c r="A248" s="31">
        <v>798.46199999999999</v>
      </c>
      <c r="B248" s="31">
        <v>119.90900000000001</v>
      </c>
      <c r="C248" s="31">
        <v>213.3</v>
      </c>
      <c r="D248" s="31">
        <v>214.8</v>
      </c>
      <c r="E248" s="31">
        <v>221.6</v>
      </c>
      <c r="F248" s="31">
        <v>225.3</v>
      </c>
      <c r="G248" s="31">
        <v>2207.4879999999998</v>
      </c>
      <c r="H248" s="31">
        <v>1830.8620000000001</v>
      </c>
      <c r="I248" s="31">
        <v>3.024</v>
      </c>
      <c r="J248" s="31">
        <v>0.15</v>
      </c>
      <c r="K248" s="31">
        <v>24.34</v>
      </c>
      <c r="L248" s="31">
        <v>2.056</v>
      </c>
      <c r="M248" s="31">
        <v>0.45400000000000001</v>
      </c>
      <c r="N248" s="31">
        <v>0.65600000000000003</v>
      </c>
      <c r="O248" s="31">
        <v>42.5</v>
      </c>
      <c r="P248" s="31">
        <v>26.798999999999999</v>
      </c>
      <c r="Q248" s="31">
        <v>44.959000000000003</v>
      </c>
      <c r="R248" s="31">
        <v>229.8</v>
      </c>
      <c r="S248" s="31">
        <v>60.1</v>
      </c>
      <c r="T248" s="31">
        <v>60.1</v>
      </c>
      <c r="U248" s="31">
        <v>60.4</v>
      </c>
      <c r="V248" s="31">
        <v>94.585999999999999</v>
      </c>
      <c r="W248" s="31">
        <v>52.5</v>
      </c>
      <c r="X248" s="31">
        <v>66.200999999999993</v>
      </c>
      <c r="Y248" s="31">
        <v>80.14</v>
      </c>
      <c r="Z248" s="31">
        <v>3.16</v>
      </c>
      <c r="AA248" s="31">
        <v>537.45399999999995</v>
      </c>
      <c r="AB248" s="31">
        <v>491.53500000000003</v>
      </c>
      <c r="AC248" s="31">
        <v>4.5149999999999997</v>
      </c>
      <c r="AD248" s="31">
        <v>3.7250000000000001</v>
      </c>
      <c r="AE248" s="31">
        <v>7587.8919999999998</v>
      </c>
      <c r="AF248" s="31">
        <v>5214.0910000000003</v>
      </c>
      <c r="AG248" s="31">
        <v>1551.952</v>
      </c>
      <c r="AH248" s="31">
        <v>991.774</v>
      </c>
      <c r="AI248" s="31">
        <v>6035.94</v>
      </c>
      <c r="AJ248" s="31">
        <v>4222.317</v>
      </c>
      <c r="AK248" s="31">
        <v>423.60399999999998</v>
      </c>
      <c r="AL248" s="31">
        <v>2055.62</v>
      </c>
      <c r="AM248" s="31">
        <v>45566.754180000004</v>
      </c>
      <c r="AN248" s="31">
        <v>45566.754180000004</v>
      </c>
      <c r="AO248" s="31">
        <v>45566.754180000004</v>
      </c>
      <c r="AP248" s="31">
        <v>0</v>
      </c>
    </row>
    <row r="249" spans="1:42" x14ac:dyDescent="0.35">
      <c r="A249" s="32">
        <v>798.46199999999999</v>
      </c>
      <c r="B249" s="32">
        <v>119.90900000000001</v>
      </c>
      <c r="C249" s="32">
        <v>213.3</v>
      </c>
      <c r="D249" s="32">
        <v>214.8</v>
      </c>
      <c r="E249" s="32">
        <v>221.6</v>
      </c>
      <c r="F249" s="32">
        <v>225.3</v>
      </c>
      <c r="G249" s="32">
        <v>2207.4879999999998</v>
      </c>
      <c r="H249" s="32">
        <v>1830.8620000000001</v>
      </c>
      <c r="I249" s="32">
        <v>3.024</v>
      </c>
      <c r="J249" s="32">
        <v>0.15</v>
      </c>
      <c r="K249" s="32">
        <v>24.34</v>
      </c>
      <c r="L249" s="32">
        <v>2.056</v>
      </c>
      <c r="M249" s="32">
        <v>0.45400000000000001</v>
      </c>
      <c r="N249" s="32">
        <v>0.65600000000000003</v>
      </c>
      <c r="O249" s="32">
        <v>42.5</v>
      </c>
      <c r="P249" s="32">
        <v>26.798999999999999</v>
      </c>
      <c r="Q249" s="32">
        <v>44.959000000000003</v>
      </c>
      <c r="R249" s="32">
        <v>229.8</v>
      </c>
      <c r="S249" s="32">
        <v>60.1</v>
      </c>
      <c r="T249" s="32">
        <v>60.1</v>
      </c>
      <c r="U249" s="32">
        <v>60.4</v>
      </c>
      <c r="V249" s="32">
        <v>137.79599999999999</v>
      </c>
      <c r="W249" s="32">
        <v>52.5</v>
      </c>
      <c r="X249" s="32">
        <v>66.572000000000003</v>
      </c>
      <c r="Y249" s="32">
        <v>82.174000000000007</v>
      </c>
      <c r="Z249" s="32">
        <v>2.3180000000000001</v>
      </c>
      <c r="AA249" s="32">
        <v>540.36400000000003</v>
      </c>
      <c r="AB249" s="32">
        <v>492.00299999999999</v>
      </c>
      <c r="AC249" s="32">
        <v>4.891</v>
      </c>
      <c r="AD249" s="32">
        <v>3.9510000000000001</v>
      </c>
      <c r="AE249" s="32">
        <v>7781.6279999999997</v>
      </c>
      <c r="AF249" s="32">
        <v>5910.4229999999998</v>
      </c>
      <c r="AG249" s="32">
        <v>1779.0219999999999</v>
      </c>
      <c r="AH249" s="32">
        <v>1135.4870000000001</v>
      </c>
      <c r="AI249" s="32">
        <v>6002.6059999999998</v>
      </c>
      <c r="AJ249" s="32">
        <v>4774.9359999999997</v>
      </c>
      <c r="AK249" s="32">
        <v>424.64699999999999</v>
      </c>
      <c r="AL249" s="32">
        <v>2056.1889999999999</v>
      </c>
      <c r="AM249" s="32">
        <v>45566.754180000004</v>
      </c>
      <c r="AN249" s="32">
        <v>45566.754180000004</v>
      </c>
      <c r="AO249" s="32">
        <v>45566.754180000004</v>
      </c>
      <c r="AP249" s="32">
        <v>1</v>
      </c>
    </row>
    <row r="250" spans="1:42" x14ac:dyDescent="0.35">
      <c r="A250" s="31">
        <v>798.46199999999999</v>
      </c>
      <c r="B250" s="31">
        <v>119.90900000000001</v>
      </c>
      <c r="C250" s="31">
        <v>213.3</v>
      </c>
      <c r="D250" s="31">
        <v>214.6</v>
      </c>
      <c r="E250" s="31">
        <v>221.6</v>
      </c>
      <c r="F250" s="31">
        <v>225.1</v>
      </c>
      <c r="G250" s="31">
        <v>2209.1390000000001</v>
      </c>
      <c r="H250" s="31">
        <v>1823.1880000000001</v>
      </c>
      <c r="I250" s="31">
        <v>3.2080000000000002</v>
      </c>
      <c r="J250" s="31">
        <v>0.14799999999999999</v>
      </c>
      <c r="K250" s="31">
        <v>24.34</v>
      </c>
      <c r="L250" s="31">
        <v>2.008</v>
      </c>
      <c r="M250" s="31">
        <v>0.45400000000000001</v>
      </c>
      <c r="N250" s="31">
        <v>0.65400000000000003</v>
      </c>
      <c r="O250" s="31">
        <v>42.7</v>
      </c>
      <c r="P250" s="31">
        <v>26.344999999999999</v>
      </c>
      <c r="Q250" s="31">
        <v>44.984000000000002</v>
      </c>
      <c r="R250" s="31">
        <v>229.8</v>
      </c>
      <c r="S250" s="31">
        <v>60.1</v>
      </c>
      <c r="T250" s="31">
        <v>60.1</v>
      </c>
      <c r="U250" s="31">
        <v>60.4</v>
      </c>
      <c r="V250" s="31">
        <v>137.79599999999999</v>
      </c>
      <c r="W250" s="31">
        <v>52.5</v>
      </c>
      <c r="X250" s="31">
        <v>66.781000000000006</v>
      </c>
      <c r="Y250" s="31">
        <v>82.314999999999998</v>
      </c>
      <c r="Z250" s="31">
        <v>2.4830000000000001</v>
      </c>
      <c r="AA250" s="31">
        <v>539.11500000000001</v>
      </c>
      <c r="AB250" s="31">
        <v>490.21199999999999</v>
      </c>
      <c r="AC250" s="31">
        <v>4.9290000000000003</v>
      </c>
      <c r="AD250" s="31">
        <v>3.9129999999999998</v>
      </c>
      <c r="AE250" s="31">
        <v>7749.2849999999999</v>
      </c>
      <c r="AF250" s="31">
        <v>5837.1229999999996</v>
      </c>
      <c r="AG250" s="31">
        <v>1780.2470000000001</v>
      </c>
      <c r="AH250" s="31">
        <v>1098.288</v>
      </c>
      <c r="AI250" s="31">
        <v>5969.0379999999996</v>
      </c>
      <c r="AJ250" s="31">
        <v>4738.8339999999998</v>
      </c>
      <c r="AK250" s="31">
        <v>424.61200000000002</v>
      </c>
      <c r="AL250" s="31">
        <v>2055.5790000000002</v>
      </c>
      <c r="AM250" s="31">
        <v>45566.75447</v>
      </c>
      <c r="AN250" s="31">
        <v>45566.75447</v>
      </c>
      <c r="AO250" s="31">
        <v>45566.75447</v>
      </c>
      <c r="AP250" s="31">
        <v>1</v>
      </c>
    </row>
    <row r="251" spans="1:42" x14ac:dyDescent="0.35">
      <c r="A251" s="32">
        <v>798.46199999999999</v>
      </c>
      <c r="B251" s="32">
        <v>119.90900000000001</v>
      </c>
      <c r="C251" s="32">
        <v>213.5</v>
      </c>
      <c r="D251" s="32">
        <v>214.6</v>
      </c>
      <c r="E251" s="32">
        <v>221.5</v>
      </c>
      <c r="F251" s="32">
        <v>225.1</v>
      </c>
      <c r="G251" s="32">
        <v>2186.5050000000001</v>
      </c>
      <c r="H251" s="32">
        <v>1818.7190000000001</v>
      </c>
      <c r="I251" s="32">
        <v>3.0939999999999999</v>
      </c>
      <c r="J251" s="32">
        <v>0.14599999999999999</v>
      </c>
      <c r="K251" s="32">
        <v>24.338000000000001</v>
      </c>
      <c r="L251" s="32">
        <v>2.036</v>
      </c>
      <c r="M251" s="32">
        <v>0.45200000000000001</v>
      </c>
      <c r="N251" s="32">
        <v>0.65600000000000003</v>
      </c>
      <c r="O251" s="32">
        <v>42.7</v>
      </c>
      <c r="P251" s="32">
        <v>26.366</v>
      </c>
      <c r="Q251" s="32">
        <v>44.984000000000002</v>
      </c>
      <c r="R251" s="32">
        <v>229.8</v>
      </c>
      <c r="S251" s="32">
        <v>60.1</v>
      </c>
      <c r="T251" s="32">
        <v>60.1</v>
      </c>
      <c r="U251" s="32">
        <v>60.4</v>
      </c>
      <c r="V251" s="32">
        <v>94.585999999999999</v>
      </c>
      <c r="W251" s="32">
        <v>52.5</v>
      </c>
      <c r="X251" s="32">
        <v>66.239999999999995</v>
      </c>
      <c r="Y251" s="32">
        <v>80.227000000000004</v>
      </c>
      <c r="Z251" s="32">
        <v>3.1230000000000002</v>
      </c>
      <c r="AA251" s="32">
        <v>536.13800000000003</v>
      </c>
      <c r="AB251" s="32">
        <v>488.61</v>
      </c>
      <c r="AC251" s="32">
        <v>4.59</v>
      </c>
      <c r="AD251" s="32">
        <v>3.762</v>
      </c>
      <c r="AE251" s="32">
        <v>7572.067</v>
      </c>
      <c r="AF251" s="32">
        <v>5139.4830000000002</v>
      </c>
      <c r="AG251" s="32">
        <v>1568.5139999999999</v>
      </c>
      <c r="AH251" s="32">
        <v>984.14</v>
      </c>
      <c r="AI251" s="32">
        <v>6003.5540000000001</v>
      </c>
      <c r="AJ251" s="32">
        <v>4155.3429999999998</v>
      </c>
      <c r="AK251" s="32">
        <v>423.34</v>
      </c>
      <c r="AL251" s="32">
        <v>2055.2649999999999</v>
      </c>
      <c r="AM251" s="32">
        <v>45566.75475</v>
      </c>
      <c r="AN251" s="32">
        <v>45566.75475</v>
      </c>
      <c r="AO251" s="32">
        <v>45566.75475</v>
      </c>
      <c r="AP251" s="32">
        <v>1</v>
      </c>
    </row>
    <row r="252" spans="1:42" x14ac:dyDescent="0.35">
      <c r="A252" s="31">
        <v>798.46199999999999</v>
      </c>
      <c r="B252" s="31">
        <v>119.90900000000001</v>
      </c>
      <c r="C252" s="31">
        <v>213.5</v>
      </c>
      <c r="D252" s="31">
        <v>214.6</v>
      </c>
      <c r="E252" s="31">
        <v>221.5</v>
      </c>
      <c r="F252" s="31">
        <v>225.1</v>
      </c>
      <c r="G252" s="31">
        <v>2186.5050000000001</v>
      </c>
      <c r="H252" s="31">
        <v>1818.7190000000001</v>
      </c>
      <c r="I252" s="31">
        <v>3.0939999999999999</v>
      </c>
      <c r="J252" s="31">
        <v>0.14599999999999999</v>
      </c>
      <c r="K252" s="31">
        <v>24.338000000000001</v>
      </c>
      <c r="L252" s="31">
        <v>2.036</v>
      </c>
      <c r="M252" s="31">
        <v>0.45200000000000001</v>
      </c>
      <c r="N252" s="31">
        <v>0.65600000000000003</v>
      </c>
      <c r="O252" s="31">
        <v>42.7</v>
      </c>
      <c r="P252" s="31">
        <v>26.366</v>
      </c>
      <c r="Q252" s="31">
        <v>44.984000000000002</v>
      </c>
      <c r="R252" s="31">
        <v>229.8</v>
      </c>
      <c r="S252" s="31">
        <v>60.1</v>
      </c>
      <c r="T252" s="31">
        <v>60.1</v>
      </c>
      <c r="U252" s="31">
        <v>60.4</v>
      </c>
      <c r="V252" s="31">
        <v>137.79599999999999</v>
      </c>
      <c r="W252" s="31">
        <v>52.5</v>
      </c>
      <c r="X252" s="31">
        <v>66.728999999999999</v>
      </c>
      <c r="Y252" s="31">
        <v>82.230999999999995</v>
      </c>
      <c r="Z252" s="31">
        <v>2.4460000000000002</v>
      </c>
      <c r="AA252" s="31">
        <v>539.48699999999997</v>
      </c>
      <c r="AB252" s="31">
        <v>489.976</v>
      </c>
      <c r="AC252" s="31">
        <v>4.9290000000000003</v>
      </c>
      <c r="AD252" s="31">
        <v>3.988</v>
      </c>
      <c r="AE252" s="31">
        <v>7769.01</v>
      </c>
      <c r="AF252" s="31">
        <v>5862.6639999999998</v>
      </c>
      <c r="AG252" s="31">
        <v>1783.25</v>
      </c>
      <c r="AH252" s="31">
        <v>1137.2470000000001</v>
      </c>
      <c r="AI252" s="31">
        <v>5985.76</v>
      </c>
      <c r="AJ252" s="31">
        <v>4725.4170000000004</v>
      </c>
      <c r="AK252" s="31">
        <v>424.42500000000001</v>
      </c>
      <c r="AL252" s="31">
        <v>2056.241</v>
      </c>
      <c r="AM252" s="31">
        <v>45566.75475</v>
      </c>
      <c r="AN252" s="31">
        <v>45566.75475</v>
      </c>
      <c r="AO252" s="31">
        <v>45566.75475</v>
      </c>
      <c r="AP252" s="31">
        <v>1</v>
      </c>
    </row>
    <row r="253" spans="1:42" x14ac:dyDescent="0.35">
      <c r="A253" s="32">
        <v>799.01499999999999</v>
      </c>
      <c r="B253" s="32">
        <v>119.90900000000001</v>
      </c>
      <c r="C253" s="32">
        <v>213.8</v>
      </c>
      <c r="D253" s="32">
        <v>214.6</v>
      </c>
      <c r="E253" s="32">
        <v>221.3</v>
      </c>
      <c r="F253" s="32">
        <v>225.1</v>
      </c>
      <c r="G253" s="32">
        <v>2193.2080000000001</v>
      </c>
      <c r="H253" s="32">
        <v>1827.7539999999999</v>
      </c>
      <c r="I253" s="32">
        <v>3.452</v>
      </c>
      <c r="J253" s="32">
        <v>0.156</v>
      </c>
      <c r="K253" s="32">
        <v>24.34</v>
      </c>
      <c r="L253" s="32">
        <v>2.0419999999999998</v>
      </c>
      <c r="M253" s="32">
        <v>0.45400000000000001</v>
      </c>
      <c r="N253" s="32">
        <v>0.65200000000000002</v>
      </c>
      <c r="O253" s="32">
        <v>42.9</v>
      </c>
      <c r="P253" s="32">
        <v>26.498000000000001</v>
      </c>
      <c r="Q253" s="32">
        <v>44.963999999999999</v>
      </c>
      <c r="R253" s="32">
        <v>229.8</v>
      </c>
      <c r="S253" s="32">
        <v>60.1</v>
      </c>
      <c r="T253" s="32">
        <v>60.1</v>
      </c>
      <c r="U253" s="32">
        <v>60.5</v>
      </c>
      <c r="V253" s="32">
        <v>94.585999999999999</v>
      </c>
      <c r="W253" s="32">
        <v>52.5</v>
      </c>
      <c r="X253" s="32">
        <v>66.510999999999996</v>
      </c>
      <c r="Y253" s="32">
        <v>80.290999999999997</v>
      </c>
      <c r="Z253" s="32">
        <v>2.859</v>
      </c>
      <c r="AA253" s="32">
        <v>536.74599999999998</v>
      </c>
      <c r="AB253" s="32">
        <v>489.87299999999999</v>
      </c>
      <c r="AC253" s="32">
        <v>4.6280000000000001</v>
      </c>
      <c r="AD253" s="32">
        <v>3.762</v>
      </c>
      <c r="AE253" s="32">
        <v>7575.64</v>
      </c>
      <c r="AF253" s="32">
        <v>5174.9049999999997</v>
      </c>
      <c r="AG253" s="32">
        <v>1597.9949999999999</v>
      </c>
      <c r="AH253" s="32">
        <v>994.17</v>
      </c>
      <c r="AI253" s="32">
        <v>5977.6450000000004</v>
      </c>
      <c r="AJ253" s="32">
        <v>4180.7349999999997</v>
      </c>
      <c r="AK253" s="32">
        <v>423.75900000000001</v>
      </c>
      <c r="AL253" s="32">
        <v>2055.3649999999998</v>
      </c>
      <c r="AM253" s="32">
        <v>45566.75503</v>
      </c>
      <c r="AN253" s="32">
        <v>45566.75503</v>
      </c>
      <c r="AO253" s="32">
        <v>45566.75503</v>
      </c>
      <c r="AP253" s="32">
        <v>1</v>
      </c>
    </row>
    <row r="254" spans="1:42" x14ac:dyDescent="0.35">
      <c r="A254" s="31">
        <v>799.01499999999999</v>
      </c>
      <c r="B254" s="31">
        <v>119.90900000000001</v>
      </c>
      <c r="C254" s="31">
        <v>213.8</v>
      </c>
      <c r="D254" s="31">
        <v>214.6</v>
      </c>
      <c r="E254" s="31">
        <v>221.3</v>
      </c>
      <c r="F254" s="31">
        <v>225.1</v>
      </c>
      <c r="G254" s="31">
        <v>2193.2080000000001</v>
      </c>
      <c r="H254" s="31">
        <v>1827.7539999999999</v>
      </c>
      <c r="I254" s="31">
        <v>3.452</v>
      </c>
      <c r="J254" s="31">
        <v>0.156</v>
      </c>
      <c r="K254" s="31">
        <v>24.34</v>
      </c>
      <c r="L254" s="31">
        <v>2.0419999999999998</v>
      </c>
      <c r="M254" s="31">
        <v>0.45400000000000001</v>
      </c>
      <c r="N254" s="31">
        <v>0.65200000000000002</v>
      </c>
      <c r="O254" s="31">
        <v>42.9</v>
      </c>
      <c r="P254" s="31">
        <v>26.498000000000001</v>
      </c>
      <c r="Q254" s="31">
        <v>44.963999999999999</v>
      </c>
      <c r="R254" s="31">
        <v>229.8</v>
      </c>
      <c r="S254" s="31">
        <v>60.1</v>
      </c>
      <c r="T254" s="31">
        <v>60.1</v>
      </c>
      <c r="U254" s="31">
        <v>60.5</v>
      </c>
      <c r="V254" s="31">
        <v>137.79599999999999</v>
      </c>
      <c r="W254" s="31">
        <v>52.5</v>
      </c>
      <c r="X254" s="31">
        <v>66.896000000000001</v>
      </c>
      <c r="Y254" s="31">
        <v>82.35</v>
      </c>
      <c r="Z254" s="31">
        <v>2.3330000000000002</v>
      </c>
      <c r="AA254" s="31">
        <v>540.57399999999996</v>
      </c>
      <c r="AB254" s="31">
        <v>491.76299999999998</v>
      </c>
      <c r="AC254" s="31">
        <v>4.9290000000000003</v>
      </c>
      <c r="AD254" s="31">
        <v>3.9510000000000001</v>
      </c>
      <c r="AE254" s="31">
        <v>7781.4319999999998</v>
      </c>
      <c r="AF254" s="31">
        <v>5921.451</v>
      </c>
      <c r="AG254" s="31">
        <v>1793.184</v>
      </c>
      <c r="AH254" s="31">
        <v>1128.5909999999999</v>
      </c>
      <c r="AI254" s="31">
        <v>5988.2489999999998</v>
      </c>
      <c r="AJ254" s="31">
        <v>4792.8599999999997</v>
      </c>
      <c r="AK254" s="31">
        <v>424.57100000000003</v>
      </c>
      <c r="AL254" s="31">
        <v>2055.0230000000001</v>
      </c>
      <c r="AM254" s="31">
        <v>45566.75503</v>
      </c>
      <c r="AN254" s="31">
        <v>45566.75503</v>
      </c>
      <c r="AO254" s="31">
        <v>45566.75503</v>
      </c>
      <c r="AP254" s="31">
        <v>1</v>
      </c>
    </row>
    <row r="255" spans="1:42" x14ac:dyDescent="0.35">
      <c r="A255" s="32">
        <v>798.83100000000002</v>
      </c>
      <c r="B255" s="32">
        <v>119.90900000000001</v>
      </c>
      <c r="C255" s="32">
        <v>213.8</v>
      </c>
      <c r="D255" s="32">
        <v>214.6</v>
      </c>
      <c r="E255" s="32">
        <v>221.3</v>
      </c>
      <c r="F255" s="32">
        <v>225.1</v>
      </c>
      <c r="G255" s="32">
        <v>2200.9789999999998</v>
      </c>
      <c r="H255" s="32">
        <v>1831.4449999999999</v>
      </c>
      <c r="I255" s="32">
        <v>3.206</v>
      </c>
      <c r="J255" s="32">
        <v>0.154</v>
      </c>
      <c r="K255" s="32">
        <v>24.34</v>
      </c>
      <c r="L255" s="32">
        <v>2.052</v>
      </c>
      <c r="M255" s="32">
        <v>0.45400000000000001</v>
      </c>
      <c r="N255" s="32">
        <v>0.65400000000000003</v>
      </c>
      <c r="O255" s="32">
        <v>43</v>
      </c>
      <c r="P255" s="32">
        <v>26.631</v>
      </c>
      <c r="Q255" s="32">
        <v>44.963999999999999</v>
      </c>
      <c r="R255" s="32">
        <v>229.8</v>
      </c>
      <c r="S255" s="32">
        <v>60.1</v>
      </c>
      <c r="T255" s="32">
        <v>60.1</v>
      </c>
      <c r="U255" s="32">
        <v>60.5</v>
      </c>
      <c r="V255" s="32">
        <v>137.79599999999999</v>
      </c>
      <c r="W255" s="32">
        <v>52.5</v>
      </c>
      <c r="X255" s="32">
        <v>66.954999999999998</v>
      </c>
      <c r="Y255" s="32">
        <v>82.808000000000007</v>
      </c>
      <c r="Z255" s="32">
        <v>1.3919999999999999</v>
      </c>
      <c r="AA255" s="32">
        <v>539.21299999999997</v>
      </c>
      <c r="AB255" s="32">
        <v>490.59899999999999</v>
      </c>
      <c r="AC255" s="32">
        <v>4.891</v>
      </c>
      <c r="AD255" s="32">
        <v>3.9129999999999998</v>
      </c>
      <c r="AE255" s="32">
        <v>7769.0839999999998</v>
      </c>
      <c r="AF255" s="32">
        <v>5874.3</v>
      </c>
      <c r="AG255" s="32">
        <v>1770.653</v>
      </c>
      <c r="AH255" s="32">
        <v>1109.4549999999999</v>
      </c>
      <c r="AI255" s="32">
        <v>5998.4309999999996</v>
      </c>
      <c r="AJ255" s="32">
        <v>4764.8450000000003</v>
      </c>
      <c r="AK255" s="32">
        <v>424.75799999999998</v>
      </c>
      <c r="AL255" s="32">
        <v>2056.23</v>
      </c>
      <c r="AM255" s="32">
        <v>45566.75531</v>
      </c>
      <c r="AN255" s="32">
        <v>45566.75531</v>
      </c>
      <c r="AO255" s="32">
        <v>45566.75531</v>
      </c>
      <c r="AP255" s="32">
        <v>1</v>
      </c>
    </row>
    <row r="256" spans="1:42" x14ac:dyDescent="0.35">
      <c r="A256" s="31">
        <v>798.83100000000002</v>
      </c>
      <c r="B256" s="31">
        <v>119.90900000000001</v>
      </c>
      <c r="C256" s="31">
        <v>213.8</v>
      </c>
      <c r="D256" s="31">
        <v>214.5</v>
      </c>
      <c r="E256" s="31">
        <v>221.3</v>
      </c>
      <c r="F256" s="31">
        <v>225.1</v>
      </c>
      <c r="G256" s="31">
        <v>2190.0990000000002</v>
      </c>
      <c r="H256" s="31">
        <v>1804.3420000000001</v>
      </c>
      <c r="I256" s="31">
        <v>3.0619999999999998</v>
      </c>
      <c r="J256" s="31">
        <v>0.14199999999999999</v>
      </c>
      <c r="K256" s="31">
        <v>24.34</v>
      </c>
      <c r="L256" s="31">
        <v>2.052</v>
      </c>
      <c r="M256" s="31">
        <v>0.45400000000000001</v>
      </c>
      <c r="N256" s="31">
        <v>0.65600000000000003</v>
      </c>
      <c r="O256" s="31">
        <v>43.2</v>
      </c>
      <c r="P256" s="31">
        <v>26.844999999999999</v>
      </c>
      <c r="Q256" s="31">
        <v>44.948</v>
      </c>
      <c r="R256" s="31">
        <v>229.8</v>
      </c>
      <c r="S256" s="31">
        <v>60.2</v>
      </c>
      <c r="T256" s="31">
        <v>60.2</v>
      </c>
      <c r="U256" s="31">
        <v>60.5</v>
      </c>
      <c r="V256" s="31">
        <v>94.585999999999999</v>
      </c>
      <c r="W256" s="31">
        <v>52.5</v>
      </c>
      <c r="X256" s="31">
        <v>66.495999999999995</v>
      </c>
      <c r="Y256" s="31">
        <v>80.248000000000005</v>
      </c>
      <c r="Z256" s="31">
        <v>3.6120000000000001</v>
      </c>
      <c r="AA256" s="31">
        <v>537.88199999999995</v>
      </c>
      <c r="AB256" s="31">
        <v>490.72800000000001</v>
      </c>
      <c r="AC256" s="31">
        <v>4.665</v>
      </c>
      <c r="AD256" s="31">
        <v>3.6869999999999998</v>
      </c>
      <c r="AE256" s="31">
        <v>7590.5879999999997</v>
      </c>
      <c r="AF256" s="31">
        <v>5207.88</v>
      </c>
      <c r="AG256" s="31">
        <v>1634.713</v>
      </c>
      <c r="AH256" s="31">
        <v>972.75800000000004</v>
      </c>
      <c r="AI256" s="31">
        <v>5955.875</v>
      </c>
      <c r="AJ256" s="31">
        <v>4235.1229999999996</v>
      </c>
      <c r="AK256" s="31">
        <v>423.66800000000001</v>
      </c>
      <c r="AL256" s="31">
        <v>2055.739</v>
      </c>
      <c r="AM256" s="31">
        <v>45566.755590000001</v>
      </c>
      <c r="AN256" s="31">
        <v>45566.755590000001</v>
      </c>
      <c r="AO256" s="31">
        <v>45566.755590000001</v>
      </c>
      <c r="AP256" s="31">
        <v>0</v>
      </c>
    </row>
    <row r="257" spans="1:42" x14ac:dyDescent="0.35">
      <c r="A257" s="32">
        <v>798.46199999999999</v>
      </c>
      <c r="B257" s="32">
        <v>119.90900000000001</v>
      </c>
      <c r="C257" s="32">
        <v>214.1</v>
      </c>
      <c r="D257" s="32">
        <v>214.6</v>
      </c>
      <c r="E257" s="32">
        <v>221.3</v>
      </c>
      <c r="F257" s="32">
        <v>225</v>
      </c>
      <c r="G257" s="32">
        <v>2196.9960000000001</v>
      </c>
      <c r="H257" s="32">
        <v>1820.2739999999999</v>
      </c>
      <c r="I257" s="32">
        <v>3.222</v>
      </c>
      <c r="J257" s="32">
        <v>0.15</v>
      </c>
      <c r="K257" s="32">
        <v>24.34</v>
      </c>
      <c r="L257" s="32">
        <v>1.8939999999999999</v>
      </c>
      <c r="M257" s="32">
        <v>0.45400000000000001</v>
      </c>
      <c r="N257" s="32">
        <v>0.65600000000000003</v>
      </c>
      <c r="O257" s="32">
        <v>43.4</v>
      </c>
      <c r="P257" s="32">
        <v>25.146999999999998</v>
      </c>
      <c r="Q257" s="32">
        <v>44.999000000000002</v>
      </c>
      <c r="R257" s="32">
        <v>229.8</v>
      </c>
      <c r="S257" s="32">
        <v>60.1</v>
      </c>
      <c r="T257" s="32">
        <v>60.1</v>
      </c>
      <c r="U257" s="32">
        <v>60.6</v>
      </c>
      <c r="V257" s="32">
        <v>94.585999999999999</v>
      </c>
      <c r="W257" s="32">
        <v>52.5</v>
      </c>
      <c r="X257" s="32">
        <v>66.388999999999996</v>
      </c>
      <c r="Y257" s="32">
        <v>80.146000000000001</v>
      </c>
      <c r="Z257" s="32">
        <v>2.5960000000000001</v>
      </c>
      <c r="AA257" s="32">
        <v>532.19799999999998</v>
      </c>
      <c r="AB257" s="32">
        <v>481.029</v>
      </c>
      <c r="AC257" s="32">
        <v>4.7779999999999996</v>
      </c>
      <c r="AD257" s="32">
        <v>3.8</v>
      </c>
      <c r="AE257" s="32">
        <v>7482.1</v>
      </c>
      <c r="AF257" s="32">
        <v>4956.5050000000001</v>
      </c>
      <c r="AG257" s="32">
        <v>1611.653</v>
      </c>
      <c r="AH257" s="32">
        <v>939.029</v>
      </c>
      <c r="AI257" s="32">
        <v>5870.4470000000001</v>
      </c>
      <c r="AJ257" s="32">
        <v>4017.4760000000001</v>
      </c>
      <c r="AK257" s="32">
        <v>423.68</v>
      </c>
      <c r="AL257" s="32">
        <v>2055.7179999999998</v>
      </c>
      <c r="AM257" s="32">
        <v>45566.755870000001</v>
      </c>
      <c r="AN257" s="32">
        <v>45566.755870000001</v>
      </c>
      <c r="AO257" s="32">
        <v>45566.755870000001</v>
      </c>
      <c r="AP257" s="32">
        <v>0</v>
      </c>
    </row>
    <row r="258" spans="1:42" x14ac:dyDescent="0.35">
      <c r="A258" s="31">
        <v>798.46199999999999</v>
      </c>
      <c r="B258" s="31">
        <v>119.90900000000001</v>
      </c>
      <c r="C258" s="31">
        <v>214.1</v>
      </c>
      <c r="D258" s="31">
        <v>214.6</v>
      </c>
      <c r="E258" s="31">
        <v>221.3</v>
      </c>
      <c r="F258" s="31">
        <v>225</v>
      </c>
      <c r="G258" s="31">
        <v>2196.9960000000001</v>
      </c>
      <c r="H258" s="31">
        <v>1820.2739999999999</v>
      </c>
      <c r="I258" s="31">
        <v>3.222</v>
      </c>
      <c r="J258" s="31">
        <v>0.15</v>
      </c>
      <c r="K258" s="31">
        <v>24.34</v>
      </c>
      <c r="L258" s="31">
        <v>1.8939999999999999</v>
      </c>
      <c r="M258" s="31">
        <v>0.45400000000000001</v>
      </c>
      <c r="N258" s="31">
        <v>0.65600000000000003</v>
      </c>
      <c r="O258" s="31">
        <v>43.4</v>
      </c>
      <c r="P258" s="31">
        <v>25.146999999999998</v>
      </c>
      <c r="Q258" s="31">
        <v>44.999000000000002</v>
      </c>
      <c r="R258" s="31">
        <v>229.8</v>
      </c>
      <c r="S258" s="31">
        <v>60.1</v>
      </c>
      <c r="T258" s="31">
        <v>60.1</v>
      </c>
      <c r="U258" s="31">
        <v>60.6</v>
      </c>
      <c r="V258" s="31">
        <v>137.79599999999999</v>
      </c>
      <c r="W258" s="31">
        <v>52.5</v>
      </c>
      <c r="X258" s="31">
        <v>66.778000000000006</v>
      </c>
      <c r="Y258" s="31">
        <v>82.341999999999999</v>
      </c>
      <c r="Z258" s="31">
        <v>2.2570000000000001</v>
      </c>
      <c r="AA258" s="31">
        <v>533.67499999999995</v>
      </c>
      <c r="AB258" s="31">
        <v>482.334</v>
      </c>
      <c r="AC258" s="31">
        <v>5.0039999999999996</v>
      </c>
      <c r="AD258" s="31">
        <v>4.0259999999999998</v>
      </c>
      <c r="AE258" s="31">
        <v>7638.4549999999999</v>
      </c>
      <c r="AF258" s="31">
        <v>5641.7129999999997</v>
      </c>
      <c r="AG258" s="31">
        <v>1758.7650000000001</v>
      </c>
      <c r="AH258" s="31">
        <v>1090.298</v>
      </c>
      <c r="AI258" s="31">
        <v>5879.69</v>
      </c>
      <c r="AJ258" s="31">
        <v>4551.415</v>
      </c>
      <c r="AK258" s="31">
        <v>424.44600000000003</v>
      </c>
      <c r="AL258" s="31">
        <v>2055.0259999999998</v>
      </c>
      <c r="AM258" s="31">
        <v>45566.755870000001</v>
      </c>
      <c r="AN258" s="31">
        <v>45566.755870000001</v>
      </c>
      <c r="AO258" s="31">
        <v>45566.755870000001</v>
      </c>
      <c r="AP258" s="31">
        <v>1</v>
      </c>
    </row>
    <row r="259" spans="1:42" x14ac:dyDescent="0.35">
      <c r="A259" s="32">
        <v>798.64599999999996</v>
      </c>
      <c r="B259" s="32">
        <v>119.90900000000001</v>
      </c>
      <c r="C259" s="32">
        <v>214.3</v>
      </c>
      <c r="D259" s="32">
        <v>214.6</v>
      </c>
      <c r="E259" s="32">
        <v>221.3</v>
      </c>
      <c r="F259" s="32">
        <v>225.1</v>
      </c>
      <c r="G259" s="32">
        <v>2198.5500000000002</v>
      </c>
      <c r="H259" s="32">
        <v>1853.4</v>
      </c>
      <c r="I259" s="32">
        <v>2.9540000000000002</v>
      </c>
      <c r="J259" s="32">
        <v>0.14799999999999999</v>
      </c>
      <c r="K259" s="32">
        <v>24.34</v>
      </c>
      <c r="L259" s="32">
        <v>2.048</v>
      </c>
      <c r="M259" s="32">
        <v>0.45400000000000001</v>
      </c>
      <c r="N259" s="32">
        <v>0.65600000000000003</v>
      </c>
      <c r="O259" s="32">
        <v>43.5</v>
      </c>
      <c r="P259" s="32">
        <v>25.83</v>
      </c>
      <c r="Q259" s="32">
        <v>44.969000000000001</v>
      </c>
      <c r="R259" s="32">
        <v>229.8</v>
      </c>
      <c r="S259" s="32">
        <v>60</v>
      </c>
      <c r="T259" s="32">
        <v>60</v>
      </c>
      <c r="U259" s="32">
        <v>60.6</v>
      </c>
      <c r="V259" s="32">
        <v>94.585999999999999</v>
      </c>
      <c r="W259" s="32">
        <v>52.5</v>
      </c>
      <c r="X259" s="32">
        <v>66.436999999999998</v>
      </c>
      <c r="Y259" s="32">
        <v>80.174999999999997</v>
      </c>
      <c r="Z259" s="32">
        <v>3.4990000000000001</v>
      </c>
      <c r="AA259" s="32">
        <v>534.06500000000005</v>
      </c>
      <c r="AB259" s="32">
        <v>484.53</v>
      </c>
      <c r="AC259" s="32">
        <v>4.665</v>
      </c>
      <c r="AD259" s="32">
        <v>3.8</v>
      </c>
      <c r="AE259" s="32">
        <v>7522.482</v>
      </c>
      <c r="AF259" s="32">
        <v>5049.9210000000003</v>
      </c>
      <c r="AG259" s="32">
        <v>1582.5619999999999</v>
      </c>
      <c r="AH259" s="32">
        <v>972.61800000000005</v>
      </c>
      <c r="AI259" s="32">
        <v>5939.92</v>
      </c>
      <c r="AJ259" s="32">
        <v>4077.3029999999999</v>
      </c>
      <c r="AK259" s="32">
        <v>423.43700000000001</v>
      </c>
      <c r="AL259" s="32">
        <v>2051.8710000000001</v>
      </c>
      <c r="AM259" s="32">
        <v>45566.756159999997</v>
      </c>
      <c r="AN259" s="32">
        <v>45566.756159999997</v>
      </c>
      <c r="AO259" s="32">
        <v>45566.756159999997</v>
      </c>
      <c r="AP259" s="32">
        <v>1</v>
      </c>
    </row>
    <row r="260" spans="1:42" x14ac:dyDescent="0.35">
      <c r="A260" s="31">
        <v>798.64599999999996</v>
      </c>
      <c r="B260" s="31">
        <v>119.90900000000001</v>
      </c>
      <c r="C260" s="31">
        <v>214.3</v>
      </c>
      <c r="D260" s="31">
        <v>214.6</v>
      </c>
      <c r="E260" s="31">
        <v>221.3</v>
      </c>
      <c r="F260" s="31">
        <v>225.1</v>
      </c>
      <c r="G260" s="31">
        <v>2198.5500000000002</v>
      </c>
      <c r="H260" s="31">
        <v>1853.4</v>
      </c>
      <c r="I260" s="31">
        <v>2.9540000000000002</v>
      </c>
      <c r="J260" s="31">
        <v>0.14799999999999999</v>
      </c>
      <c r="K260" s="31">
        <v>24.34</v>
      </c>
      <c r="L260" s="31">
        <v>2.048</v>
      </c>
      <c r="M260" s="31">
        <v>0.45400000000000001</v>
      </c>
      <c r="N260" s="31">
        <v>0.65600000000000003</v>
      </c>
      <c r="O260" s="31">
        <v>43.5</v>
      </c>
      <c r="P260" s="31">
        <v>25.83</v>
      </c>
      <c r="Q260" s="31">
        <v>44.969000000000001</v>
      </c>
      <c r="R260" s="31">
        <v>229.8</v>
      </c>
      <c r="S260" s="31">
        <v>60</v>
      </c>
      <c r="T260" s="31">
        <v>60</v>
      </c>
      <c r="U260" s="31">
        <v>60.6</v>
      </c>
      <c r="V260" s="31">
        <v>137.79599999999999</v>
      </c>
      <c r="W260" s="31">
        <v>52.5</v>
      </c>
      <c r="X260" s="31">
        <v>66.893000000000001</v>
      </c>
      <c r="Y260" s="31">
        <v>82.951999999999998</v>
      </c>
      <c r="Z260" s="31">
        <v>1.5049999999999999</v>
      </c>
      <c r="AA260" s="31">
        <v>536.75599999999997</v>
      </c>
      <c r="AB260" s="31">
        <v>485.50200000000001</v>
      </c>
      <c r="AC260" s="31">
        <v>5.0039999999999996</v>
      </c>
      <c r="AD260" s="31">
        <v>3.988</v>
      </c>
      <c r="AE260" s="31">
        <v>7690.59</v>
      </c>
      <c r="AF260" s="31">
        <v>5732.5510000000004</v>
      </c>
      <c r="AG260" s="31">
        <v>1789.7919999999999</v>
      </c>
      <c r="AH260" s="31">
        <v>1100.04</v>
      </c>
      <c r="AI260" s="31">
        <v>5900.7979999999998</v>
      </c>
      <c r="AJ260" s="31">
        <v>4632.5119999999997</v>
      </c>
      <c r="AK260" s="31">
        <v>424.51799999999997</v>
      </c>
      <c r="AL260" s="31">
        <v>2054.558</v>
      </c>
      <c r="AM260" s="31">
        <v>45566.756159999997</v>
      </c>
      <c r="AN260" s="31">
        <v>45566.756159999997</v>
      </c>
      <c r="AO260" s="31">
        <v>45566.756159999997</v>
      </c>
      <c r="AP260" s="31">
        <v>1</v>
      </c>
    </row>
    <row r="261" spans="1:42" x14ac:dyDescent="0.35">
      <c r="A261" s="32">
        <v>798.64599999999996</v>
      </c>
      <c r="B261" s="32">
        <v>119.90900000000001</v>
      </c>
      <c r="C261" s="32">
        <v>214.1</v>
      </c>
      <c r="D261" s="32">
        <v>214.6</v>
      </c>
      <c r="E261" s="32">
        <v>221.1</v>
      </c>
      <c r="F261" s="32">
        <v>225.1</v>
      </c>
      <c r="G261" s="32">
        <v>2202.63</v>
      </c>
      <c r="H261" s="32">
        <v>1829.6</v>
      </c>
      <c r="I261" s="32">
        <v>3.05</v>
      </c>
      <c r="J261" s="32">
        <v>0.14599999999999999</v>
      </c>
      <c r="K261" s="32">
        <v>24.396000000000001</v>
      </c>
      <c r="L261" s="32">
        <v>2.0659999999999998</v>
      </c>
      <c r="M261" s="32">
        <v>0.45400000000000001</v>
      </c>
      <c r="N261" s="32">
        <v>0.65400000000000003</v>
      </c>
      <c r="O261" s="32">
        <v>43.7</v>
      </c>
      <c r="P261" s="32">
        <v>26.335000000000001</v>
      </c>
      <c r="Q261" s="32">
        <v>44.948</v>
      </c>
      <c r="R261" s="32">
        <v>229.8</v>
      </c>
      <c r="S261" s="32">
        <v>60</v>
      </c>
      <c r="T261" s="32">
        <v>60</v>
      </c>
      <c r="U261" s="32">
        <v>60.6</v>
      </c>
      <c r="V261" s="32">
        <v>137.79599999999999</v>
      </c>
      <c r="W261" s="32">
        <v>52.5</v>
      </c>
      <c r="X261" s="32">
        <v>66.921000000000006</v>
      </c>
      <c r="Y261" s="32">
        <v>82.478999999999999</v>
      </c>
      <c r="Z261" s="32">
        <v>2.069</v>
      </c>
      <c r="AA261" s="32">
        <v>538.19399999999996</v>
      </c>
      <c r="AB261" s="32">
        <v>489.31400000000002</v>
      </c>
      <c r="AC261" s="32">
        <v>4.9660000000000002</v>
      </c>
      <c r="AD261" s="32">
        <v>3.9129999999999998</v>
      </c>
      <c r="AE261" s="32">
        <v>7740.2939999999999</v>
      </c>
      <c r="AF261" s="32">
        <v>5826.7489999999998</v>
      </c>
      <c r="AG261" s="32">
        <v>1794.58</v>
      </c>
      <c r="AH261" s="32">
        <v>1092.299</v>
      </c>
      <c r="AI261" s="32">
        <v>5945.7139999999999</v>
      </c>
      <c r="AJ261" s="32">
        <v>4734.45</v>
      </c>
      <c r="AK261" s="32">
        <v>424.68299999999999</v>
      </c>
      <c r="AL261" s="32">
        <v>2056.1860000000001</v>
      </c>
      <c r="AM261" s="32">
        <v>45566.756439999997</v>
      </c>
      <c r="AN261" s="32">
        <v>45566.756439999997</v>
      </c>
      <c r="AO261" s="32">
        <v>45566.756439999997</v>
      </c>
      <c r="AP261" s="32">
        <v>1</v>
      </c>
    </row>
    <row r="262" spans="1:42" x14ac:dyDescent="0.35">
      <c r="A262" s="31">
        <v>799.01499999999999</v>
      </c>
      <c r="B262" s="31">
        <v>119.90900000000001</v>
      </c>
      <c r="C262" s="31">
        <v>214.6</v>
      </c>
      <c r="D262" s="31">
        <v>214.5</v>
      </c>
      <c r="E262" s="31">
        <v>220.8</v>
      </c>
      <c r="F262" s="31">
        <v>225.1</v>
      </c>
      <c r="G262" s="31">
        <v>2191.4589999999998</v>
      </c>
      <c r="H262" s="31">
        <v>1811.6279999999999</v>
      </c>
      <c r="I262" s="31">
        <v>3.238</v>
      </c>
      <c r="J262" s="31">
        <v>0.14799999999999999</v>
      </c>
      <c r="K262" s="31">
        <v>24.34</v>
      </c>
      <c r="L262" s="31">
        <v>2.048</v>
      </c>
      <c r="M262" s="31">
        <v>0.45400000000000001</v>
      </c>
      <c r="N262" s="31">
        <v>0.65800000000000003</v>
      </c>
      <c r="O262" s="31">
        <v>43.7</v>
      </c>
      <c r="P262" s="31">
        <v>26.553999999999998</v>
      </c>
      <c r="Q262" s="31">
        <v>44.953000000000003</v>
      </c>
      <c r="R262" s="31">
        <v>229.8</v>
      </c>
      <c r="S262" s="31">
        <v>60.1</v>
      </c>
      <c r="T262" s="31">
        <v>60.1</v>
      </c>
      <c r="U262" s="31">
        <v>60.6</v>
      </c>
      <c r="V262" s="31">
        <v>94.585999999999999</v>
      </c>
      <c r="W262" s="31">
        <v>52.5</v>
      </c>
      <c r="X262" s="31">
        <v>66.259</v>
      </c>
      <c r="Y262" s="31">
        <v>80.245999999999995</v>
      </c>
      <c r="Z262" s="31">
        <v>3.16</v>
      </c>
      <c r="AA262" s="31">
        <v>538.00199999999995</v>
      </c>
      <c r="AB262" s="31">
        <v>490.49799999999999</v>
      </c>
      <c r="AC262" s="31">
        <v>4.59</v>
      </c>
      <c r="AD262" s="31">
        <v>3.7250000000000001</v>
      </c>
      <c r="AE262" s="31">
        <v>7600.5870000000004</v>
      </c>
      <c r="AF262" s="31">
        <v>5199.3140000000003</v>
      </c>
      <c r="AG262" s="31">
        <v>1586.0329999999999</v>
      </c>
      <c r="AH262" s="31">
        <v>981.923</v>
      </c>
      <c r="AI262" s="31">
        <v>6014.5540000000001</v>
      </c>
      <c r="AJ262" s="31">
        <v>4217.3909999999996</v>
      </c>
      <c r="AK262" s="31">
        <v>423.49099999999999</v>
      </c>
      <c r="AL262" s="31">
        <v>2055.5169999999998</v>
      </c>
      <c r="AM262" s="31">
        <v>45566.756710000001</v>
      </c>
      <c r="AN262" s="31">
        <v>45566.756710000001</v>
      </c>
      <c r="AO262" s="31">
        <v>45566.756710000001</v>
      </c>
      <c r="AP262" s="31">
        <v>1</v>
      </c>
    </row>
    <row r="263" spans="1:42" x14ac:dyDescent="0.35">
      <c r="A263" s="32">
        <v>799.01499999999999</v>
      </c>
      <c r="B263" s="32">
        <v>119.90900000000001</v>
      </c>
      <c r="C263" s="32">
        <v>214.6</v>
      </c>
      <c r="D263" s="32">
        <v>214.5</v>
      </c>
      <c r="E263" s="32">
        <v>220.8</v>
      </c>
      <c r="F263" s="32">
        <v>225.1</v>
      </c>
      <c r="G263" s="32">
        <v>2191.4589999999998</v>
      </c>
      <c r="H263" s="32">
        <v>1811.6279999999999</v>
      </c>
      <c r="I263" s="32">
        <v>3.238</v>
      </c>
      <c r="J263" s="32">
        <v>0.14799999999999999</v>
      </c>
      <c r="K263" s="32">
        <v>24.34</v>
      </c>
      <c r="L263" s="32">
        <v>2.048</v>
      </c>
      <c r="M263" s="32">
        <v>0.45400000000000001</v>
      </c>
      <c r="N263" s="32">
        <v>0.65800000000000003</v>
      </c>
      <c r="O263" s="32">
        <v>43.7</v>
      </c>
      <c r="P263" s="32">
        <v>26.553999999999998</v>
      </c>
      <c r="Q263" s="32">
        <v>44.953000000000003</v>
      </c>
      <c r="R263" s="32">
        <v>229.8</v>
      </c>
      <c r="S263" s="32">
        <v>60.1</v>
      </c>
      <c r="T263" s="32">
        <v>60.1</v>
      </c>
      <c r="U263" s="32">
        <v>60.6</v>
      </c>
      <c r="V263" s="32">
        <v>137.79599999999999</v>
      </c>
      <c r="W263" s="32">
        <v>52.5</v>
      </c>
      <c r="X263" s="32">
        <v>67.010000000000005</v>
      </c>
      <c r="Y263" s="32">
        <v>82.406999999999996</v>
      </c>
      <c r="Z263" s="32">
        <v>2.4830000000000001</v>
      </c>
      <c r="AA263" s="32">
        <v>539.20699999999999</v>
      </c>
      <c r="AB263" s="32">
        <v>489.47500000000002</v>
      </c>
      <c r="AC263" s="32">
        <v>4.891</v>
      </c>
      <c r="AD263" s="32">
        <v>3.9510000000000001</v>
      </c>
      <c r="AE263" s="32">
        <v>7766.0069999999996</v>
      </c>
      <c r="AF263" s="32">
        <v>5842.8459999999995</v>
      </c>
      <c r="AG263" s="32">
        <v>1766.606</v>
      </c>
      <c r="AH263" s="32">
        <v>1121.538</v>
      </c>
      <c r="AI263" s="32">
        <v>5999.4009999999998</v>
      </c>
      <c r="AJ263" s="32">
        <v>4721.3090000000002</v>
      </c>
      <c r="AK263" s="32">
        <v>424.71</v>
      </c>
      <c r="AL263" s="32">
        <v>2055.328</v>
      </c>
      <c r="AM263" s="32">
        <v>45566.756710000001</v>
      </c>
      <c r="AN263" s="32">
        <v>45566.756710000001</v>
      </c>
      <c r="AO263" s="32">
        <v>45566.756710000001</v>
      </c>
      <c r="AP263" s="32">
        <v>1</v>
      </c>
    </row>
    <row r="264" spans="1:42" x14ac:dyDescent="0.35">
      <c r="A264" s="31">
        <v>799.38400000000001</v>
      </c>
      <c r="B264" s="31">
        <v>119.90900000000001</v>
      </c>
      <c r="C264" s="31">
        <v>214.8</v>
      </c>
      <c r="D264" s="31">
        <v>214.6</v>
      </c>
      <c r="E264" s="31">
        <v>220.8</v>
      </c>
      <c r="F264" s="31">
        <v>225.1</v>
      </c>
      <c r="G264" s="31">
        <v>2198.1619999999998</v>
      </c>
      <c r="H264" s="31">
        <v>1798.7080000000001</v>
      </c>
      <c r="I264" s="31">
        <v>3.8220000000000001</v>
      </c>
      <c r="J264" s="31">
        <v>0.156</v>
      </c>
      <c r="K264" s="31">
        <v>24.34</v>
      </c>
      <c r="L264" s="31">
        <v>2.0720000000000001</v>
      </c>
      <c r="M264" s="31">
        <v>0.45400000000000001</v>
      </c>
      <c r="N264" s="31">
        <v>0.65400000000000003</v>
      </c>
      <c r="O264" s="31">
        <v>43.9</v>
      </c>
      <c r="P264" s="31">
        <v>27.048999999999999</v>
      </c>
      <c r="Q264" s="31">
        <v>44.963999999999999</v>
      </c>
      <c r="R264" s="31">
        <v>229.8</v>
      </c>
      <c r="S264" s="31">
        <v>60</v>
      </c>
      <c r="T264" s="31">
        <v>60</v>
      </c>
      <c r="U264" s="31">
        <v>60.6</v>
      </c>
      <c r="V264" s="31">
        <v>94.585999999999999</v>
      </c>
      <c r="W264" s="31">
        <v>52.5</v>
      </c>
      <c r="X264" s="31">
        <v>66.474000000000004</v>
      </c>
      <c r="Y264" s="31">
        <v>80.287999999999997</v>
      </c>
      <c r="Z264" s="31">
        <v>2.7090000000000001</v>
      </c>
      <c r="AA264" s="31">
        <v>540.12900000000002</v>
      </c>
      <c r="AB264" s="31">
        <v>492.92200000000003</v>
      </c>
      <c r="AC264" s="31">
        <v>4.59</v>
      </c>
      <c r="AD264" s="31">
        <v>3.6869999999999998</v>
      </c>
      <c r="AE264" s="31">
        <v>7651.6729999999998</v>
      </c>
      <c r="AF264" s="31">
        <v>5277.0280000000002</v>
      </c>
      <c r="AG264" s="31">
        <v>1610.2470000000001</v>
      </c>
      <c r="AH264" s="31">
        <v>988.26099999999997</v>
      </c>
      <c r="AI264" s="31">
        <v>6041.4269999999997</v>
      </c>
      <c r="AJ264" s="31">
        <v>4288.7669999999998</v>
      </c>
      <c r="AK264" s="31">
        <v>423.66300000000001</v>
      </c>
      <c r="AL264" s="31">
        <v>2055.6030000000001</v>
      </c>
      <c r="AM264" s="31">
        <v>45566.756999999998</v>
      </c>
      <c r="AN264" s="31">
        <v>45566.756999999998</v>
      </c>
      <c r="AO264" s="31">
        <v>45566.756999999998</v>
      </c>
      <c r="AP264" s="31">
        <v>1</v>
      </c>
    </row>
    <row r="265" spans="1:42" x14ac:dyDescent="0.35">
      <c r="A265" s="32">
        <v>799.38400000000001</v>
      </c>
      <c r="B265" s="32">
        <v>119.90900000000001</v>
      </c>
      <c r="C265" s="32">
        <v>214.8</v>
      </c>
      <c r="D265" s="32">
        <v>214.6</v>
      </c>
      <c r="E265" s="32">
        <v>220.8</v>
      </c>
      <c r="F265" s="32">
        <v>225.1</v>
      </c>
      <c r="G265" s="32">
        <v>2198.1619999999998</v>
      </c>
      <c r="H265" s="32">
        <v>1798.7080000000001</v>
      </c>
      <c r="I265" s="32">
        <v>3.8220000000000001</v>
      </c>
      <c r="J265" s="32">
        <v>0.156</v>
      </c>
      <c r="K265" s="32">
        <v>24.34</v>
      </c>
      <c r="L265" s="32">
        <v>2.0720000000000001</v>
      </c>
      <c r="M265" s="32">
        <v>0.45400000000000001</v>
      </c>
      <c r="N265" s="32">
        <v>0.65400000000000003</v>
      </c>
      <c r="O265" s="32">
        <v>43.9</v>
      </c>
      <c r="P265" s="32">
        <v>27.048999999999999</v>
      </c>
      <c r="Q265" s="32">
        <v>44.963999999999999</v>
      </c>
      <c r="R265" s="32">
        <v>229.8</v>
      </c>
      <c r="S265" s="32">
        <v>60</v>
      </c>
      <c r="T265" s="32">
        <v>60</v>
      </c>
      <c r="U265" s="32">
        <v>60.6</v>
      </c>
      <c r="V265" s="32">
        <v>137.79599999999999</v>
      </c>
      <c r="W265" s="32">
        <v>52.5</v>
      </c>
      <c r="X265" s="32">
        <v>66.778000000000006</v>
      </c>
      <c r="Y265" s="32">
        <v>82.393000000000001</v>
      </c>
      <c r="Z265" s="32">
        <v>2.1070000000000002</v>
      </c>
      <c r="AA265" s="32">
        <v>541.86900000000003</v>
      </c>
      <c r="AB265" s="32">
        <v>492.83600000000001</v>
      </c>
      <c r="AC265" s="32">
        <v>4.9660000000000002</v>
      </c>
      <c r="AD265" s="32">
        <v>3.9129999999999998</v>
      </c>
      <c r="AE265" s="32">
        <v>7832.9920000000002</v>
      </c>
      <c r="AF265" s="32">
        <v>5949.1869999999999</v>
      </c>
      <c r="AG265" s="32">
        <v>1833.009</v>
      </c>
      <c r="AH265" s="32">
        <v>1128.854</v>
      </c>
      <c r="AI265" s="32">
        <v>5999.9830000000002</v>
      </c>
      <c r="AJ265" s="32">
        <v>4820.3329999999996</v>
      </c>
      <c r="AK265" s="32">
        <v>424.68</v>
      </c>
      <c r="AL265" s="32">
        <v>2053.1689999999999</v>
      </c>
      <c r="AM265" s="32">
        <v>45566.756999999998</v>
      </c>
      <c r="AN265" s="32">
        <v>45566.756999999998</v>
      </c>
      <c r="AO265" s="32">
        <v>45566.756999999998</v>
      </c>
      <c r="AP265" s="32">
        <v>1</v>
      </c>
    </row>
    <row r="266" spans="1:42" x14ac:dyDescent="0.35">
      <c r="A266" s="31">
        <v>799.2</v>
      </c>
      <c r="B266" s="31">
        <v>119.90900000000001</v>
      </c>
      <c r="C266" s="31">
        <v>214.8</v>
      </c>
      <c r="D266" s="31">
        <v>214.8</v>
      </c>
      <c r="E266" s="31">
        <v>220.8</v>
      </c>
      <c r="F266" s="31">
        <v>225</v>
      </c>
      <c r="G266" s="31">
        <v>2179.0239999999999</v>
      </c>
      <c r="H266" s="31">
        <v>1780.5419999999999</v>
      </c>
      <c r="I266" s="31">
        <v>2.8380000000000001</v>
      </c>
      <c r="J266" s="31">
        <v>0.154</v>
      </c>
      <c r="K266" s="31">
        <v>24.338000000000001</v>
      </c>
      <c r="L266" s="31">
        <v>2.0680000000000001</v>
      </c>
      <c r="M266" s="31">
        <v>0.45200000000000001</v>
      </c>
      <c r="N266" s="31">
        <v>0.65600000000000003</v>
      </c>
      <c r="O266" s="31">
        <v>44</v>
      </c>
      <c r="P266" s="31">
        <v>27.338999999999999</v>
      </c>
      <c r="Q266" s="31">
        <v>44.988999999999997</v>
      </c>
      <c r="R266" s="31">
        <v>229.8</v>
      </c>
      <c r="S266" s="31">
        <v>60</v>
      </c>
      <c r="T266" s="31">
        <v>60</v>
      </c>
      <c r="U266" s="31">
        <v>60.7</v>
      </c>
      <c r="V266" s="31">
        <v>137.79599999999999</v>
      </c>
      <c r="W266" s="31">
        <v>52.5</v>
      </c>
      <c r="X266" s="31">
        <v>66.959999999999994</v>
      </c>
      <c r="Y266" s="31">
        <v>82.447000000000003</v>
      </c>
      <c r="Z266" s="31">
        <v>2.4079999999999999</v>
      </c>
      <c r="AA266" s="31">
        <v>543.23400000000004</v>
      </c>
      <c r="AB266" s="31">
        <v>495.11399999999998</v>
      </c>
      <c r="AC266" s="31">
        <v>4.8540000000000001</v>
      </c>
      <c r="AD266" s="31">
        <v>3.875</v>
      </c>
      <c r="AE266" s="31">
        <v>7855.1180000000004</v>
      </c>
      <c r="AF266" s="31">
        <v>6008.1210000000001</v>
      </c>
      <c r="AG266" s="31">
        <v>1785.4459999999999</v>
      </c>
      <c r="AH266" s="31">
        <v>1123.5119999999999</v>
      </c>
      <c r="AI266" s="31">
        <v>6069.6710000000003</v>
      </c>
      <c r="AJ266" s="31">
        <v>4884.6090000000004</v>
      </c>
      <c r="AK266" s="31">
        <v>424.68700000000001</v>
      </c>
      <c r="AL266" s="31">
        <v>2053.9259999999999</v>
      </c>
      <c r="AM266" s="31">
        <v>45566.757279999998</v>
      </c>
      <c r="AN266" s="31">
        <v>45566.757279999998</v>
      </c>
      <c r="AO266" s="31">
        <v>45566.757279999998</v>
      </c>
      <c r="AP266" s="31">
        <v>1</v>
      </c>
    </row>
    <row r="267" spans="1:42" x14ac:dyDescent="0.35">
      <c r="A267" s="32">
        <v>799.56899999999996</v>
      </c>
      <c r="B267" s="32">
        <v>119.90900000000001</v>
      </c>
      <c r="C267" s="32">
        <v>215</v>
      </c>
      <c r="D267" s="32">
        <v>215.1</v>
      </c>
      <c r="E267" s="32">
        <v>220.6</v>
      </c>
      <c r="F267" s="32">
        <v>225</v>
      </c>
      <c r="G267" s="32">
        <v>2198.0650000000001</v>
      </c>
      <c r="H267" s="32">
        <v>1782.096</v>
      </c>
      <c r="I267" s="32">
        <v>3.1840000000000002</v>
      </c>
      <c r="J267" s="32">
        <v>0.154</v>
      </c>
      <c r="K267" s="32">
        <v>24.338000000000001</v>
      </c>
      <c r="L267" s="32">
        <v>2.0619999999999998</v>
      </c>
      <c r="M267" s="32">
        <v>0.45200000000000001</v>
      </c>
      <c r="N267" s="32">
        <v>0.65400000000000003</v>
      </c>
      <c r="O267" s="32">
        <v>44.2</v>
      </c>
      <c r="P267" s="32">
        <v>27.477</v>
      </c>
      <c r="Q267" s="32">
        <v>44.994</v>
      </c>
      <c r="R267" s="32">
        <v>229.8</v>
      </c>
      <c r="S267" s="32">
        <v>60</v>
      </c>
      <c r="T267" s="32">
        <v>60</v>
      </c>
      <c r="U267" s="32">
        <v>60.7</v>
      </c>
      <c r="V267" s="32">
        <v>94.585999999999999</v>
      </c>
      <c r="W267" s="32">
        <v>52.5</v>
      </c>
      <c r="X267" s="32">
        <v>66.33</v>
      </c>
      <c r="Y267" s="32">
        <v>80.311999999999998</v>
      </c>
      <c r="Z267" s="32">
        <v>3.198</v>
      </c>
      <c r="AA267" s="32">
        <v>540.23500000000001</v>
      </c>
      <c r="AB267" s="32">
        <v>495.298</v>
      </c>
      <c r="AC267" s="32">
        <v>4.6280000000000001</v>
      </c>
      <c r="AD267" s="32">
        <v>3.6869999999999998</v>
      </c>
      <c r="AE267" s="32">
        <v>7652.41</v>
      </c>
      <c r="AF267" s="32">
        <v>5347.576</v>
      </c>
      <c r="AG267" s="32">
        <v>1647.0429999999999</v>
      </c>
      <c r="AH267" s="32">
        <v>1008.599</v>
      </c>
      <c r="AI267" s="32">
        <v>6005.3670000000002</v>
      </c>
      <c r="AJ267" s="32">
        <v>4338.9769999999999</v>
      </c>
      <c r="AK267" s="32">
        <v>423.62400000000002</v>
      </c>
      <c r="AL267" s="32">
        <v>2055.7910000000002</v>
      </c>
      <c r="AM267" s="32">
        <v>45566.757570000002</v>
      </c>
      <c r="AN267" s="32">
        <v>45566.757570000002</v>
      </c>
      <c r="AO267" s="32">
        <v>45566.757570000002</v>
      </c>
      <c r="AP267" s="32">
        <v>1</v>
      </c>
    </row>
    <row r="268" spans="1:42" x14ac:dyDescent="0.35">
      <c r="A268" s="31">
        <v>799.56899999999996</v>
      </c>
      <c r="B268" s="31">
        <v>119.90900000000001</v>
      </c>
      <c r="C268" s="31">
        <v>215</v>
      </c>
      <c r="D268" s="31">
        <v>215.1</v>
      </c>
      <c r="E268" s="31">
        <v>220.6</v>
      </c>
      <c r="F268" s="31">
        <v>225</v>
      </c>
      <c r="G268" s="31">
        <v>2198.0650000000001</v>
      </c>
      <c r="H268" s="31">
        <v>1782.096</v>
      </c>
      <c r="I268" s="31">
        <v>3.1840000000000002</v>
      </c>
      <c r="J268" s="31">
        <v>0.154</v>
      </c>
      <c r="K268" s="31">
        <v>24.338000000000001</v>
      </c>
      <c r="L268" s="31">
        <v>2.0619999999999998</v>
      </c>
      <c r="M268" s="31">
        <v>0.45200000000000001</v>
      </c>
      <c r="N268" s="31">
        <v>0.65400000000000003</v>
      </c>
      <c r="O268" s="31">
        <v>44.2</v>
      </c>
      <c r="P268" s="31">
        <v>27.477</v>
      </c>
      <c r="Q268" s="31">
        <v>44.994</v>
      </c>
      <c r="R268" s="31">
        <v>229.8</v>
      </c>
      <c r="S268" s="31">
        <v>60</v>
      </c>
      <c r="T268" s="31">
        <v>60</v>
      </c>
      <c r="U268" s="31">
        <v>60.7</v>
      </c>
      <c r="V268" s="31">
        <v>137.79599999999999</v>
      </c>
      <c r="W268" s="31">
        <v>52.5</v>
      </c>
      <c r="X268" s="31">
        <v>67.025000000000006</v>
      </c>
      <c r="Y268" s="31">
        <v>83.114000000000004</v>
      </c>
      <c r="Z268" s="31">
        <v>1.3919999999999999</v>
      </c>
      <c r="AA268" s="31">
        <v>542.221</v>
      </c>
      <c r="AB268" s="31">
        <v>493.78300000000002</v>
      </c>
      <c r="AC268" s="31">
        <v>4.9290000000000003</v>
      </c>
      <c r="AD268" s="31">
        <v>3.875</v>
      </c>
      <c r="AE268" s="31">
        <v>7825.8580000000002</v>
      </c>
      <c r="AF268" s="31">
        <v>5968.0680000000002</v>
      </c>
      <c r="AG268" s="31">
        <v>1825.1469999999999</v>
      </c>
      <c r="AH268" s="31">
        <v>1122.1500000000001</v>
      </c>
      <c r="AI268" s="31">
        <v>6000.7110000000002</v>
      </c>
      <c r="AJ268" s="31">
        <v>4845.9179999999997</v>
      </c>
      <c r="AK268" s="31">
        <v>424.548</v>
      </c>
      <c r="AL268" s="31">
        <v>2053.8090000000002</v>
      </c>
      <c r="AM268" s="31">
        <v>45566.757570000002</v>
      </c>
      <c r="AN268" s="31">
        <v>45566.757570000002</v>
      </c>
      <c r="AO268" s="31">
        <v>45566.757570000002</v>
      </c>
      <c r="AP268" s="31">
        <v>1</v>
      </c>
    </row>
    <row r="269" spans="1:42" x14ac:dyDescent="0.35">
      <c r="A269" s="32">
        <v>799.56899999999996</v>
      </c>
      <c r="B269" s="32">
        <v>119.90900000000001</v>
      </c>
      <c r="C269" s="32">
        <v>215.1</v>
      </c>
      <c r="D269" s="32">
        <v>214.8</v>
      </c>
      <c r="E269" s="32">
        <v>220.6</v>
      </c>
      <c r="F269" s="32">
        <v>225</v>
      </c>
      <c r="G269" s="32">
        <v>2187.8649999999998</v>
      </c>
      <c r="H269" s="32">
        <v>1773.9359999999999</v>
      </c>
      <c r="I269" s="32">
        <v>3.4279999999999999</v>
      </c>
      <c r="J269" s="32">
        <v>0.154</v>
      </c>
      <c r="K269" s="32">
        <v>24.338000000000001</v>
      </c>
      <c r="L269" s="32">
        <v>2.0459999999999998</v>
      </c>
      <c r="M269" s="32">
        <v>0.45200000000000001</v>
      </c>
      <c r="N269" s="32">
        <v>0.65600000000000003</v>
      </c>
      <c r="O269" s="32">
        <v>44.4</v>
      </c>
      <c r="P269" s="32">
        <v>27.364999999999998</v>
      </c>
      <c r="Q269" s="32">
        <v>44.978999999999999</v>
      </c>
      <c r="R269" s="32">
        <v>229.8</v>
      </c>
      <c r="S269" s="32">
        <v>59.9</v>
      </c>
      <c r="T269" s="32">
        <v>59.9</v>
      </c>
      <c r="U269" s="32">
        <v>60.7</v>
      </c>
      <c r="V269" s="32">
        <v>94.585999999999999</v>
      </c>
      <c r="W269" s="32">
        <v>52.5</v>
      </c>
      <c r="X269" s="32">
        <v>66.430000000000007</v>
      </c>
      <c r="Y269" s="32">
        <v>80.363</v>
      </c>
      <c r="Z269" s="32">
        <v>2.6709999999999998</v>
      </c>
      <c r="AA269" s="32">
        <v>539.54</v>
      </c>
      <c r="AB269" s="32">
        <v>494.09100000000001</v>
      </c>
      <c r="AC269" s="32">
        <v>4.5149999999999997</v>
      </c>
      <c r="AD269" s="32">
        <v>3.6869999999999998</v>
      </c>
      <c r="AE269" s="32">
        <v>7640.3639999999996</v>
      </c>
      <c r="AF269" s="32">
        <v>5311.799</v>
      </c>
      <c r="AG269" s="32">
        <v>1579.4449999999999</v>
      </c>
      <c r="AH269" s="32">
        <v>1001.068</v>
      </c>
      <c r="AI269" s="32">
        <v>6060.9189999999999</v>
      </c>
      <c r="AJ269" s="32">
        <v>4310.7299999999996</v>
      </c>
      <c r="AK269" s="32">
        <v>423.584</v>
      </c>
      <c r="AL269" s="32">
        <v>2055.346</v>
      </c>
      <c r="AM269" s="32">
        <v>45566.757850000002</v>
      </c>
      <c r="AN269" s="32">
        <v>45566.757850000002</v>
      </c>
      <c r="AO269" s="32">
        <v>45566.757850000002</v>
      </c>
      <c r="AP269" s="32">
        <v>1</v>
      </c>
    </row>
    <row r="270" spans="1:42" x14ac:dyDescent="0.35">
      <c r="A270" s="31">
        <v>799.56899999999996</v>
      </c>
      <c r="B270" s="31">
        <v>119.90900000000001</v>
      </c>
      <c r="C270" s="31">
        <v>215.1</v>
      </c>
      <c r="D270" s="31">
        <v>214.8</v>
      </c>
      <c r="E270" s="31">
        <v>220.6</v>
      </c>
      <c r="F270" s="31">
        <v>225</v>
      </c>
      <c r="G270" s="31">
        <v>2187.8649999999998</v>
      </c>
      <c r="H270" s="31">
        <v>1773.9359999999999</v>
      </c>
      <c r="I270" s="31">
        <v>3.4279999999999999</v>
      </c>
      <c r="J270" s="31">
        <v>0.154</v>
      </c>
      <c r="K270" s="31">
        <v>24.338000000000001</v>
      </c>
      <c r="L270" s="31">
        <v>2.0459999999999998</v>
      </c>
      <c r="M270" s="31">
        <v>0.45200000000000001</v>
      </c>
      <c r="N270" s="31">
        <v>0.65600000000000003</v>
      </c>
      <c r="O270" s="31">
        <v>44.4</v>
      </c>
      <c r="P270" s="31">
        <v>27.364999999999998</v>
      </c>
      <c r="Q270" s="31">
        <v>44.978999999999999</v>
      </c>
      <c r="R270" s="31">
        <v>229.8</v>
      </c>
      <c r="S270" s="31">
        <v>59.9</v>
      </c>
      <c r="T270" s="31">
        <v>59.9</v>
      </c>
      <c r="U270" s="31">
        <v>60.7</v>
      </c>
      <c r="V270" s="31">
        <v>137.79599999999999</v>
      </c>
      <c r="W270" s="31">
        <v>52.5</v>
      </c>
      <c r="X270" s="31">
        <v>67.128</v>
      </c>
      <c r="Y270" s="31">
        <v>83.04</v>
      </c>
      <c r="Z270" s="31">
        <v>1.3919999999999999</v>
      </c>
      <c r="AA270" s="31">
        <v>540.65300000000002</v>
      </c>
      <c r="AB270" s="31">
        <v>492.8</v>
      </c>
      <c r="AC270" s="31">
        <v>4.9290000000000003</v>
      </c>
      <c r="AD270" s="31">
        <v>3.875</v>
      </c>
      <c r="AE270" s="31">
        <v>7813.5309999999999</v>
      </c>
      <c r="AF270" s="31">
        <v>5924.1480000000001</v>
      </c>
      <c r="AG270" s="31">
        <v>1815.7070000000001</v>
      </c>
      <c r="AH270" s="31">
        <v>1116.059</v>
      </c>
      <c r="AI270" s="31">
        <v>5997.8239999999996</v>
      </c>
      <c r="AJ270" s="31">
        <v>4808.0889999999999</v>
      </c>
      <c r="AK270" s="31">
        <v>424.67899999999997</v>
      </c>
      <c r="AL270" s="31">
        <v>2055.0239999999999</v>
      </c>
      <c r="AM270" s="31">
        <v>45566.757850000002</v>
      </c>
      <c r="AN270" s="31">
        <v>45566.757850000002</v>
      </c>
      <c r="AO270" s="31">
        <v>45566.757850000002</v>
      </c>
      <c r="AP270" s="31">
        <v>1</v>
      </c>
    </row>
    <row r="271" spans="1:42" x14ac:dyDescent="0.35">
      <c r="A271" s="32">
        <v>799.2</v>
      </c>
      <c r="B271" s="32">
        <v>119.90900000000001</v>
      </c>
      <c r="C271" s="32">
        <v>215.1</v>
      </c>
      <c r="D271" s="32">
        <v>215.1</v>
      </c>
      <c r="E271" s="32">
        <v>220.6</v>
      </c>
      <c r="F271" s="32">
        <v>225</v>
      </c>
      <c r="G271" s="32">
        <v>2199.4250000000002</v>
      </c>
      <c r="H271" s="32">
        <v>1815.902</v>
      </c>
      <c r="I271" s="32">
        <v>2.8839999999999999</v>
      </c>
      <c r="J271" s="32">
        <v>0.154</v>
      </c>
      <c r="K271" s="32">
        <v>24.34</v>
      </c>
      <c r="L271" s="32">
        <v>2.016</v>
      </c>
      <c r="M271" s="32">
        <v>0.45400000000000001</v>
      </c>
      <c r="N271" s="32">
        <v>0.65400000000000003</v>
      </c>
      <c r="O271" s="32">
        <v>44.5</v>
      </c>
      <c r="P271" s="32">
        <v>26.890999999999998</v>
      </c>
      <c r="Q271" s="32">
        <v>44.969000000000001</v>
      </c>
      <c r="R271" s="32">
        <v>229.8</v>
      </c>
      <c r="S271" s="32">
        <v>60</v>
      </c>
      <c r="T271" s="32">
        <v>60</v>
      </c>
      <c r="U271" s="32">
        <v>60.7</v>
      </c>
      <c r="V271" s="32">
        <v>137.79599999999999</v>
      </c>
      <c r="W271" s="32">
        <v>52.5</v>
      </c>
      <c r="X271" s="32">
        <v>66.971999999999994</v>
      </c>
      <c r="Y271" s="32">
        <v>83.066000000000003</v>
      </c>
      <c r="Z271" s="32">
        <v>1.3919999999999999</v>
      </c>
      <c r="AA271" s="32">
        <v>540.48400000000004</v>
      </c>
      <c r="AB271" s="32">
        <v>491.70600000000002</v>
      </c>
      <c r="AC271" s="32">
        <v>4.891</v>
      </c>
      <c r="AD271" s="32">
        <v>3.9129999999999998</v>
      </c>
      <c r="AE271" s="32">
        <v>7788.0240000000003</v>
      </c>
      <c r="AF271" s="32">
        <v>5893.3649999999998</v>
      </c>
      <c r="AG271" s="32">
        <v>1779.6590000000001</v>
      </c>
      <c r="AH271" s="32">
        <v>1116.191</v>
      </c>
      <c r="AI271" s="32">
        <v>6008.3649999999998</v>
      </c>
      <c r="AJ271" s="32">
        <v>4777.174</v>
      </c>
      <c r="AK271" s="32">
        <v>424.56200000000001</v>
      </c>
      <c r="AL271" s="32">
        <v>2053.6640000000002</v>
      </c>
      <c r="AM271" s="32">
        <v>45566.758130000002</v>
      </c>
      <c r="AN271" s="32">
        <v>45566.758130000002</v>
      </c>
      <c r="AO271" s="32">
        <v>45566.758130000002</v>
      </c>
      <c r="AP271" s="32">
        <v>1</v>
      </c>
    </row>
    <row r="272" spans="1:42" x14ac:dyDescent="0.35">
      <c r="A272" s="31">
        <v>799.38400000000001</v>
      </c>
      <c r="B272" s="31">
        <v>119.90900000000001</v>
      </c>
      <c r="C272" s="31">
        <v>214.8</v>
      </c>
      <c r="D272" s="31">
        <v>215</v>
      </c>
      <c r="E272" s="31">
        <v>220.6</v>
      </c>
      <c r="F272" s="31">
        <v>225</v>
      </c>
      <c r="G272" s="31">
        <v>2185.8240000000001</v>
      </c>
      <c r="H272" s="31">
        <v>1815.8050000000001</v>
      </c>
      <c r="I272" s="31">
        <v>3.492</v>
      </c>
      <c r="J272" s="31">
        <v>0.152</v>
      </c>
      <c r="K272" s="31">
        <v>24.338000000000001</v>
      </c>
      <c r="L272" s="31">
        <v>2.052</v>
      </c>
      <c r="M272" s="31">
        <v>0.45200000000000001</v>
      </c>
      <c r="N272" s="31">
        <v>0.65600000000000003</v>
      </c>
      <c r="O272" s="31">
        <v>44.5</v>
      </c>
      <c r="P272" s="31">
        <v>27.003</v>
      </c>
      <c r="Q272" s="31">
        <v>44.999000000000002</v>
      </c>
      <c r="R272" s="31">
        <v>229.8</v>
      </c>
      <c r="S272" s="31">
        <v>60.1</v>
      </c>
      <c r="T272" s="31">
        <v>60.1</v>
      </c>
      <c r="U272" s="31">
        <v>60.7</v>
      </c>
      <c r="V272" s="31">
        <v>94.585999999999999</v>
      </c>
      <c r="W272" s="31">
        <v>52.5</v>
      </c>
      <c r="X272" s="31">
        <v>66.474000000000004</v>
      </c>
      <c r="Y272" s="31">
        <v>80.31</v>
      </c>
      <c r="Z272" s="31">
        <v>3.01</v>
      </c>
      <c r="AA272" s="31">
        <v>539.03200000000004</v>
      </c>
      <c r="AB272" s="31">
        <v>492.87599999999998</v>
      </c>
      <c r="AC272" s="31">
        <v>4.7030000000000003</v>
      </c>
      <c r="AD272" s="31">
        <v>3.6869999999999998</v>
      </c>
      <c r="AE272" s="31">
        <v>7619.3829999999998</v>
      </c>
      <c r="AF272" s="31">
        <v>5278.1289999999999</v>
      </c>
      <c r="AG272" s="31">
        <v>1665.364</v>
      </c>
      <c r="AH272" s="31">
        <v>983.846</v>
      </c>
      <c r="AI272" s="31">
        <v>5954.0190000000002</v>
      </c>
      <c r="AJ272" s="31">
        <v>4294.2830000000004</v>
      </c>
      <c r="AK272" s="31">
        <v>423.24599999999998</v>
      </c>
      <c r="AL272" s="31">
        <v>2055.0639999999999</v>
      </c>
      <c r="AM272" s="31">
        <v>45566.758410000002</v>
      </c>
      <c r="AN272" s="31">
        <v>45566.758410000002</v>
      </c>
      <c r="AO272" s="31">
        <v>45566.758410000002</v>
      </c>
      <c r="AP272" s="31">
        <v>1</v>
      </c>
    </row>
    <row r="273" spans="1:42" x14ac:dyDescent="0.35">
      <c r="A273" s="32">
        <v>799.38400000000001</v>
      </c>
      <c r="B273" s="32">
        <v>119.90900000000001</v>
      </c>
      <c r="C273" s="32">
        <v>214.8</v>
      </c>
      <c r="D273" s="32">
        <v>215</v>
      </c>
      <c r="E273" s="32">
        <v>220.6</v>
      </c>
      <c r="F273" s="32">
        <v>225</v>
      </c>
      <c r="G273" s="32">
        <v>2185.8240000000001</v>
      </c>
      <c r="H273" s="32">
        <v>1815.8050000000001</v>
      </c>
      <c r="I273" s="32">
        <v>3.492</v>
      </c>
      <c r="J273" s="32">
        <v>0.152</v>
      </c>
      <c r="K273" s="32">
        <v>24.338000000000001</v>
      </c>
      <c r="L273" s="32">
        <v>2.052</v>
      </c>
      <c r="M273" s="32">
        <v>0.45200000000000001</v>
      </c>
      <c r="N273" s="32">
        <v>0.65600000000000003</v>
      </c>
      <c r="O273" s="32">
        <v>44.5</v>
      </c>
      <c r="P273" s="32">
        <v>27.003</v>
      </c>
      <c r="Q273" s="32">
        <v>44.999000000000002</v>
      </c>
      <c r="R273" s="32">
        <v>229.8</v>
      </c>
      <c r="S273" s="32">
        <v>60.1</v>
      </c>
      <c r="T273" s="32">
        <v>60.1</v>
      </c>
      <c r="U273" s="32">
        <v>60.7</v>
      </c>
      <c r="V273" s="32">
        <v>137.79599999999999</v>
      </c>
      <c r="W273" s="32">
        <v>52.5</v>
      </c>
      <c r="X273" s="32">
        <v>66.981999999999999</v>
      </c>
      <c r="Y273" s="32">
        <v>82.811000000000007</v>
      </c>
      <c r="Z273" s="32">
        <v>2.1070000000000002</v>
      </c>
      <c r="AA273" s="32">
        <v>540.71600000000001</v>
      </c>
      <c r="AB273" s="32">
        <v>492.43200000000002</v>
      </c>
      <c r="AC273" s="32">
        <v>4.9660000000000002</v>
      </c>
      <c r="AD273" s="32">
        <v>3.875</v>
      </c>
      <c r="AE273" s="32">
        <v>7799.8540000000003</v>
      </c>
      <c r="AF273" s="32">
        <v>5936.8519999999999</v>
      </c>
      <c r="AG273" s="32">
        <v>1828.2370000000001</v>
      </c>
      <c r="AH273" s="32">
        <v>1107.846</v>
      </c>
      <c r="AI273" s="32">
        <v>5971.6180000000004</v>
      </c>
      <c r="AJ273" s="32">
        <v>4829.0060000000003</v>
      </c>
      <c r="AK273" s="32">
        <v>424.79</v>
      </c>
      <c r="AL273" s="32">
        <v>2054.3009999999999</v>
      </c>
      <c r="AM273" s="32">
        <v>45566.758410000002</v>
      </c>
      <c r="AN273" s="32">
        <v>45566.758410000002</v>
      </c>
      <c r="AO273" s="32">
        <v>45566.758410000002</v>
      </c>
      <c r="AP273" s="32">
        <v>1</v>
      </c>
    </row>
    <row r="274" spans="1:42" x14ac:dyDescent="0.35">
      <c r="A274" s="31">
        <v>799.56899999999996</v>
      </c>
      <c r="B274" s="31">
        <v>119.90900000000001</v>
      </c>
      <c r="C274" s="31">
        <v>215.1</v>
      </c>
      <c r="D274" s="31">
        <v>215</v>
      </c>
      <c r="E274" s="31">
        <v>220.6</v>
      </c>
      <c r="F274" s="31">
        <v>225</v>
      </c>
      <c r="G274" s="31">
        <v>2187.7669999999998</v>
      </c>
      <c r="H274" s="31">
        <v>1801.2339999999999</v>
      </c>
      <c r="I274" s="31">
        <v>3.4239999999999999</v>
      </c>
      <c r="J274" s="31">
        <v>0.14399999999999999</v>
      </c>
      <c r="K274" s="31">
        <v>24.338000000000001</v>
      </c>
      <c r="L274" s="31">
        <v>2.0339999999999998</v>
      </c>
      <c r="M274" s="31">
        <v>0.45200000000000001</v>
      </c>
      <c r="N274" s="31">
        <v>0.65400000000000003</v>
      </c>
      <c r="O274" s="31">
        <v>44.7</v>
      </c>
      <c r="P274" s="31">
        <v>26.864999999999998</v>
      </c>
      <c r="Q274" s="31">
        <v>44.988999999999997</v>
      </c>
      <c r="R274" s="31">
        <v>230</v>
      </c>
      <c r="S274" s="31">
        <v>59.9</v>
      </c>
      <c r="T274" s="31">
        <v>59.9</v>
      </c>
      <c r="U274" s="31">
        <v>60.7</v>
      </c>
      <c r="V274" s="31">
        <v>94.585999999999999</v>
      </c>
      <c r="W274" s="31">
        <v>52.5</v>
      </c>
      <c r="X274" s="31">
        <v>66.597999999999999</v>
      </c>
      <c r="Y274" s="31">
        <v>80.302000000000007</v>
      </c>
      <c r="Z274" s="31">
        <v>3.3490000000000002</v>
      </c>
      <c r="AA274" s="31">
        <v>538.19899999999996</v>
      </c>
      <c r="AB274" s="31">
        <v>491.63200000000001</v>
      </c>
      <c r="AC274" s="31">
        <v>4.6280000000000001</v>
      </c>
      <c r="AD274" s="31">
        <v>3.7250000000000001</v>
      </c>
      <c r="AE274" s="31">
        <v>7610.8530000000001</v>
      </c>
      <c r="AF274" s="31">
        <v>5244.4939999999997</v>
      </c>
      <c r="AG274" s="31">
        <v>1618.453</v>
      </c>
      <c r="AH274" s="31">
        <v>996.01900000000001</v>
      </c>
      <c r="AI274" s="31">
        <v>5992.4</v>
      </c>
      <c r="AJ274" s="31">
        <v>4248.4750000000004</v>
      </c>
      <c r="AK274" s="31">
        <v>423.45299999999997</v>
      </c>
      <c r="AL274" s="31">
        <v>2055.2950000000001</v>
      </c>
      <c r="AM274" s="31">
        <v>45566.758690000002</v>
      </c>
      <c r="AN274" s="31">
        <v>45566.758690000002</v>
      </c>
      <c r="AO274" s="31">
        <v>45566.758690000002</v>
      </c>
      <c r="AP274" s="31">
        <v>1</v>
      </c>
    </row>
    <row r="275" spans="1:42" x14ac:dyDescent="0.35">
      <c r="A275" s="32">
        <v>799.56899999999996</v>
      </c>
      <c r="B275" s="32">
        <v>119.90900000000001</v>
      </c>
      <c r="C275" s="32">
        <v>215.1</v>
      </c>
      <c r="D275" s="32">
        <v>215</v>
      </c>
      <c r="E275" s="32">
        <v>220.6</v>
      </c>
      <c r="F275" s="32">
        <v>225</v>
      </c>
      <c r="G275" s="32">
        <v>2187.7669999999998</v>
      </c>
      <c r="H275" s="32">
        <v>1801.2339999999999</v>
      </c>
      <c r="I275" s="32">
        <v>3.4239999999999999</v>
      </c>
      <c r="J275" s="32">
        <v>0.14399999999999999</v>
      </c>
      <c r="K275" s="32">
        <v>24.338000000000001</v>
      </c>
      <c r="L275" s="32">
        <v>2.0339999999999998</v>
      </c>
      <c r="M275" s="32">
        <v>0.45200000000000001</v>
      </c>
      <c r="N275" s="32">
        <v>0.65400000000000003</v>
      </c>
      <c r="O275" s="32">
        <v>44.7</v>
      </c>
      <c r="P275" s="32">
        <v>26.864999999999998</v>
      </c>
      <c r="Q275" s="32">
        <v>44.988999999999997</v>
      </c>
      <c r="R275" s="32">
        <v>230</v>
      </c>
      <c r="S275" s="32">
        <v>59.9</v>
      </c>
      <c r="T275" s="32">
        <v>59.9</v>
      </c>
      <c r="U275" s="32">
        <v>60.7</v>
      </c>
      <c r="V275" s="32">
        <v>137.79599999999999</v>
      </c>
      <c r="W275" s="32">
        <v>52.5</v>
      </c>
      <c r="X275" s="32">
        <v>67.159000000000006</v>
      </c>
      <c r="Y275" s="32">
        <v>83.066999999999993</v>
      </c>
      <c r="Z275" s="32">
        <v>1.4670000000000001</v>
      </c>
      <c r="AA275" s="32">
        <v>540.22199999999998</v>
      </c>
      <c r="AB275" s="32">
        <v>490.82900000000001</v>
      </c>
      <c r="AC275" s="32">
        <v>4.8540000000000001</v>
      </c>
      <c r="AD275" s="32">
        <v>3.9510000000000001</v>
      </c>
      <c r="AE275" s="32">
        <v>7778.7169999999996</v>
      </c>
      <c r="AF275" s="32">
        <v>5880.6980000000003</v>
      </c>
      <c r="AG275" s="32">
        <v>1758.3340000000001</v>
      </c>
      <c r="AH275" s="32">
        <v>1132.8579999999999</v>
      </c>
      <c r="AI275" s="32">
        <v>6020.3829999999998</v>
      </c>
      <c r="AJ275" s="32">
        <v>4747.8389999999999</v>
      </c>
      <c r="AK275" s="32">
        <v>424.40499999999997</v>
      </c>
      <c r="AL275" s="32">
        <v>2055.9839999999999</v>
      </c>
      <c r="AM275" s="32">
        <v>45566.758690000002</v>
      </c>
      <c r="AN275" s="32">
        <v>45566.758690000002</v>
      </c>
      <c r="AO275" s="32">
        <v>45566.758690000002</v>
      </c>
      <c r="AP275" s="32">
        <v>1</v>
      </c>
    </row>
    <row r="276" spans="1:42" x14ac:dyDescent="0.35">
      <c r="A276" s="31">
        <v>799.56899999999996</v>
      </c>
      <c r="B276" s="31">
        <v>119.90900000000001</v>
      </c>
      <c r="C276" s="31">
        <v>215.1</v>
      </c>
      <c r="D276" s="31">
        <v>215</v>
      </c>
      <c r="E276" s="31">
        <v>220.5</v>
      </c>
      <c r="F276" s="31">
        <v>225</v>
      </c>
      <c r="G276" s="31">
        <v>2181.1619999999998</v>
      </c>
      <c r="H276" s="31">
        <v>1808.7139999999999</v>
      </c>
      <c r="I276" s="31">
        <v>3.2959999999999998</v>
      </c>
      <c r="J276" s="31">
        <v>0.14399999999999999</v>
      </c>
      <c r="K276" s="31">
        <v>24.338000000000001</v>
      </c>
      <c r="L276" s="31">
        <v>2.0459999999999998</v>
      </c>
      <c r="M276" s="31">
        <v>0.45200000000000001</v>
      </c>
      <c r="N276" s="31">
        <v>0.65400000000000003</v>
      </c>
      <c r="O276" s="31">
        <v>44.9</v>
      </c>
      <c r="P276" s="31">
        <v>26.962</v>
      </c>
      <c r="Q276" s="31">
        <v>44.994</v>
      </c>
      <c r="R276" s="31">
        <v>230</v>
      </c>
      <c r="S276" s="31">
        <v>60</v>
      </c>
      <c r="T276" s="31">
        <v>60</v>
      </c>
      <c r="U276" s="31">
        <v>60.7</v>
      </c>
      <c r="V276" s="31">
        <v>94.585999999999999</v>
      </c>
      <c r="W276" s="31">
        <v>52.5</v>
      </c>
      <c r="X276" s="31">
        <v>66.528000000000006</v>
      </c>
      <c r="Y276" s="31">
        <v>80.364000000000004</v>
      </c>
      <c r="Z276" s="31">
        <v>3.085</v>
      </c>
      <c r="AA276" s="31">
        <v>537.88599999999997</v>
      </c>
      <c r="AB276" s="31">
        <v>491.065</v>
      </c>
      <c r="AC276" s="31">
        <v>4.7030000000000003</v>
      </c>
      <c r="AD276" s="31">
        <v>3.7250000000000001</v>
      </c>
      <c r="AE276" s="31">
        <v>7602.3190000000004</v>
      </c>
      <c r="AF276" s="31">
        <v>5236.3689999999997</v>
      </c>
      <c r="AG276" s="31">
        <v>1657.27</v>
      </c>
      <c r="AH276" s="31">
        <v>994.56100000000004</v>
      </c>
      <c r="AI276" s="31">
        <v>5945.05</v>
      </c>
      <c r="AJ276" s="31">
        <v>4241.808</v>
      </c>
      <c r="AK276" s="31">
        <v>423.589</v>
      </c>
      <c r="AL276" s="31">
        <v>2055.6010000000001</v>
      </c>
      <c r="AM276" s="31">
        <v>45566.758970000003</v>
      </c>
      <c r="AN276" s="31">
        <v>45566.758970000003</v>
      </c>
      <c r="AO276" s="31">
        <v>45566.758970000003</v>
      </c>
      <c r="AP276" s="31">
        <v>1</v>
      </c>
    </row>
    <row r="277" spans="1:42" x14ac:dyDescent="0.35">
      <c r="A277" s="32">
        <v>799.56899999999996</v>
      </c>
      <c r="B277" s="32">
        <v>119.90900000000001</v>
      </c>
      <c r="C277" s="32">
        <v>214.8</v>
      </c>
      <c r="D277" s="32">
        <v>215</v>
      </c>
      <c r="E277" s="32">
        <v>220.5</v>
      </c>
      <c r="F277" s="32">
        <v>225</v>
      </c>
      <c r="G277" s="32">
        <v>2195.15</v>
      </c>
      <c r="H277" s="32">
        <v>1816</v>
      </c>
      <c r="I277" s="32">
        <v>3.1539999999999999</v>
      </c>
      <c r="J277" s="32">
        <v>0.14399999999999999</v>
      </c>
      <c r="K277" s="32">
        <v>24.34</v>
      </c>
      <c r="L277" s="32">
        <v>2.0379999999999998</v>
      </c>
      <c r="M277" s="32">
        <v>0.45400000000000001</v>
      </c>
      <c r="N277" s="32">
        <v>0.65600000000000003</v>
      </c>
      <c r="O277" s="32">
        <v>45</v>
      </c>
      <c r="P277" s="32">
        <v>26.966999999999999</v>
      </c>
      <c r="Q277" s="32">
        <v>44.973999999999997</v>
      </c>
      <c r="R277" s="32">
        <v>229.8</v>
      </c>
      <c r="S277" s="32">
        <v>60.1</v>
      </c>
      <c r="T277" s="32">
        <v>60.1</v>
      </c>
      <c r="U277" s="32">
        <v>60.7</v>
      </c>
      <c r="V277" s="32">
        <v>94.585999999999999</v>
      </c>
      <c r="W277" s="32">
        <v>52.5</v>
      </c>
      <c r="X277" s="32">
        <v>66.552000000000007</v>
      </c>
      <c r="Y277" s="32">
        <v>80.272000000000006</v>
      </c>
      <c r="Z277" s="32">
        <v>3.3109999999999999</v>
      </c>
      <c r="AA277" s="32">
        <v>538.14</v>
      </c>
      <c r="AB277" s="32">
        <v>491.89100000000002</v>
      </c>
      <c r="AC277" s="32">
        <v>4.6280000000000001</v>
      </c>
      <c r="AD277" s="32">
        <v>3.6869999999999998</v>
      </c>
      <c r="AE277" s="32">
        <v>7606.1779999999999</v>
      </c>
      <c r="AF277" s="32">
        <v>5257.2690000000002</v>
      </c>
      <c r="AG277" s="32">
        <v>1620.048</v>
      </c>
      <c r="AH277" s="32">
        <v>979.54899999999998</v>
      </c>
      <c r="AI277" s="32">
        <v>5986.13</v>
      </c>
      <c r="AJ277" s="32">
        <v>4277.72</v>
      </c>
      <c r="AK277" s="32">
        <v>423.50700000000001</v>
      </c>
      <c r="AL277" s="32">
        <v>2052.8629999999998</v>
      </c>
      <c r="AM277" s="32">
        <v>45566.759259999999</v>
      </c>
      <c r="AN277" s="32">
        <v>45566.759259999999</v>
      </c>
      <c r="AO277" s="32">
        <v>45566.759259999999</v>
      </c>
      <c r="AP277" s="32">
        <v>1</v>
      </c>
    </row>
    <row r="278" spans="1:42" x14ac:dyDescent="0.35">
      <c r="A278" s="31">
        <v>799.56899999999996</v>
      </c>
      <c r="B278" s="31">
        <v>119.90900000000001</v>
      </c>
      <c r="C278" s="31">
        <v>214.8</v>
      </c>
      <c r="D278" s="31">
        <v>215</v>
      </c>
      <c r="E278" s="31">
        <v>220.5</v>
      </c>
      <c r="F278" s="31">
        <v>225</v>
      </c>
      <c r="G278" s="31">
        <v>2195.15</v>
      </c>
      <c r="H278" s="31">
        <v>1816</v>
      </c>
      <c r="I278" s="31">
        <v>3.1539999999999999</v>
      </c>
      <c r="J278" s="31">
        <v>0.14399999999999999</v>
      </c>
      <c r="K278" s="31">
        <v>24.34</v>
      </c>
      <c r="L278" s="31">
        <v>2.0379999999999998</v>
      </c>
      <c r="M278" s="31">
        <v>0.45400000000000001</v>
      </c>
      <c r="N278" s="31">
        <v>0.65600000000000003</v>
      </c>
      <c r="O278" s="31">
        <v>45</v>
      </c>
      <c r="P278" s="31">
        <v>26.966999999999999</v>
      </c>
      <c r="Q278" s="31">
        <v>44.973999999999997</v>
      </c>
      <c r="R278" s="31">
        <v>229.8</v>
      </c>
      <c r="S278" s="31">
        <v>60.1</v>
      </c>
      <c r="T278" s="31">
        <v>60.1</v>
      </c>
      <c r="U278" s="31">
        <v>60.7</v>
      </c>
      <c r="V278" s="31">
        <v>137.79599999999999</v>
      </c>
      <c r="W278" s="31">
        <v>52.5</v>
      </c>
      <c r="X278" s="31">
        <v>67.040999999999997</v>
      </c>
      <c r="Y278" s="31">
        <v>82.617000000000004</v>
      </c>
      <c r="Z278" s="31">
        <v>2.37</v>
      </c>
      <c r="AA278" s="31">
        <v>540.20600000000002</v>
      </c>
      <c r="AB278" s="31">
        <v>491.65199999999999</v>
      </c>
      <c r="AC278" s="31">
        <v>4.9660000000000002</v>
      </c>
      <c r="AD278" s="31">
        <v>3.875</v>
      </c>
      <c r="AE278" s="31">
        <v>7773.5209999999997</v>
      </c>
      <c r="AF278" s="31">
        <v>5905.2330000000002</v>
      </c>
      <c r="AG278" s="31">
        <v>1821.1420000000001</v>
      </c>
      <c r="AH278" s="31">
        <v>1099.402</v>
      </c>
      <c r="AI278" s="31">
        <v>5952.3789999999999</v>
      </c>
      <c r="AJ278" s="31">
        <v>4805.8310000000001</v>
      </c>
      <c r="AK278" s="31">
        <v>424.71800000000002</v>
      </c>
      <c r="AL278" s="31">
        <v>2055.0140000000001</v>
      </c>
      <c r="AM278" s="31">
        <v>45566.759259999999</v>
      </c>
      <c r="AN278" s="31">
        <v>45566.759259999999</v>
      </c>
      <c r="AO278" s="31">
        <v>45566.759259999999</v>
      </c>
      <c r="AP278" s="31">
        <v>1</v>
      </c>
    </row>
    <row r="279" spans="1:42" x14ac:dyDescent="0.35">
      <c r="A279" s="32">
        <v>799.56899999999996</v>
      </c>
      <c r="B279" s="32">
        <v>119.90900000000001</v>
      </c>
      <c r="C279" s="32">
        <v>214.6</v>
      </c>
      <c r="D279" s="32">
        <v>214.8</v>
      </c>
      <c r="E279" s="32">
        <v>220.3</v>
      </c>
      <c r="F279" s="32">
        <v>225</v>
      </c>
      <c r="G279" s="32">
        <v>2196.8020000000001</v>
      </c>
      <c r="H279" s="32">
        <v>1792.6849999999999</v>
      </c>
      <c r="I279" s="32">
        <v>2.7639999999999998</v>
      </c>
      <c r="J279" s="32">
        <v>0.15</v>
      </c>
      <c r="K279" s="32">
        <v>24.34</v>
      </c>
      <c r="L279" s="32">
        <v>2.0680000000000001</v>
      </c>
      <c r="M279" s="32">
        <v>0.45400000000000001</v>
      </c>
      <c r="N279" s="32">
        <v>0.65800000000000003</v>
      </c>
      <c r="O279" s="32">
        <v>45</v>
      </c>
      <c r="P279" s="32">
        <v>27.329000000000001</v>
      </c>
      <c r="Q279" s="32">
        <v>44.988999999999997</v>
      </c>
      <c r="R279" s="32">
        <v>229.8</v>
      </c>
      <c r="S279" s="32">
        <v>59.9</v>
      </c>
      <c r="T279" s="32">
        <v>59.9</v>
      </c>
      <c r="U279" s="32">
        <v>60.7</v>
      </c>
      <c r="V279" s="32">
        <v>137.79599999999999</v>
      </c>
      <c r="W279" s="32">
        <v>52.5</v>
      </c>
      <c r="X279" s="32">
        <v>67.069000000000003</v>
      </c>
      <c r="Y279" s="32">
        <v>82.563999999999993</v>
      </c>
      <c r="Z279" s="32">
        <v>2.145</v>
      </c>
      <c r="AA279" s="32">
        <v>540.52599999999995</v>
      </c>
      <c r="AB279" s="32">
        <v>491.88200000000001</v>
      </c>
      <c r="AC279" s="32">
        <v>4.8540000000000001</v>
      </c>
      <c r="AD279" s="32">
        <v>3.9129999999999998</v>
      </c>
      <c r="AE279" s="32">
        <v>7796.527</v>
      </c>
      <c r="AF279" s="32">
        <v>5911.83</v>
      </c>
      <c r="AG279" s="32">
        <v>1773.2449999999999</v>
      </c>
      <c r="AH279" s="32">
        <v>1130.854</v>
      </c>
      <c r="AI279" s="32">
        <v>6023.2820000000002</v>
      </c>
      <c r="AJ279" s="32">
        <v>4780.9750000000004</v>
      </c>
      <c r="AK279" s="32">
        <v>424.83300000000003</v>
      </c>
      <c r="AL279" s="32">
        <v>2055.6680000000001</v>
      </c>
      <c r="AM279" s="32">
        <v>45566.759539999999</v>
      </c>
      <c r="AN279" s="32">
        <v>45566.759539999999</v>
      </c>
      <c r="AO279" s="32">
        <v>45566.759539999999</v>
      </c>
      <c r="AP279" s="32">
        <v>1</v>
      </c>
    </row>
    <row r="280" spans="1:42" x14ac:dyDescent="0.35">
      <c r="A280" s="31">
        <v>800.12199999999996</v>
      </c>
      <c r="B280" s="31">
        <v>119.90900000000001</v>
      </c>
      <c r="C280" s="31">
        <v>214.8</v>
      </c>
      <c r="D280" s="31">
        <v>214.8</v>
      </c>
      <c r="E280" s="31">
        <v>220.3</v>
      </c>
      <c r="F280" s="31">
        <v>225</v>
      </c>
      <c r="G280" s="31">
        <v>2193.3049999999998</v>
      </c>
      <c r="H280" s="31">
        <v>1782.2909999999999</v>
      </c>
      <c r="I280" s="31">
        <v>3.0259999999999998</v>
      </c>
      <c r="J280" s="31">
        <v>0.14799999999999999</v>
      </c>
      <c r="K280" s="31">
        <v>24.338000000000001</v>
      </c>
      <c r="L280" s="31">
        <v>2.0859999999999999</v>
      </c>
      <c r="M280" s="31">
        <v>0.45200000000000001</v>
      </c>
      <c r="N280" s="31">
        <v>0.65800000000000003</v>
      </c>
      <c r="O280" s="31">
        <v>45.2</v>
      </c>
      <c r="P280" s="31">
        <v>27.89</v>
      </c>
      <c r="Q280" s="31">
        <v>44.948</v>
      </c>
      <c r="R280" s="31">
        <v>229.8</v>
      </c>
      <c r="S280" s="31">
        <v>60</v>
      </c>
      <c r="T280" s="31">
        <v>60</v>
      </c>
      <c r="U280" s="31">
        <v>60.7</v>
      </c>
      <c r="V280" s="31">
        <v>94.585999999999999</v>
      </c>
      <c r="W280" s="31">
        <v>52.5</v>
      </c>
      <c r="X280" s="31">
        <v>66.667000000000002</v>
      </c>
      <c r="Y280" s="31">
        <v>80.346999999999994</v>
      </c>
      <c r="Z280" s="31">
        <v>2.8220000000000001</v>
      </c>
      <c r="AA280" s="31">
        <v>541.48</v>
      </c>
      <c r="AB280" s="31">
        <v>496.90300000000002</v>
      </c>
      <c r="AC280" s="31">
        <v>4.59</v>
      </c>
      <c r="AD280" s="31">
        <v>3.65</v>
      </c>
      <c r="AE280" s="31">
        <v>7687.375</v>
      </c>
      <c r="AF280" s="31">
        <v>5404.2529999999997</v>
      </c>
      <c r="AG280" s="31">
        <v>1644.0509999999999</v>
      </c>
      <c r="AH280" s="31">
        <v>1007.511</v>
      </c>
      <c r="AI280" s="31">
        <v>6043.3239999999996</v>
      </c>
      <c r="AJ280" s="31">
        <v>4396.7430000000004</v>
      </c>
      <c r="AK280" s="31">
        <v>423.63600000000002</v>
      </c>
      <c r="AL280" s="31">
        <v>2052.8719999999998</v>
      </c>
      <c r="AM280" s="31">
        <v>45566.759819999999</v>
      </c>
      <c r="AN280" s="31">
        <v>45566.759819999999</v>
      </c>
      <c r="AO280" s="31">
        <v>45566.759819999999</v>
      </c>
      <c r="AP280" s="31">
        <v>1</v>
      </c>
    </row>
    <row r="281" spans="1:42" x14ac:dyDescent="0.35">
      <c r="A281" s="32">
        <v>800.12199999999996</v>
      </c>
      <c r="B281" s="32">
        <v>119.90900000000001</v>
      </c>
      <c r="C281" s="32">
        <v>214.8</v>
      </c>
      <c r="D281" s="32">
        <v>214.8</v>
      </c>
      <c r="E281" s="32">
        <v>220.3</v>
      </c>
      <c r="F281" s="32">
        <v>225</v>
      </c>
      <c r="G281" s="32">
        <v>2193.3049999999998</v>
      </c>
      <c r="H281" s="32">
        <v>1782.2909999999999</v>
      </c>
      <c r="I281" s="32">
        <v>3.0259999999999998</v>
      </c>
      <c r="J281" s="32">
        <v>0.14799999999999999</v>
      </c>
      <c r="K281" s="32">
        <v>24.338000000000001</v>
      </c>
      <c r="L281" s="32">
        <v>2.0859999999999999</v>
      </c>
      <c r="M281" s="32">
        <v>0.45200000000000001</v>
      </c>
      <c r="N281" s="32">
        <v>0.65800000000000003</v>
      </c>
      <c r="O281" s="32">
        <v>45.2</v>
      </c>
      <c r="P281" s="32">
        <v>27.89</v>
      </c>
      <c r="Q281" s="32">
        <v>44.948</v>
      </c>
      <c r="R281" s="32">
        <v>229.8</v>
      </c>
      <c r="S281" s="32">
        <v>60</v>
      </c>
      <c r="T281" s="32">
        <v>60</v>
      </c>
      <c r="U281" s="32">
        <v>60.7</v>
      </c>
      <c r="V281" s="32">
        <v>137.79599999999999</v>
      </c>
      <c r="W281" s="32">
        <v>52.5</v>
      </c>
      <c r="X281" s="32">
        <v>67.159000000000006</v>
      </c>
      <c r="Y281" s="32">
        <v>83.19</v>
      </c>
      <c r="Z281" s="32">
        <v>1.43</v>
      </c>
      <c r="AA281" s="32">
        <v>544.10799999999995</v>
      </c>
      <c r="AB281" s="32">
        <v>496.67</v>
      </c>
      <c r="AC281" s="32">
        <v>4.891</v>
      </c>
      <c r="AD281" s="32">
        <v>3.8380000000000001</v>
      </c>
      <c r="AE281" s="32">
        <v>7887.3850000000002</v>
      </c>
      <c r="AF281" s="32">
        <v>6054.174</v>
      </c>
      <c r="AG281" s="32">
        <v>1826.73</v>
      </c>
      <c r="AH281" s="32">
        <v>1127.354</v>
      </c>
      <c r="AI281" s="32">
        <v>6060.6540000000005</v>
      </c>
      <c r="AJ281" s="32">
        <v>4926.82</v>
      </c>
      <c r="AK281" s="32">
        <v>424.85599999999999</v>
      </c>
      <c r="AL281" s="32">
        <v>2056.2339999999999</v>
      </c>
      <c r="AM281" s="32">
        <v>45566.759819999999</v>
      </c>
      <c r="AN281" s="32">
        <v>45566.759819999999</v>
      </c>
      <c r="AO281" s="32">
        <v>45566.759819999999</v>
      </c>
      <c r="AP281" s="32">
        <v>1</v>
      </c>
    </row>
    <row r="282" spans="1:42" x14ac:dyDescent="0.35">
      <c r="A282" s="31">
        <v>800.12199999999996</v>
      </c>
      <c r="B282" s="31">
        <v>119.90900000000001</v>
      </c>
      <c r="C282" s="31">
        <v>215.1</v>
      </c>
      <c r="D282" s="31">
        <v>214.8</v>
      </c>
      <c r="E282" s="31">
        <v>220.1</v>
      </c>
      <c r="F282" s="31">
        <v>225</v>
      </c>
      <c r="G282" s="31">
        <v>2187.67</v>
      </c>
      <c r="H282" s="31">
        <v>1738.673</v>
      </c>
      <c r="I282" s="31">
        <v>3.3359999999999999</v>
      </c>
      <c r="J282" s="31">
        <v>0.14799999999999999</v>
      </c>
      <c r="K282" s="31">
        <v>24.338000000000001</v>
      </c>
      <c r="L282" s="31">
        <v>2.0960000000000001</v>
      </c>
      <c r="M282" s="31">
        <v>0.45200000000000001</v>
      </c>
      <c r="N282" s="31">
        <v>0.65800000000000003</v>
      </c>
      <c r="O282" s="31">
        <v>45.4</v>
      </c>
      <c r="P282" s="31">
        <v>28.597999999999999</v>
      </c>
      <c r="Q282" s="31">
        <v>44.984000000000002</v>
      </c>
      <c r="R282" s="31">
        <v>229.8</v>
      </c>
      <c r="S282" s="31">
        <v>60.1</v>
      </c>
      <c r="T282" s="31">
        <v>60.1</v>
      </c>
      <c r="U282" s="31">
        <v>60.7</v>
      </c>
      <c r="V282" s="31">
        <v>94.585999999999999</v>
      </c>
      <c r="W282" s="31">
        <v>52.5</v>
      </c>
      <c r="X282" s="31">
        <v>66.519000000000005</v>
      </c>
      <c r="Y282" s="31">
        <v>80.376000000000005</v>
      </c>
      <c r="Z282" s="31">
        <v>3.4609999999999999</v>
      </c>
      <c r="AA282" s="31">
        <v>542.96</v>
      </c>
      <c r="AB282" s="31">
        <v>498.64299999999997</v>
      </c>
      <c r="AC282" s="31">
        <v>4.665</v>
      </c>
      <c r="AD282" s="31">
        <v>3.6120000000000001</v>
      </c>
      <c r="AE282" s="31">
        <v>7727.9930000000004</v>
      </c>
      <c r="AF282" s="31">
        <v>5460.0050000000001</v>
      </c>
      <c r="AG282" s="31">
        <v>1706.1179999999999</v>
      </c>
      <c r="AH282" s="31">
        <v>1010.595</v>
      </c>
      <c r="AI282" s="31">
        <v>6021.875</v>
      </c>
      <c r="AJ282" s="31">
        <v>4449.41</v>
      </c>
      <c r="AK282" s="31">
        <v>423.83600000000001</v>
      </c>
      <c r="AL282" s="31">
        <v>2055.3159999999998</v>
      </c>
      <c r="AM282" s="31">
        <v>45566.760110000003</v>
      </c>
      <c r="AN282" s="31">
        <v>45566.760110000003</v>
      </c>
      <c r="AO282" s="31">
        <v>45566.760110000003</v>
      </c>
      <c r="AP282" s="31">
        <v>1</v>
      </c>
    </row>
    <row r="283" spans="1:42" x14ac:dyDescent="0.35">
      <c r="A283" s="32">
        <v>800.12199999999996</v>
      </c>
      <c r="B283" s="32">
        <v>119.90900000000001</v>
      </c>
      <c r="C283" s="32">
        <v>215.1</v>
      </c>
      <c r="D283" s="32">
        <v>214.8</v>
      </c>
      <c r="E283" s="32">
        <v>220.1</v>
      </c>
      <c r="F283" s="32">
        <v>225</v>
      </c>
      <c r="G283" s="32">
        <v>2187.67</v>
      </c>
      <c r="H283" s="32">
        <v>1738.673</v>
      </c>
      <c r="I283" s="32">
        <v>3.3359999999999999</v>
      </c>
      <c r="J283" s="32">
        <v>0.14799999999999999</v>
      </c>
      <c r="K283" s="32">
        <v>24.338000000000001</v>
      </c>
      <c r="L283" s="32">
        <v>2.0960000000000001</v>
      </c>
      <c r="M283" s="32">
        <v>0.45200000000000001</v>
      </c>
      <c r="N283" s="32">
        <v>0.65800000000000003</v>
      </c>
      <c r="O283" s="32">
        <v>45.4</v>
      </c>
      <c r="P283" s="32">
        <v>28.597999999999999</v>
      </c>
      <c r="Q283" s="32">
        <v>44.984000000000002</v>
      </c>
      <c r="R283" s="32">
        <v>229.8</v>
      </c>
      <c r="S283" s="32">
        <v>60.1</v>
      </c>
      <c r="T283" s="32">
        <v>60.1</v>
      </c>
      <c r="U283" s="32">
        <v>60.7</v>
      </c>
      <c r="V283" s="32">
        <v>137.79599999999999</v>
      </c>
      <c r="W283" s="32">
        <v>52.5</v>
      </c>
      <c r="X283" s="32">
        <v>67.206000000000003</v>
      </c>
      <c r="Y283" s="32">
        <v>82.742999999999995</v>
      </c>
      <c r="Z283" s="32">
        <v>2.37</v>
      </c>
      <c r="AA283" s="32">
        <v>545.47900000000004</v>
      </c>
      <c r="AB283" s="32">
        <v>498.10899999999998</v>
      </c>
      <c r="AC283" s="32">
        <v>4.7409999999999997</v>
      </c>
      <c r="AD283" s="32">
        <v>3.875</v>
      </c>
      <c r="AE283" s="32">
        <v>7918.2479999999996</v>
      </c>
      <c r="AF283" s="32">
        <v>6099.357</v>
      </c>
      <c r="AG283" s="32">
        <v>1766.3620000000001</v>
      </c>
      <c r="AH283" s="32">
        <v>1166.9159999999999</v>
      </c>
      <c r="AI283" s="32">
        <v>6151.8850000000002</v>
      </c>
      <c r="AJ283" s="32">
        <v>4932.4409999999998</v>
      </c>
      <c r="AK283" s="32">
        <v>424.77300000000002</v>
      </c>
      <c r="AL283" s="32">
        <v>2054.3870000000002</v>
      </c>
      <c r="AM283" s="32">
        <v>45566.760110000003</v>
      </c>
      <c r="AN283" s="32">
        <v>45566.760110000003</v>
      </c>
      <c r="AO283" s="32">
        <v>45566.760110000003</v>
      </c>
      <c r="AP283" s="32">
        <v>0</v>
      </c>
    </row>
    <row r="284" spans="1:42" x14ac:dyDescent="0.35">
      <c r="A284" s="31">
        <v>799.93799999999999</v>
      </c>
      <c r="B284" s="31">
        <v>119.90900000000001</v>
      </c>
      <c r="C284" s="31">
        <v>215</v>
      </c>
      <c r="D284" s="31">
        <v>215.1</v>
      </c>
      <c r="E284" s="31">
        <v>220.1</v>
      </c>
      <c r="F284" s="31">
        <v>225</v>
      </c>
      <c r="G284" s="31">
        <v>2190.8760000000002</v>
      </c>
      <c r="H284" s="31">
        <v>1764.4159999999999</v>
      </c>
      <c r="I284" s="31">
        <v>3.0840000000000001</v>
      </c>
      <c r="J284" s="31">
        <v>0.14799999999999999</v>
      </c>
      <c r="K284" s="31">
        <v>24.34</v>
      </c>
      <c r="L284" s="31">
        <v>2.0059999999999998</v>
      </c>
      <c r="M284" s="31">
        <v>0.45400000000000001</v>
      </c>
      <c r="N284" s="31">
        <v>0.65400000000000003</v>
      </c>
      <c r="O284" s="31">
        <v>45.5</v>
      </c>
      <c r="P284" s="31">
        <v>27.777000000000001</v>
      </c>
      <c r="Q284" s="31">
        <v>44.959000000000003</v>
      </c>
      <c r="R284" s="31">
        <v>229.8</v>
      </c>
      <c r="S284" s="31">
        <v>60.1</v>
      </c>
      <c r="T284" s="31">
        <v>60.1</v>
      </c>
      <c r="U284" s="31">
        <v>60.8</v>
      </c>
      <c r="V284" s="31">
        <v>137.79599999999999</v>
      </c>
      <c r="W284" s="31">
        <v>52.5</v>
      </c>
      <c r="X284" s="31">
        <v>67.367000000000004</v>
      </c>
      <c r="Y284" s="31">
        <v>83.22</v>
      </c>
      <c r="Z284" s="31">
        <v>1.43</v>
      </c>
      <c r="AA284" s="31">
        <v>543.77300000000002</v>
      </c>
      <c r="AB284" s="31">
        <v>495.67500000000001</v>
      </c>
      <c r="AC284" s="31">
        <v>4.891</v>
      </c>
      <c r="AD284" s="31">
        <v>3.8380000000000001</v>
      </c>
      <c r="AE284" s="31">
        <v>7863.6769999999997</v>
      </c>
      <c r="AF284" s="31">
        <v>6016.759</v>
      </c>
      <c r="AG284" s="31">
        <v>1817.1020000000001</v>
      </c>
      <c r="AH284" s="31">
        <v>1116.579</v>
      </c>
      <c r="AI284" s="31">
        <v>6046.5749999999998</v>
      </c>
      <c r="AJ284" s="31">
        <v>4900.18</v>
      </c>
      <c r="AK284" s="31">
        <v>424.69</v>
      </c>
      <c r="AL284" s="31">
        <v>2054.52</v>
      </c>
      <c r="AM284" s="31">
        <v>45566.76038</v>
      </c>
      <c r="AN284" s="31">
        <v>45566.76038</v>
      </c>
      <c r="AO284" s="31">
        <v>45566.76038</v>
      </c>
      <c r="AP284" s="31">
        <v>0</v>
      </c>
    </row>
    <row r="285" spans="1:42" x14ac:dyDescent="0.35">
      <c r="A285" s="32">
        <v>800.12199999999996</v>
      </c>
      <c r="B285" s="32">
        <v>119.90900000000001</v>
      </c>
      <c r="C285" s="32">
        <v>215</v>
      </c>
      <c r="D285" s="32">
        <v>215</v>
      </c>
      <c r="E285" s="32">
        <v>220.1</v>
      </c>
      <c r="F285" s="32">
        <v>225</v>
      </c>
      <c r="G285" s="32">
        <v>2198.3560000000002</v>
      </c>
      <c r="H285" s="32">
        <v>1769.759</v>
      </c>
      <c r="I285" s="32">
        <v>3.0579999999999998</v>
      </c>
      <c r="J285" s="32">
        <v>0.14599999999999999</v>
      </c>
      <c r="K285" s="32">
        <v>24.34</v>
      </c>
      <c r="L285" s="32">
        <v>2.06</v>
      </c>
      <c r="M285" s="32">
        <v>0.45400000000000001</v>
      </c>
      <c r="N285" s="32">
        <v>0.65600000000000003</v>
      </c>
      <c r="O285" s="32">
        <v>45.7</v>
      </c>
      <c r="P285" s="32">
        <v>27.94</v>
      </c>
      <c r="Q285" s="32">
        <v>44.953000000000003</v>
      </c>
      <c r="R285" s="32">
        <v>229.8</v>
      </c>
      <c r="S285" s="32">
        <v>60</v>
      </c>
      <c r="T285" s="32">
        <v>60</v>
      </c>
      <c r="U285" s="32">
        <v>60.8</v>
      </c>
      <c r="V285" s="32">
        <v>94.585999999999999</v>
      </c>
      <c r="W285" s="32">
        <v>52.5</v>
      </c>
      <c r="X285" s="32">
        <v>66.691999999999993</v>
      </c>
      <c r="Y285" s="32">
        <v>80.335999999999999</v>
      </c>
      <c r="Z285" s="32">
        <v>3.2730000000000001</v>
      </c>
      <c r="AA285" s="32">
        <v>541.67899999999997</v>
      </c>
      <c r="AB285" s="32">
        <v>496.47199999999998</v>
      </c>
      <c r="AC285" s="32">
        <v>4.6280000000000001</v>
      </c>
      <c r="AD285" s="32">
        <v>3.6869999999999998</v>
      </c>
      <c r="AE285" s="32">
        <v>7693.6130000000003</v>
      </c>
      <c r="AF285" s="32">
        <v>5399.2560000000003</v>
      </c>
      <c r="AG285" s="32">
        <v>1663.932</v>
      </c>
      <c r="AH285" s="32">
        <v>1024.732</v>
      </c>
      <c r="AI285" s="32">
        <v>6029.6809999999996</v>
      </c>
      <c r="AJ285" s="32">
        <v>4374.5240000000003</v>
      </c>
      <c r="AK285" s="32">
        <v>423.40199999999999</v>
      </c>
      <c r="AL285" s="32">
        <v>2055.8229999999999</v>
      </c>
      <c r="AM285" s="32">
        <v>45566.760670000003</v>
      </c>
      <c r="AN285" s="32">
        <v>45566.760670000003</v>
      </c>
      <c r="AO285" s="32">
        <v>45566.760670000003</v>
      </c>
      <c r="AP285" s="32">
        <v>0</v>
      </c>
    </row>
    <row r="286" spans="1:42" x14ac:dyDescent="0.35">
      <c r="A286" s="31">
        <v>800.12199999999996</v>
      </c>
      <c r="B286" s="31">
        <v>119.90900000000001</v>
      </c>
      <c r="C286" s="31">
        <v>215</v>
      </c>
      <c r="D286" s="31">
        <v>215</v>
      </c>
      <c r="E286" s="31">
        <v>220.1</v>
      </c>
      <c r="F286" s="31">
        <v>225</v>
      </c>
      <c r="G286" s="31">
        <v>2198.3560000000002</v>
      </c>
      <c r="H286" s="31">
        <v>1769.759</v>
      </c>
      <c r="I286" s="31">
        <v>3.0579999999999998</v>
      </c>
      <c r="J286" s="31">
        <v>0.14599999999999999</v>
      </c>
      <c r="K286" s="31">
        <v>24.34</v>
      </c>
      <c r="L286" s="31">
        <v>2.06</v>
      </c>
      <c r="M286" s="31">
        <v>0.45400000000000001</v>
      </c>
      <c r="N286" s="31">
        <v>0.65600000000000003</v>
      </c>
      <c r="O286" s="31">
        <v>45.7</v>
      </c>
      <c r="P286" s="31">
        <v>27.94</v>
      </c>
      <c r="Q286" s="31">
        <v>44.953000000000003</v>
      </c>
      <c r="R286" s="31">
        <v>229.8</v>
      </c>
      <c r="S286" s="31">
        <v>60</v>
      </c>
      <c r="T286" s="31">
        <v>60</v>
      </c>
      <c r="U286" s="31">
        <v>60.8</v>
      </c>
      <c r="V286" s="31">
        <v>137.79599999999999</v>
      </c>
      <c r="W286" s="31">
        <v>52.5</v>
      </c>
      <c r="X286" s="31">
        <v>67.007999999999996</v>
      </c>
      <c r="Y286" s="31">
        <v>82.938999999999993</v>
      </c>
      <c r="Z286" s="31">
        <v>1.3540000000000001</v>
      </c>
      <c r="AA286" s="31">
        <v>543.68700000000001</v>
      </c>
      <c r="AB286" s="31">
        <v>495.33300000000003</v>
      </c>
      <c r="AC286" s="31">
        <v>4.9290000000000003</v>
      </c>
      <c r="AD286" s="31">
        <v>3.875</v>
      </c>
      <c r="AE286" s="31">
        <v>7883.0249999999996</v>
      </c>
      <c r="AF286" s="31">
        <v>6019.9309999999996</v>
      </c>
      <c r="AG286" s="31">
        <v>1840.8510000000001</v>
      </c>
      <c r="AH286" s="31">
        <v>1138.1120000000001</v>
      </c>
      <c r="AI286" s="31">
        <v>6042.1750000000002</v>
      </c>
      <c r="AJ286" s="31">
        <v>4881.8190000000004</v>
      </c>
      <c r="AK286" s="31">
        <v>424.59800000000001</v>
      </c>
      <c r="AL286" s="31">
        <v>2055.1669999999999</v>
      </c>
      <c r="AM286" s="31">
        <v>45566.760670000003</v>
      </c>
      <c r="AN286" s="31">
        <v>45566.760670000003</v>
      </c>
      <c r="AO286" s="31">
        <v>45566.760670000003</v>
      </c>
      <c r="AP286" s="31">
        <v>1</v>
      </c>
    </row>
    <row r="287" spans="1:42" x14ac:dyDescent="0.35">
      <c r="A287" s="32">
        <v>799.93799999999999</v>
      </c>
      <c r="B287" s="32">
        <v>119.90900000000001</v>
      </c>
      <c r="C287" s="32">
        <v>215.1</v>
      </c>
      <c r="D287" s="32">
        <v>215.1</v>
      </c>
      <c r="E287" s="32">
        <v>220.1</v>
      </c>
      <c r="F287" s="32">
        <v>225</v>
      </c>
      <c r="G287" s="32">
        <v>2168.7269999999999</v>
      </c>
      <c r="H287" s="32">
        <v>1775.8789999999999</v>
      </c>
      <c r="I287" s="32">
        <v>3.28</v>
      </c>
      <c r="J287" s="32">
        <v>0.154</v>
      </c>
      <c r="K287" s="32">
        <v>24.335999999999999</v>
      </c>
      <c r="L287" s="32">
        <v>2.032</v>
      </c>
      <c r="M287" s="32">
        <v>0.45</v>
      </c>
      <c r="N287" s="32">
        <v>0.65800000000000003</v>
      </c>
      <c r="O287" s="32">
        <v>45.7</v>
      </c>
      <c r="P287" s="32">
        <v>27.63</v>
      </c>
      <c r="Q287" s="32">
        <v>44.999000000000002</v>
      </c>
      <c r="R287" s="32">
        <v>229.8</v>
      </c>
      <c r="S287" s="32">
        <v>60.1</v>
      </c>
      <c r="T287" s="32">
        <v>60.1</v>
      </c>
      <c r="U287" s="32">
        <v>60.8</v>
      </c>
      <c r="V287" s="32">
        <v>94.585999999999999</v>
      </c>
      <c r="W287" s="32">
        <v>52.5</v>
      </c>
      <c r="X287" s="32">
        <v>66.521000000000001</v>
      </c>
      <c r="Y287" s="32">
        <v>80.549000000000007</v>
      </c>
      <c r="Z287" s="32">
        <v>2.859</v>
      </c>
      <c r="AA287" s="32">
        <v>539.20100000000002</v>
      </c>
      <c r="AB287" s="32">
        <v>493.52499999999998</v>
      </c>
      <c r="AC287" s="32">
        <v>4.665</v>
      </c>
      <c r="AD287" s="32">
        <v>3.65</v>
      </c>
      <c r="AE287" s="32">
        <v>7640.1940000000004</v>
      </c>
      <c r="AF287" s="32">
        <v>5313.268</v>
      </c>
      <c r="AG287" s="32">
        <v>1660.4059999999999</v>
      </c>
      <c r="AH287" s="32">
        <v>982.89599999999996</v>
      </c>
      <c r="AI287" s="32">
        <v>5979.7879999999996</v>
      </c>
      <c r="AJ287" s="32">
        <v>4330.3729999999996</v>
      </c>
      <c r="AK287" s="32">
        <v>423.70499999999998</v>
      </c>
      <c r="AL287" s="32">
        <v>2055.471</v>
      </c>
      <c r="AM287" s="32">
        <v>45566.760950000004</v>
      </c>
      <c r="AN287" s="32">
        <v>45566.760950000004</v>
      </c>
      <c r="AO287" s="32">
        <v>45566.760950000004</v>
      </c>
      <c r="AP287" s="32">
        <v>1</v>
      </c>
    </row>
    <row r="288" spans="1:42" x14ac:dyDescent="0.35">
      <c r="A288" s="31">
        <v>799.93799999999999</v>
      </c>
      <c r="B288" s="31">
        <v>119.90900000000001</v>
      </c>
      <c r="C288" s="31">
        <v>215.1</v>
      </c>
      <c r="D288" s="31">
        <v>215.1</v>
      </c>
      <c r="E288" s="31">
        <v>220.1</v>
      </c>
      <c r="F288" s="31">
        <v>225</v>
      </c>
      <c r="G288" s="31">
        <v>2168.7269999999999</v>
      </c>
      <c r="H288" s="31">
        <v>1775.8789999999999</v>
      </c>
      <c r="I288" s="31">
        <v>3.28</v>
      </c>
      <c r="J288" s="31">
        <v>0.154</v>
      </c>
      <c r="K288" s="31">
        <v>24.335999999999999</v>
      </c>
      <c r="L288" s="31">
        <v>2.032</v>
      </c>
      <c r="M288" s="31">
        <v>0.45</v>
      </c>
      <c r="N288" s="31">
        <v>0.65800000000000003</v>
      </c>
      <c r="O288" s="31">
        <v>45.7</v>
      </c>
      <c r="P288" s="31">
        <v>27.63</v>
      </c>
      <c r="Q288" s="31">
        <v>44.999000000000002</v>
      </c>
      <c r="R288" s="31">
        <v>229.8</v>
      </c>
      <c r="S288" s="31">
        <v>60.1</v>
      </c>
      <c r="T288" s="31">
        <v>60.1</v>
      </c>
      <c r="U288" s="31">
        <v>60.8</v>
      </c>
      <c r="V288" s="31">
        <v>137.79599999999999</v>
      </c>
      <c r="W288" s="31">
        <v>52.5</v>
      </c>
      <c r="X288" s="31">
        <v>67.162000000000006</v>
      </c>
      <c r="Y288" s="31">
        <v>83.028999999999996</v>
      </c>
      <c r="Z288" s="31">
        <v>1.3919999999999999</v>
      </c>
      <c r="AA288" s="31">
        <v>545.46699999999998</v>
      </c>
      <c r="AB288" s="31">
        <v>497.51299999999998</v>
      </c>
      <c r="AC288" s="31">
        <v>4.891</v>
      </c>
      <c r="AD288" s="31">
        <v>3.875</v>
      </c>
      <c r="AE288" s="31">
        <v>7891.4620000000004</v>
      </c>
      <c r="AF288" s="31">
        <v>6118.7349999999997</v>
      </c>
      <c r="AG288" s="31">
        <v>1821.75</v>
      </c>
      <c r="AH288" s="31">
        <v>1138.9490000000001</v>
      </c>
      <c r="AI288" s="31">
        <v>6069.7120000000004</v>
      </c>
      <c r="AJ288" s="31">
        <v>4979.7860000000001</v>
      </c>
      <c r="AK288" s="31">
        <v>424.75799999999998</v>
      </c>
      <c r="AL288" s="31">
        <v>2056.058</v>
      </c>
      <c r="AM288" s="31">
        <v>45566.760950000004</v>
      </c>
      <c r="AN288" s="31">
        <v>45566.760950000004</v>
      </c>
      <c r="AO288" s="31">
        <v>45566.760950000004</v>
      </c>
      <c r="AP288" s="31">
        <v>0</v>
      </c>
    </row>
    <row r="289" spans="1:42" x14ac:dyDescent="0.35">
      <c r="A289" s="32">
        <v>799.93799999999999</v>
      </c>
      <c r="B289" s="32">
        <v>119.90900000000001</v>
      </c>
      <c r="C289" s="32">
        <v>215.1</v>
      </c>
      <c r="D289" s="32">
        <v>215.1</v>
      </c>
      <c r="E289" s="32">
        <v>220.1</v>
      </c>
      <c r="F289" s="32">
        <v>224.8</v>
      </c>
      <c r="G289" s="32">
        <v>2199.8130000000001</v>
      </c>
      <c r="H289" s="32">
        <v>1770.2449999999999</v>
      </c>
      <c r="I289" s="32">
        <v>3.706</v>
      </c>
      <c r="J289" s="32">
        <v>0.14599999999999999</v>
      </c>
      <c r="K289" s="32">
        <v>24.34</v>
      </c>
      <c r="L289" s="32">
        <v>2.0579999999999998</v>
      </c>
      <c r="M289" s="32">
        <v>0.45400000000000001</v>
      </c>
      <c r="N289" s="32">
        <v>0.65800000000000003</v>
      </c>
      <c r="O289" s="32">
        <v>45.9</v>
      </c>
      <c r="P289" s="32">
        <v>27.849</v>
      </c>
      <c r="Q289" s="32">
        <v>44.963999999999999</v>
      </c>
      <c r="R289" s="32">
        <v>229.8</v>
      </c>
      <c r="S289" s="32">
        <v>60</v>
      </c>
      <c r="T289" s="32">
        <v>60</v>
      </c>
      <c r="U289" s="32">
        <v>60.8</v>
      </c>
      <c r="V289" s="32">
        <v>137.79599999999999</v>
      </c>
      <c r="W289" s="32">
        <v>52.5</v>
      </c>
      <c r="X289" s="32">
        <v>67.179000000000002</v>
      </c>
      <c r="Y289" s="32">
        <v>83.363</v>
      </c>
      <c r="Z289" s="32">
        <v>1.3540000000000001</v>
      </c>
      <c r="AA289" s="32">
        <v>544.96100000000001</v>
      </c>
      <c r="AB289" s="32">
        <v>496.37599999999998</v>
      </c>
      <c r="AC289" s="32">
        <v>4.8540000000000001</v>
      </c>
      <c r="AD289" s="32">
        <v>3.8380000000000001</v>
      </c>
      <c r="AE289" s="32">
        <v>7909.1239999999998</v>
      </c>
      <c r="AF289" s="32">
        <v>6063.5140000000001</v>
      </c>
      <c r="AG289" s="32">
        <v>1802.971</v>
      </c>
      <c r="AH289" s="32">
        <v>1121.8019999999999</v>
      </c>
      <c r="AI289" s="32">
        <v>6106.1530000000002</v>
      </c>
      <c r="AJ289" s="32">
        <v>4941.7120000000004</v>
      </c>
      <c r="AK289" s="32">
        <v>424.81900000000002</v>
      </c>
      <c r="AL289" s="32">
        <v>2056.6799999999998</v>
      </c>
      <c r="AM289" s="32">
        <v>45566.761229999996</v>
      </c>
      <c r="AN289" s="32">
        <v>45566.761229999996</v>
      </c>
      <c r="AO289" s="32">
        <v>45566.761229999996</v>
      </c>
      <c r="AP289" s="32">
        <v>1</v>
      </c>
    </row>
    <row r="290" spans="1:42" x14ac:dyDescent="0.35">
      <c r="A290" s="31">
        <v>799.93799999999999</v>
      </c>
      <c r="B290" s="31">
        <v>119.90900000000001</v>
      </c>
      <c r="C290" s="31">
        <v>215</v>
      </c>
      <c r="D290" s="31">
        <v>215</v>
      </c>
      <c r="E290" s="31">
        <v>220.1</v>
      </c>
      <c r="F290" s="31">
        <v>224.8</v>
      </c>
      <c r="G290" s="31">
        <v>2184.1729999999998</v>
      </c>
      <c r="H290" s="31">
        <v>1778.0160000000001</v>
      </c>
      <c r="I290" s="31">
        <v>3.718</v>
      </c>
      <c r="J290" s="31">
        <v>0.14599999999999999</v>
      </c>
      <c r="K290" s="31">
        <v>24.338000000000001</v>
      </c>
      <c r="L290" s="31">
        <v>2.028</v>
      </c>
      <c r="M290" s="31">
        <v>0.45200000000000001</v>
      </c>
      <c r="N290" s="31">
        <v>0.65800000000000003</v>
      </c>
      <c r="O290" s="31">
        <v>46</v>
      </c>
      <c r="P290" s="31">
        <v>27.472000000000001</v>
      </c>
      <c r="Q290" s="31">
        <v>44.948</v>
      </c>
      <c r="R290" s="31">
        <v>229.8</v>
      </c>
      <c r="S290" s="31">
        <v>60</v>
      </c>
      <c r="T290" s="31">
        <v>60</v>
      </c>
      <c r="U290" s="31">
        <v>60.8</v>
      </c>
      <c r="V290" s="31">
        <v>94.585999999999999</v>
      </c>
      <c r="W290" s="31">
        <v>52.5</v>
      </c>
      <c r="X290" s="31">
        <v>66.484999999999999</v>
      </c>
      <c r="Y290" s="31">
        <v>80.497</v>
      </c>
      <c r="Z290" s="31">
        <v>3.3109999999999999</v>
      </c>
      <c r="AA290" s="31">
        <v>539.28300000000002</v>
      </c>
      <c r="AB290" s="31">
        <v>493.50599999999997</v>
      </c>
      <c r="AC290" s="31">
        <v>4.59</v>
      </c>
      <c r="AD290" s="31">
        <v>3.7250000000000001</v>
      </c>
      <c r="AE290" s="31">
        <v>7640.1710000000003</v>
      </c>
      <c r="AF290" s="31">
        <v>5306.1880000000001</v>
      </c>
      <c r="AG290" s="31">
        <v>1619.0060000000001</v>
      </c>
      <c r="AH290" s="31">
        <v>1019.06</v>
      </c>
      <c r="AI290" s="31">
        <v>6021.1660000000002</v>
      </c>
      <c r="AJ290" s="31">
        <v>4287.1270000000004</v>
      </c>
      <c r="AK290" s="31">
        <v>423.75</v>
      </c>
      <c r="AL290" s="31">
        <v>2056.2060000000001</v>
      </c>
      <c r="AM290" s="31">
        <v>45566.76152</v>
      </c>
      <c r="AN290" s="31">
        <v>45566.76152</v>
      </c>
      <c r="AO290" s="31">
        <v>45566.76152</v>
      </c>
      <c r="AP290" s="31">
        <v>0</v>
      </c>
    </row>
    <row r="291" spans="1:42" x14ac:dyDescent="0.35">
      <c r="A291" s="32">
        <v>799.93799999999999</v>
      </c>
      <c r="B291" s="32">
        <v>119.90900000000001</v>
      </c>
      <c r="C291" s="32">
        <v>215</v>
      </c>
      <c r="D291" s="32">
        <v>215</v>
      </c>
      <c r="E291" s="32">
        <v>220.1</v>
      </c>
      <c r="F291" s="32">
        <v>224.8</v>
      </c>
      <c r="G291" s="32">
        <v>2184.1729999999998</v>
      </c>
      <c r="H291" s="32">
        <v>1778.0160000000001</v>
      </c>
      <c r="I291" s="32">
        <v>3.718</v>
      </c>
      <c r="J291" s="32">
        <v>0.14599999999999999</v>
      </c>
      <c r="K291" s="32">
        <v>24.338000000000001</v>
      </c>
      <c r="L291" s="32">
        <v>2.028</v>
      </c>
      <c r="M291" s="32">
        <v>0.45200000000000001</v>
      </c>
      <c r="N291" s="32">
        <v>0.65800000000000003</v>
      </c>
      <c r="O291" s="32">
        <v>46</v>
      </c>
      <c r="P291" s="32">
        <v>27.472000000000001</v>
      </c>
      <c r="Q291" s="32">
        <v>44.948</v>
      </c>
      <c r="R291" s="32">
        <v>229.8</v>
      </c>
      <c r="S291" s="32">
        <v>60</v>
      </c>
      <c r="T291" s="32">
        <v>60</v>
      </c>
      <c r="U291" s="32">
        <v>60.8</v>
      </c>
      <c r="V291" s="32">
        <v>137.79599999999999</v>
      </c>
      <c r="W291" s="32">
        <v>52.5</v>
      </c>
      <c r="X291" s="32">
        <v>67.179000000000002</v>
      </c>
      <c r="Y291" s="32">
        <v>82.956999999999994</v>
      </c>
      <c r="Z291" s="32">
        <v>1.3919999999999999</v>
      </c>
      <c r="AA291" s="32">
        <v>543.58500000000004</v>
      </c>
      <c r="AB291" s="32">
        <v>495.62400000000002</v>
      </c>
      <c r="AC291" s="32">
        <v>4.891</v>
      </c>
      <c r="AD291" s="32">
        <v>3.875</v>
      </c>
      <c r="AE291" s="32">
        <v>7863.1109999999999</v>
      </c>
      <c r="AF291" s="32">
        <v>6042.9660000000003</v>
      </c>
      <c r="AG291" s="32">
        <v>1813.2670000000001</v>
      </c>
      <c r="AH291" s="32">
        <v>1131.557</v>
      </c>
      <c r="AI291" s="32">
        <v>6049.8440000000001</v>
      </c>
      <c r="AJ291" s="32">
        <v>4911.4089999999997</v>
      </c>
      <c r="AK291" s="32">
        <v>424.78100000000001</v>
      </c>
      <c r="AL291" s="32">
        <v>2057.0569999999998</v>
      </c>
      <c r="AM291" s="32">
        <v>45566.76152</v>
      </c>
      <c r="AN291" s="32">
        <v>45566.76152</v>
      </c>
      <c r="AO291" s="32">
        <v>45566.76152</v>
      </c>
      <c r="AP291" s="32">
        <v>1</v>
      </c>
    </row>
    <row r="292" spans="1:42" x14ac:dyDescent="0.35">
      <c r="A292" s="31">
        <v>800.12199999999996</v>
      </c>
      <c r="B292" s="31">
        <v>119.90900000000001</v>
      </c>
      <c r="C292" s="31">
        <v>215.1</v>
      </c>
      <c r="D292" s="31">
        <v>214.8</v>
      </c>
      <c r="E292" s="31">
        <v>220.1</v>
      </c>
      <c r="F292" s="31">
        <v>224.8</v>
      </c>
      <c r="G292" s="31">
        <v>2198.7449999999999</v>
      </c>
      <c r="H292" s="31">
        <v>1767.4280000000001</v>
      </c>
      <c r="I292" s="31">
        <v>3.1339999999999999</v>
      </c>
      <c r="J292" s="31">
        <v>0.154</v>
      </c>
      <c r="K292" s="31">
        <v>24.34</v>
      </c>
      <c r="L292" s="31">
        <v>2.0640000000000001</v>
      </c>
      <c r="M292" s="31">
        <v>0.45400000000000001</v>
      </c>
      <c r="N292" s="31">
        <v>0.65600000000000003</v>
      </c>
      <c r="O292" s="31">
        <v>46</v>
      </c>
      <c r="P292" s="31">
        <v>27.771999999999998</v>
      </c>
      <c r="Q292" s="31">
        <v>44.988999999999997</v>
      </c>
      <c r="R292" s="31">
        <v>229.8</v>
      </c>
      <c r="S292" s="31">
        <v>60.1</v>
      </c>
      <c r="T292" s="31">
        <v>60.1</v>
      </c>
      <c r="U292" s="31">
        <v>60.8</v>
      </c>
      <c r="V292" s="31">
        <v>94.585999999999999</v>
      </c>
      <c r="W292" s="31">
        <v>52.5</v>
      </c>
      <c r="X292" s="31">
        <v>66.637</v>
      </c>
      <c r="Y292" s="31">
        <v>80.998999999999995</v>
      </c>
      <c r="Z292" s="31">
        <v>2.4209999999999998</v>
      </c>
      <c r="AA292" s="31">
        <v>539.88699999999994</v>
      </c>
      <c r="AB292" s="31">
        <v>494.39499999999998</v>
      </c>
      <c r="AC292" s="31">
        <v>4.5529999999999999</v>
      </c>
      <c r="AD292" s="31">
        <v>3.6869999999999998</v>
      </c>
      <c r="AE292" s="31">
        <v>7649.4309999999996</v>
      </c>
      <c r="AF292" s="31">
        <v>5349.06</v>
      </c>
      <c r="AG292" s="31">
        <v>1608.5519999999999</v>
      </c>
      <c r="AH292" s="31">
        <v>1010.557</v>
      </c>
      <c r="AI292" s="31">
        <v>6040.8789999999999</v>
      </c>
      <c r="AJ292" s="31">
        <v>4338.5029999999997</v>
      </c>
      <c r="AK292" s="31">
        <v>423.79300000000001</v>
      </c>
      <c r="AL292" s="31">
        <v>2056.0650000000001</v>
      </c>
      <c r="AM292" s="31">
        <v>45566.7618</v>
      </c>
      <c r="AN292" s="31">
        <v>45566.7618</v>
      </c>
      <c r="AO292" s="31">
        <v>45566.7618</v>
      </c>
      <c r="AP292" s="31">
        <v>1</v>
      </c>
    </row>
    <row r="293" spans="1:42" x14ac:dyDescent="0.35">
      <c r="A293" s="32">
        <v>800.12199999999996</v>
      </c>
      <c r="B293" s="32">
        <v>119.90900000000001</v>
      </c>
      <c r="C293" s="32">
        <v>215.1</v>
      </c>
      <c r="D293" s="32">
        <v>214.8</v>
      </c>
      <c r="E293" s="32">
        <v>220.1</v>
      </c>
      <c r="F293" s="32">
        <v>224.8</v>
      </c>
      <c r="G293" s="32">
        <v>2198.7449999999999</v>
      </c>
      <c r="H293" s="32">
        <v>1767.4280000000001</v>
      </c>
      <c r="I293" s="32">
        <v>3.1339999999999999</v>
      </c>
      <c r="J293" s="32">
        <v>0.154</v>
      </c>
      <c r="K293" s="32">
        <v>24.34</v>
      </c>
      <c r="L293" s="32">
        <v>2.0640000000000001</v>
      </c>
      <c r="M293" s="32">
        <v>0.45400000000000001</v>
      </c>
      <c r="N293" s="32">
        <v>0.65600000000000003</v>
      </c>
      <c r="O293" s="32">
        <v>46</v>
      </c>
      <c r="P293" s="32">
        <v>27.771999999999998</v>
      </c>
      <c r="Q293" s="32">
        <v>44.988999999999997</v>
      </c>
      <c r="R293" s="32">
        <v>229.8</v>
      </c>
      <c r="S293" s="32">
        <v>60.1</v>
      </c>
      <c r="T293" s="32">
        <v>60.1</v>
      </c>
      <c r="U293" s="32">
        <v>60.8</v>
      </c>
      <c r="V293" s="32">
        <v>137.79599999999999</v>
      </c>
      <c r="W293" s="32">
        <v>52.5</v>
      </c>
      <c r="X293" s="32">
        <v>67.106999999999999</v>
      </c>
      <c r="Y293" s="32">
        <v>82.989000000000004</v>
      </c>
      <c r="Z293" s="32">
        <v>1.655</v>
      </c>
      <c r="AA293" s="32">
        <v>543.62699999999995</v>
      </c>
      <c r="AB293" s="32">
        <v>495.06099999999998</v>
      </c>
      <c r="AC293" s="32">
        <v>4.9290000000000003</v>
      </c>
      <c r="AD293" s="32">
        <v>3.875</v>
      </c>
      <c r="AE293" s="32">
        <v>7860</v>
      </c>
      <c r="AF293" s="32">
        <v>6012.5709999999999</v>
      </c>
      <c r="AG293" s="32">
        <v>1836.952</v>
      </c>
      <c r="AH293" s="32">
        <v>1133.69</v>
      </c>
      <c r="AI293" s="32">
        <v>6023.049</v>
      </c>
      <c r="AJ293" s="32">
        <v>4878.8810000000003</v>
      </c>
      <c r="AK293" s="32">
        <v>424.77</v>
      </c>
      <c r="AL293" s="32">
        <v>2056.0210000000002</v>
      </c>
      <c r="AM293" s="32">
        <v>45566.7618</v>
      </c>
      <c r="AN293" s="32">
        <v>45566.7618</v>
      </c>
      <c r="AO293" s="32">
        <v>45566.7618</v>
      </c>
      <c r="AP293" s="32">
        <v>1</v>
      </c>
    </row>
    <row r="294" spans="1:42" x14ac:dyDescent="0.35">
      <c r="A294" s="31">
        <v>799.93799999999999</v>
      </c>
      <c r="B294" s="31">
        <v>119.90900000000001</v>
      </c>
      <c r="C294" s="31">
        <v>215.1</v>
      </c>
      <c r="D294" s="31">
        <v>215</v>
      </c>
      <c r="E294" s="31">
        <v>220.1</v>
      </c>
      <c r="F294" s="31">
        <v>224.8</v>
      </c>
      <c r="G294" s="31">
        <v>2195.83</v>
      </c>
      <c r="H294" s="31">
        <v>1772.2850000000001</v>
      </c>
      <c r="I294" s="31">
        <v>3.032</v>
      </c>
      <c r="J294" s="31">
        <v>0.152</v>
      </c>
      <c r="K294" s="31">
        <v>24.34</v>
      </c>
      <c r="L294" s="31">
        <v>2.028</v>
      </c>
      <c r="M294" s="31">
        <v>0.45400000000000001</v>
      </c>
      <c r="N294" s="31">
        <v>0.65400000000000003</v>
      </c>
      <c r="O294" s="31">
        <v>46.2</v>
      </c>
      <c r="P294" s="31">
        <v>27.486999999999998</v>
      </c>
      <c r="Q294" s="31">
        <v>44.978999999999999</v>
      </c>
      <c r="R294" s="31">
        <v>229.8</v>
      </c>
      <c r="S294" s="31">
        <v>59.9</v>
      </c>
      <c r="T294" s="31">
        <v>59.9</v>
      </c>
      <c r="U294" s="31">
        <v>60.8</v>
      </c>
      <c r="V294" s="31">
        <v>137.79599999999999</v>
      </c>
      <c r="W294" s="31">
        <v>52.5</v>
      </c>
      <c r="X294" s="31">
        <v>67.308999999999997</v>
      </c>
      <c r="Y294" s="31">
        <v>82.852000000000004</v>
      </c>
      <c r="Z294" s="31">
        <v>2.4460000000000002</v>
      </c>
      <c r="AA294" s="31">
        <v>540.846</v>
      </c>
      <c r="AB294" s="31">
        <v>492.43200000000002</v>
      </c>
      <c r="AC294" s="31">
        <v>4.8540000000000001</v>
      </c>
      <c r="AD294" s="31">
        <v>3.875</v>
      </c>
      <c r="AE294" s="31">
        <v>7810.0870000000004</v>
      </c>
      <c r="AF294" s="31">
        <v>5928.1279999999997</v>
      </c>
      <c r="AG294" s="31">
        <v>1778.579</v>
      </c>
      <c r="AH294" s="31">
        <v>1118.6890000000001</v>
      </c>
      <c r="AI294" s="31">
        <v>6031.509</v>
      </c>
      <c r="AJ294" s="31">
        <v>4809.4390000000003</v>
      </c>
      <c r="AK294" s="31">
        <v>424.61399999999998</v>
      </c>
      <c r="AL294" s="31">
        <v>2054.7370000000001</v>
      </c>
      <c r="AM294" s="31">
        <v>45566.762069999997</v>
      </c>
      <c r="AN294" s="31">
        <v>45566.762069999997</v>
      </c>
      <c r="AO294" s="31">
        <v>45566.762069999997</v>
      </c>
      <c r="AP294" s="31">
        <v>0</v>
      </c>
    </row>
    <row r="295" spans="1:42" x14ac:dyDescent="0.35">
      <c r="A295" s="32">
        <v>799.93799999999999</v>
      </c>
      <c r="B295" s="32">
        <v>119.90900000000001</v>
      </c>
      <c r="C295" s="32">
        <v>214.8</v>
      </c>
      <c r="D295" s="32">
        <v>214.8</v>
      </c>
      <c r="E295" s="32">
        <v>220.1</v>
      </c>
      <c r="F295" s="32">
        <v>224.8</v>
      </c>
      <c r="G295" s="32">
        <v>2200.105</v>
      </c>
      <c r="H295" s="32">
        <v>1785.011</v>
      </c>
      <c r="I295" s="32">
        <v>3.08</v>
      </c>
      <c r="J295" s="32">
        <v>0.15</v>
      </c>
      <c r="K295" s="32">
        <v>24.34</v>
      </c>
      <c r="L295" s="32">
        <v>2.056</v>
      </c>
      <c r="M295" s="32">
        <v>0.45400000000000001</v>
      </c>
      <c r="N295" s="32">
        <v>0.65200000000000002</v>
      </c>
      <c r="O295" s="32">
        <v>46.2</v>
      </c>
      <c r="P295" s="32">
        <v>27.614000000000001</v>
      </c>
      <c r="Q295" s="32">
        <v>44.978999999999999</v>
      </c>
      <c r="R295" s="32">
        <v>230</v>
      </c>
      <c r="S295" s="32">
        <v>60</v>
      </c>
      <c r="T295" s="32">
        <v>60</v>
      </c>
      <c r="U295" s="32">
        <v>60.8</v>
      </c>
      <c r="V295" s="32">
        <v>94.585999999999999</v>
      </c>
      <c r="W295" s="32">
        <v>52.5</v>
      </c>
      <c r="X295" s="32">
        <v>66.552000000000007</v>
      </c>
      <c r="Y295" s="32">
        <v>80.36</v>
      </c>
      <c r="Z295" s="32">
        <v>3.01</v>
      </c>
      <c r="AA295" s="32">
        <v>538.822</v>
      </c>
      <c r="AB295" s="32">
        <v>492.77699999999999</v>
      </c>
      <c r="AC295" s="32">
        <v>4.59</v>
      </c>
      <c r="AD295" s="32">
        <v>3.7250000000000001</v>
      </c>
      <c r="AE295" s="32">
        <v>7638.2889999999998</v>
      </c>
      <c r="AF295" s="32">
        <v>5314.2939999999999</v>
      </c>
      <c r="AG295" s="32">
        <v>1616.827</v>
      </c>
      <c r="AH295" s="32">
        <v>1016.712</v>
      </c>
      <c r="AI295" s="32">
        <v>6021.4620000000004</v>
      </c>
      <c r="AJ295" s="32">
        <v>4297.5829999999996</v>
      </c>
      <c r="AK295" s="32">
        <v>423.565</v>
      </c>
      <c r="AL295" s="32">
        <v>2054.9180000000001</v>
      </c>
      <c r="AM295" s="32">
        <v>45566.762349999997</v>
      </c>
      <c r="AN295" s="32">
        <v>45566.762349999997</v>
      </c>
      <c r="AO295" s="32">
        <v>45566.762349999997</v>
      </c>
      <c r="AP295" s="32">
        <v>0</v>
      </c>
    </row>
    <row r="296" spans="1:42" x14ac:dyDescent="0.35">
      <c r="A296" s="31">
        <v>799.93799999999999</v>
      </c>
      <c r="B296" s="31">
        <v>119.90900000000001</v>
      </c>
      <c r="C296" s="31">
        <v>214.8</v>
      </c>
      <c r="D296" s="31">
        <v>214.8</v>
      </c>
      <c r="E296" s="31">
        <v>220.1</v>
      </c>
      <c r="F296" s="31">
        <v>224.8</v>
      </c>
      <c r="G296" s="31">
        <v>2200.105</v>
      </c>
      <c r="H296" s="31">
        <v>1785.011</v>
      </c>
      <c r="I296" s="31">
        <v>3.08</v>
      </c>
      <c r="J296" s="31">
        <v>0.15</v>
      </c>
      <c r="K296" s="31">
        <v>24.34</v>
      </c>
      <c r="L296" s="31">
        <v>2.056</v>
      </c>
      <c r="M296" s="31">
        <v>0.45400000000000001</v>
      </c>
      <c r="N296" s="31">
        <v>0.65200000000000002</v>
      </c>
      <c r="O296" s="31">
        <v>46.2</v>
      </c>
      <c r="P296" s="31">
        <v>27.614000000000001</v>
      </c>
      <c r="Q296" s="31">
        <v>44.978999999999999</v>
      </c>
      <c r="R296" s="31">
        <v>230</v>
      </c>
      <c r="S296" s="31">
        <v>60</v>
      </c>
      <c r="T296" s="31">
        <v>60</v>
      </c>
      <c r="U296" s="31">
        <v>60.8</v>
      </c>
      <c r="V296" s="31">
        <v>137.79599999999999</v>
      </c>
      <c r="W296" s="31">
        <v>52.5</v>
      </c>
      <c r="X296" s="31">
        <v>67.063000000000002</v>
      </c>
      <c r="Y296" s="31">
        <v>82.759</v>
      </c>
      <c r="Z296" s="31">
        <v>2.4830000000000001</v>
      </c>
      <c r="AA296" s="31">
        <v>544.78700000000003</v>
      </c>
      <c r="AB296" s="31">
        <v>496.565</v>
      </c>
      <c r="AC296" s="31">
        <v>4.8540000000000001</v>
      </c>
      <c r="AD296" s="31">
        <v>3.875</v>
      </c>
      <c r="AE296" s="31">
        <v>7869.6239999999998</v>
      </c>
      <c r="AF296" s="31">
        <v>6058.0150000000003</v>
      </c>
      <c r="AG296" s="31">
        <v>1793.5170000000001</v>
      </c>
      <c r="AH296" s="31">
        <v>1131.021</v>
      </c>
      <c r="AI296" s="31">
        <v>6076.1059999999998</v>
      </c>
      <c r="AJ296" s="31">
        <v>4926.9939999999997</v>
      </c>
      <c r="AK296" s="31">
        <v>424.62599999999998</v>
      </c>
      <c r="AL296" s="31">
        <v>2054.6260000000002</v>
      </c>
      <c r="AM296" s="31">
        <v>45566.762349999997</v>
      </c>
      <c r="AN296" s="31">
        <v>45566.762349999997</v>
      </c>
      <c r="AO296" s="31">
        <v>45566.762349999997</v>
      </c>
      <c r="AP296" s="31">
        <v>0</v>
      </c>
    </row>
    <row r="297" spans="1:42" x14ac:dyDescent="0.35">
      <c r="A297" s="32">
        <v>800.30700000000002</v>
      </c>
      <c r="B297" s="32">
        <v>119.90900000000001</v>
      </c>
      <c r="C297" s="32">
        <v>214.8</v>
      </c>
      <c r="D297" s="32">
        <v>214.8</v>
      </c>
      <c r="E297" s="32">
        <v>220</v>
      </c>
      <c r="F297" s="32">
        <v>224.8</v>
      </c>
      <c r="G297" s="32">
        <v>2184.8530000000001</v>
      </c>
      <c r="H297" s="32">
        <v>1782.874</v>
      </c>
      <c r="I297" s="32">
        <v>3.278</v>
      </c>
      <c r="J297" s="32">
        <v>0.14799999999999999</v>
      </c>
      <c r="K297" s="32">
        <v>24.338000000000001</v>
      </c>
      <c r="L297" s="32">
        <v>2.048</v>
      </c>
      <c r="M297" s="32">
        <v>0.45200000000000001</v>
      </c>
      <c r="N297" s="32">
        <v>0.65</v>
      </c>
      <c r="O297" s="32">
        <v>46.4</v>
      </c>
      <c r="P297" s="32">
        <v>27.706</v>
      </c>
      <c r="Q297" s="32">
        <v>44.948</v>
      </c>
      <c r="R297" s="32">
        <v>229.8</v>
      </c>
      <c r="S297" s="32">
        <v>60.1</v>
      </c>
      <c r="T297" s="32">
        <v>60.1</v>
      </c>
      <c r="U297" s="32">
        <v>60.8</v>
      </c>
      <c r="V297" s="32">
        <v>94.585999999999999</v>
      </c>
      <c r="W297" s="32">
        <v>52.5</v>
      </c>
      <c r="X297" s="32">
        <v>66.649000000000001</v>
      </c>
      <c r="Y297" s="32">
        <v>80.403000000000006</v>
      </c>
      <c r="Z297" s="32">
        <v>3.6120000000000001</v>
      </c>
      <c r="AA297" s="32">
        <v>540.75400000000002</v>
      </c>
      <c r="AB297" s="32">
        <v>495.71300000000002</v>
      </c>
      <c r="AC297" s="32">
        <v>4.6280000000000001</v>
      </c>
      <c r="AD297" s="32">
        <v>3.65</v>
      </c>
      <c r="AE297" s="32">
        <v>7665.5739999999996</v>
      </c>
      <c r="AF297" s="32">
        <v>5371.4579999999996</v>
      </c>
      <c r="AG297" s="32">
        <v>1652.9179999999999</v>
      </c>
      <c r="AH297" s="32">
        <v>995.875</v>
      </c>
      <c r="AI297" s="32">
        <v>6012.6559999999999</v>
      </c>
      <c r="AJ297" s="32">
        <v>4375.5820000000003</v>
      </c>
      <c r="AK297" s="32">
        <v>423.70499999999998</v>
      </c>
      <c r="AL297" s="32">
        <v>2055.7109999999998</v>
      </c>
      <c r="AM297" s="32">
        <v>45566.762640000001</v>
      </c>
      <c r="AN297" s="32">
        <v>45566.762640000001</v>
      </c>
      <c r="AO297" s="32">
        <v>45566.762640000001</v>
      </c>
      <c r="AP297" s="32">
        <v>0</v>
      </c>
    </row>
    <row r="298" spans="1:42" x14ac:dyDescent="0.35">
      <c r="A298" s="31">
        <v>800.30700000000002</v>
      </c>
      <c r="B298" s="31">
        <v>119.90900000000001</v>
      </c>
      <c r="C298" s="31">
        <v>214.8</v>
      </c>
      <c r="D298" s="31">
        <v>214.8</v>
      </c>
      <c r="E298" s="31">
        <v>220</v>
      </c>
      <c r="F298" s="31">
        <v>224.8</v>
      </c>
      <c r="G298" s="31">
        <v>2184.8530000000001</v>
      </c>
      <c r="H298" s="31">
        <v>1782.874</v>
      </c>
      <c r="I298" s="31">
        <v>3.278</v>
      </c>
      <c r="J298" s="31">
        <v>0.14799999999999999</v>
      </c>
      <c r="K298" s="31">
        <v>24.338000000000001</v>
      </c>
      <c r="L298" s="31">
        <v>2.048</v>
      </c>
      <c r="M298" s="31">
        <v>0.45200000000000001</v>
      </c>
      <c r="N298" s="31">
        <v>0.65</v>
      </c>
      <c r="O298" s="31">
        <v>46.4</v>
      </c>
      <c r="P298" s="31">
        <v>27.706</v>
      </c>
      <c r="Q298" s="31">
        <v>44.948</v>
      </c>
      <c r="R298" s="31">
        <v>229.8</v>
      </c>
      <c r="S298" s="31">
        <v>60.1</v>
      </c>
      <c r="T298" s="31">
        <v>60.1</v>
      </c>
      <c r="U298" s="31">
        <v>60.8</v>
      </c>
      <c r="V298" s="31">
        <v>137.79599999999999</v>
      </c>
      <c r="W298" s="31">
        <v>52.5</v>
      </c>
      <c r="X298" s="31">
        <v>67.242000000000004</v>
      </c>
      <c r="Y298" s="31">
        <v>83.27</v>
      </c>
      <c r="Z298" s="31">
        <v>1.3540000000000001</v>
      </c>
      <c r="AA298" s="31">
        <v>543.72400000000005</v>
      </c>
      <c r="AB298" s="31">
        <v>495.76900000000001</v>
      </c>
      <c r="AC298" s="31">
        <v>4.8159999999999998</v>
      </c>
      <c r="AD298" s="31">
        <v>3.8380000000000001</v>
      </c>
      <c r="AE298" s="31">
        <v>7861.4350000000004</v>
      </c>
      <c r="AF298" s="31">
        <v>6023.9809999999998</v>
      </c>
      <c r="AG298" s="31">
        <v>1775.94</v>
      </c>
      <c r="AH298" s="31">
        <v>1116.518</v>
      </c>
      <c r="AI298" s="31">
        <v>6085.4949999999999</v>
      </c>
      <c r="AJ298" s="31">
        <v>4907.4629999999997</v>
      </c>
      <c r="AK298" s="31">
        <v>424.71800000000002</v>
      </c>
      <c r="AL298" s="31">
        <v>2054.973</v>
      </c>
      <c r="AM298" s="31">
        <v>45566.762640000001</v>
      </c>
      <c r="AN298" s="31">
        <v>45566.762640000001</v>
      </c>
      <c r="AO298" s="31">
        <v>45566.762640000001</v>
      </c>
      <c r="AP298" s="31">
        <v>0</v>
      </c>
    </row>
    <row r="299" spans="1:42" x14ac:dyDescent="0.35">
      <c r="A299" s="32">
        <v>800.12199999999996</v>
      </c>
      <c r="B299" s="32">
        <v>119.90900000000001</v>
      </c>
      <c r="C299" s="32">
        <v>215</v>
      </c>
      <c r="D299" s="32">
        <v>215</v>
      </c>
      <c r="E299" s="32">
        <v>220.1</v>
      </c>
      <c r="F299" s="32">
        <v>225</v>
      </c>
      <c r="G299" s="32">
        <v>2197.5790000000002</v>
      </c>
      <c r="H299" s="32">
        <v>1784.136</v>
      </c>
      <c r="I299" s="32">
        <v>3.4159999999999999</v>
      </c>
      <c r="J299" s="32">
        <v>0.14799999999999999</v>
      </c>
      <c r="K299" s="32">
        <v>24.34</v>
      </c>
      <c r="L299" s="32">
        <v>2.048</v>
      </c>
      <c r="M299" s="32">
        <v>0.45400000000000001</v>
      </c>
      <c r="N299" s="32">
        <v>0.65400000000000003</v>
      </c>
      <c r="O299" s="32">
        <v>46.5</v>
      </c>
      <c r="P299" s="32">
        <v>27.832999999999998</v>
      </c>
      <c r="Q299" s="32">
        <v>44.942999999999998</v>
      </c>
      <c r="R299" s="32">
        <v>229.8</v>
      </c>
      <c r="S299" s="32">
        <v>59.9</v>
      </c>
      <c r="T299" s="32">
        <v>59.9</v>
      </c>
      <c r="U299" s="32">
        <v>60.9</v>
      </c>
      <c r="V299" s="32">
        <v>137.79599999999999</v>
      </c>
      <c r="W299" s="32">
        <v>52.5</v>
      </c>
      <c r="X299" s="32">
        <v>67.188999999999993</v>
      </c>
      <c r="Y299" s="32">
        <v>82.828000000000003</v>
      </c>
      <c r="Z299" s="32">
        <v>2.2200000000000002</v>
      </c>
      <c r="AA299" s="32">
        <v>543.40700000000004</v>
      </c>
      <c r="AB299" s="32">
        <v>495.49</v>
      </c>
      <c r="AC299" s="32">
        <v>4.891</v>
      </c>
      <c r="AD299" s="32">
        <v>3.875</v>
      </c>
      <c r="AE299" s="32">
        <v>7855.808</v>
      </c>
      <c r="AF299" s="32">
        <v>6008.9560000000001</v>
      </c>
      <c r="AG299" s="32">
        <v>1818.4760000000001</v>
      </c>
      <c r="AH299" s="32">
        <v>1137.192</v>
      </c>
      <c r="AI299" s="32">
        <v>6037.3329999999996</v>
      </c>
      <c r="AJ299" s="32">
        <v>4871.7629999999999</v>
      </c>
      <c r="AK299" s="32">
        <v>424.81400000000002</v>
      </c>
      <c r="AL299" s="32">
        <v>2055.1889999999999</v>
      </c>
      <c r="AM299" s="32">
        <v>45566.762920000001</v>
      </c>
      <c r="AN299" s="32">
        <v>45566.762920000001</v>
      </c>
      <c r="AO299" s="32">
        <v>45566.762920000001</v>
      </c>
      <c r="AP299" s="32">
        <v>1</v>
      </c>
    </row>
    <row r="300" spans="1:42" x14ac:dyDescent="0.35">
      <c r="A300" s="31">
        <v>800.30700000000002</v>
      </c>
      <c r="B300" s="31">
        <v>119.90900000000001</v>
      </c>
      <c r="C300" s="31">
        <v>214.8</v>
      </c>
      <c r="D300" s="31">
        <v>214.8</v>
      </c>
      <c r="E300" s="31">
        <v>220</v>
      </c>
      <c r="F300" s="31">
        <v>225</v>
      </c>
      <c r="G300" s="31">
        <v>2193.9850000000001</v>
      </c>
      <c r="H300" s="31">
        <v>1769.079</v>
      </c>
      <c r="I300" s="31">
        <v>3.4159999999999999</v>
      </c>
      <c r="J300" s="31">
        <v>0.14599999999999999</v>
      </c>
      <c r="K300" s="31">
        <v>24.338000000000001</v>
      </c>
      <c r="L300" s="31">
        <v>2.0339999999999998</v>
      </c>
      <c r="M300" s="31">
        <v>0.45200000000000001</v>
      </c>
      <c r="N300" s="31">
        <v>0.65600000000000003</v>
      </c>
      <c r="O300" s="31">
        <v>46.5</v>
      </c>
      <c r="P300" s="31">
        <v>27.731999999999999</v>
      </c>
      <c r="Q300" s="31">
        <v>44.994</v>
      </c>
      <c r="R300" s="31">
        <v>229.8</v>
      </c>
      <c r="S300" s="31">
        <v>60</v>
      </c>
      <c r="T300" s="31">
        <v>60</v>
      </c>
      <c r="U300" s="31">
        <v>60.8</v>
      </c>
      <c r="V300" s="31">
        <v>94.585999999999999</v>
      </c>
      <c r="W300" s="31">
        <v>52.5</v>
      </c>
      <c r="X300" s="31">
        <v>66.393000000000001</v>
      </c>
      <c r="Y300" s="31">
        <v>80.39</v>
      </c>
      <c r="Z300" s="31">
        <v>3.2730000000000001</v>
      </c>
      <c r="AA300" s="31">
        <v>541.05899999999997</v>
      </c>
      <c r="AB300" s="31">
        <v>495.71199999999999</v>
      </c>
      <c r="AC300" s="31">
        <v>4.665</v>
      </c>
      <c r="AD300" s="31">
        <v>3.6869999999999998</v>
      </c>
      <c r="AE300" s="31">
        <v>7682.6270000000004</v>
      </c>
      <c r="AF300" s="31">
        <v>5387.9790000000003</v>
      </c>
      <c r="AG300" s="31">
        <v>1674.931</v>
      </c>
      <c r="AH300" s="31">
        <v>1014.986</v>
      </c>
      <c r="AI300" s="31">
        <v>6007.6959999999999</v>
      </c>
      <c r="AJ300" s="31">
        <v>4372.9920000000002</v>
      </c>
      <c r="AK300" s="31">
        <v>423.31200000000001</v>
      </c>
      <c r="AL300" s="31">
        <v>2055.4110000000001</v>
      </c>
      <c r="AM300" s="31">
        <v>45566.763200000001</v>
      </c>
      <c r="AN300" s="31">
        <v>45566.763200000001</v>
      </c>
      <c r="AO300" s="31">
        <v>45566.763200000001</v>
      </c>
      <c r="AP300" s="31">
        <v>1</v>
      </c>
    </row>
    <row r="301" spans="1:42" x14ac:dyDescent="0.35">
      <c r="A301" s="32">
        <v>800.30700000000002</v>
      </c>
      <c r="B301" s="32">
        <v>119.90900000000001</v>
      </c>
      <c r="C301" s="32">
        <v>214.8</v>
      </c>
      <c r="D301" s="32">
        <v>214.8</v>
      </c>
      <c r="E301" s="32">
        <v>220</v>
      </c>
      <c r="F301" s="32">
        <v>225</v>
      </c>
      <c r="G301" s="32">
        <v>2193.9850000000001</v>
      </c>
      <c r="H301" s="32">
        <v>1769.079</v>
      </c>
      <c r="I301" s="32">
        <v>3.4159999999999999</v>
      </c>
      <c r="J301" s="32">
        <v>0.14599999999999999</v>
      </c>
      <c r="K301" s="32">
        <v>24.338000000000001</v>
      </c>
      <c r="L301" s="32">
        <v>2.0339999999999998</v>
      </c>
      <c r="M301" s="32">
        <v>0.45200000000000001</v>
      </c>
      <c r="N301" s="32">
        <v>0.65600000000000003</v>
      </c>
      <c r="O301" s="32">
        <v>46.5</v>
      </c>
      <c r="P301" s="32">
        <v>27.731999999999999</v>
      </c>
      <c r="Q301" s="32">
        <v>44.994</v>
      </c>
      <c r="R301" s="32">
        <v>229.8</v>
      </c>
      <c r="S301" s="32">
        <v>60</v>
      </c>
      <c r="T301" s="32">
        <v>60</v>
      </c>
      <c r="U301" s="32">
        <v>60.8</v>
      </c>
      <c r="V301" s="32">
        <v>137.79599999999999</v>
      </c>
      <c r="W301" s="32">
        <v>52.5</v>
      </c>
      <c r="X301" s="32">
        <v>67.152000000000001</v>
      </c>
      <c r="Y301" s="32">
        <v>83.224999999999994</v>
      </c>
      <c r="Z301" s="32">
        <v>1.3540000000000001</v>
      </c>
      <c r="AA301" s="32">
        <v>542.31799999999998</v>
      </c>
      <c r="AB301" s="32">
        <v>494.113</v>
      </c>
      <c r="AC301" s="32">
        <v>4.8540000000000001</v>
      </c>
      <c r="AD301" s="32">
        <v>3.8380000000000001</v>
      </c>
      <c r="AE301" s="32">
        <v>7844.1049999999996</v>
      </c>
      <c r="AF301" s="32">
        <v>5976.2070000000003</v>
      </c>
      <c r="AG301" s="32">
        <v>1788.451</v>
      </c>
      <c r="AH301" s="32">
        <v>1108.4829999999999</v>
      </c>
      <c r="AI301" s="32">
        <v>6055.6549999999997</v>
      </c>
      <c r="AJ301" s="32">
        <v>4867.723</v>
      </c>
      <c r="AK301" s="32">
        <v>424.88499999999999</v>
      </c>
      <c r="AL301" s="32">
        <v>2056.3359999999998</v>
      </c>
      <c r="AM301" s="32">
        <v>45566.763200000001</v>
      </c>
      <c r="AN301" s="32">
        <v>45566.763200000001</v>
      </c>
      <c r="AO301" s="32">
        <v>45566.763200000001</v>
      </c>
      <c r="AP301" s="32">
        <v>1</v>
      </c>
    </row>
    <row r="302" spans="1:42" x14ac:dyDescent="0.35">
      <c r="A302" s="31">
        <v>800.67499999999995</v>
      </c>
      <c r="B302" s="31">
        <v>119.90900000000001</v>
      </c>
      <c r="C302" s="31">
        <v>216.8</v>
      </c>
      <c r="D302" s="31">
        <v>215.8</v>
      </c>
      <c r="E302" s="31">
        <v>219.1</v>
      </c>
      <c r="F302" s="31">
        <v>224.6</v>
      </c>
      <c r="G302" s="31">
        <v>2204.3789999999999</v>
      </c>
      <c r="H302" s="31">
        <v>1778.7940000000001</v>
      </c>
      <c r="I302" s="31">
        <v>2.8540000000000001</v>
      </c>
      <c r="J302" s="31">
        <v>0.152</v>
      </c>
      <c r="K302" s="31">
        <v>24.321999999999999</v>
      </c>
      <c r="L302" s="31">
        <v>2.0579999999999998</v>
      </c>
      <c r="M302" s="31">
        <v>0.45400000000000001</v>
      </c>
      <c r="N302" s="31">
        <v>0.65600000000000003</v>
      </c>
      <c r="O302" s="31">
        <v>46.9</v>
      </c>
      <c r="P302" s="31">
        <v>27.879000000000001</v>
      </c>
      <c r="Q302" s="31">
        <v>44.969000000000001</v>
      </c>
      <c r="R302" s="31">
        <v>230</v>
      </c>
      <c r="S302" s="31">
        <v>60</v>
      </c>
      <c r="T302" s="31">
        <v>60</v>
      </c>
      <c r="U302" s="31">
        <v>60.1</v>
      </c>
      <c r="V302" s="31">
        <v>94.585999999999999</v>
      </c>
      <c r="W302" s="31">
        <v>52.5</v>
      </c>
      <c r="X302" s="31">
        <v>59.555</v>
      </c>
      <c r="Y302" s="31">
        <v>75.067999999999998</v>
      </c>
      <c r="Z302" s="31">
        <v>4.0629999999999997</v>
      </c>
      <c r="AA302" s="31">
        <v>537.48299999999995</v>
      </c>
      <c r="AB302" s="31">
        <v>491.08699999999999</v>
      </c>
      <c r="AC302" s="31">
        <v>4.59</v>
      </c>
      <c r="AD302" s="31">
        <v>3.65</v>
      </c>
      <c r="AE302" s="31">
        <v>7703.4139999999998</v>
      </c>
      <c r="AF302" s="31">
        <v>5158.1620000000003</v>
      </c>
      <c r="AG302" s="31">
        <v>1627.066</v>
      </c>
      <c r="AH302" s="31">
        <v>990.13699999999994</v>
      </c>
      <c r="AI302" s="31">
        <v>6076.348</v>
      </c>
      <c r="AJ302" s="31">
        <v>4168.0240000000003</v>
      </c>
      <c r="AK302" s="31">
        <v>423.21199999999999</v>
      </c>
      <c r="AL302" s="31">
        <v>2055.2240000000002</v>
      </c>
      <c r="AM302" s="31">
        <v>45566.76425</v>
      </c>
      <c r="AN302" s="31">
        <v>45566.76425</v>
      </c>
      <c r="AO302" s="31">
        <v>45566.76425</v>
      </c>
      <c r="AP302" s="31">
        <v>1</v>
      </c>
    </row>
    <row r="303" spans="1:42" x14ac:dyDescent="0.35">
      <c r="A303" s="32">
        <v>800.67499999999995</v>
      </c>
      <c r="B303" s="32">
        <v>119.90900000000001</v>
      </c>
      <c r="C303" s="32">
        <v>216.8</v>
      </c>
      <c r="D303" s="32">
        <v>215.8</v>
      </c>
      <c r="E303" s="32">
        <v>219.1</v>
      </c>
      <c r="F303" s="32">
        <v>224.6</v>
      </c>
      <c r="G303" s="32">
        <v>2204.3789999999999</v>
      </c>
      <c r="H303" s="32">
        <v>1778.7940000000001</v>
      </c>
      <c r="I303" s="32">
        <v>2.8540000000000001</v>
      </c>
      <c r="J303" s="32">
        <v>0.152</v>
      </c>
      <c r="K303" s="32">
        <v>24.321999999999999</v>
      </c>
      <c r="L303" s="32">
        <v>2.0579999999999998</v>
      </c>
      <c r="M303" s="32">
        <v>0.45400000000000001</v>
      </c>
      <c r="N303" s="32">
        <v>0.65600000000000003</v>
      </c>
      <c r="O303" s="32">
        <v>46.9</v>
      </c>
      <c r="P303" s="32">
        <v>27.879000000000001</v>
      </c>
      <c r="Q303" s="32">
        <v>44.969000000000001</v>
      </c>
      <c r="R303" s="32">
        <v>230</v>
      </c>
      <c r="S303" s="32">
        <v>60</v>
      </c>
      <c r="T303" s="32">
        <v>60</v>
      </c>
      <c r="U303" s="32">
        <v>60.1</v>
      </c>
      <c r="V303" s="32">
        <v>137.79599999999999</v>
      </c>
      <c r="W303" s="32">
        <v>52.5</v>
      </c>
      <c r="X303" s="32">
        <v>59.71</v>
      </c>
      <c r="Y303" s="32">
        <v>76.822000000000003</v>
      </c>
      <c r="Z303" s="32">
        <v>2.5209999999999999</v>
      </c>
      <c r="AA303" s="32">
        <v>542.57799999999997</v>
      </c>
      <c r="AB303" s="32">
        <v>494.60300000000001</v>
      </c>
      <c r="AC303" s="32">
        <v>4.8159999999999998</v>
      </c>
      <c r="AD303" s="32">
        <v>3.8</v>
      </c>
      <c r="AE303" s="32">
        <v>7995.4629999999997</v>
      </c>
      <c r="AF303" s="32">
        <v>5968.3159999999998</v>
      </c>
      <c r="AG303" s="32">
        <v>1781.8320000000001</v>
      </c>
      <c r="AH303" s="32">
        <v>1105.4839999999999</v>
      </c>
      <c r="AI303" s="32">
        <v>6213.6310000000003</v>
      </c>
      <c r="AJ303" s="32">
        <v>4862.8329999999996</v>
      </c>
      <c r="AK303" s="32">
        <v>424.61799999999999</v>
      </c>
      <c r="AL303" s="32">
        <v>2054.2199999999998</v>
      </c>
      <c r="AM303" s="32">
        <v>45566.76425</v>
      </c>
      <c r="AN303" s="32">
        <v>45566.76425</v>
      </c>
      <c r="AO303" s="32">
        <v>45566.76425</v>
      </c>
      <c r="AP303" s="32">
        <v>0</v>
      </c>
    </row>
    <row r="304" spans="1:42" x14ac:dyDescent="0.35">
      <c r="A304" s="31">
        <v>800.12199999999996</v>
      </c>
      <c r="B304" s="31">
        <v>119.90900000000001</v>
      </c>
      <c r="C304" s="31">
        <v>216.3</v>
      </c>
      <c r="D304" s="31">
        <v>215.8</v>
      </c>
      <c r="E304" s="31">
        <v>219.1</v>
      </c>
      <c r="F304" s="31">
        <v>225</v>
      </c>
      <c r="G304" s="31">
        <v>2197.19</v>
      </c>
      <c r="H304" s="31">
        <v>1804.537</v>
      </c>
      <c r="I304" s="31">
        <v>3.766</v>
      </c>
      <c r="J304" s="31">
        <v>0.15</v>
      </c>
      <c r="K304" s="31">
        <v>24.34</v>
      </c>
      <c r="L304" s="31">
        <v>2.2919999999999998</v>
      </c>
      <c r="M304" s="31">
        <v>0.45400000000000001</v>
      </c>
      <c r="N304" s="31">
        <v>0.65600000000000003</v>
      </c>
      <c r="O304" s="31">
        <v>47.2</v>
      </c>
      <c r="P304" s="31">
        <v>28.603000000000002</v>
      </c>
      <c r="Q304" s="31">
        <v>44.942999999999998</v>
      </c>
      <c r="R304" s="31">
        <v>230</v>
      </c>
      <c r="S304" s="31">
        <v>59.9</v>
      </c>
      <c r="T304" s="31">
        <v>59.9</v>
      </c>
      <c r="U304" s="31">
        <v>59.8</v>
      </c>
      <c r="V304" s="31">
        <v>94.585999999999999</v>
      </c>
      <c r="W304" s="31">
        <v>52.5</v>
      </c>
      <c r="X304" s="31">
        <v>64.247</v>
      </c>
      <c r="Y304" s="31">
        <v>78.248000000000005</v>
      </c>
      <c r="Z304" s="31">
        <v>2.8969999999999998</v>
      </c>
      <c r="AA304" s="31">
        <v>534.447</v>
      </c>
      <c r="AB304" s="31">
        <v>485.60500000000002</v>
      </c>
      <c r="AC304" s="31">
        <v>4.5149999999999997</v>
      </c>
      <c r="AD304" s="31">
        <v>3.6120000000000001</v>
      </c>
      <c r="AE304" s="31">
        <v>7654.5029999999997</v>
      </c>
      <c r="AF304" s="31">
        <v>5123.799</v>
      </c>
      <c r="AG304" s="31">
        <v>1578.9690000000001</v>
      </c>
      <c r="AH304" s="31">
        <v>962.11699999999996</v>
      </c>
      <c r="AI304" s="31">
        <v>6075.5349999999999</v>
      </c>
      <c r="AJ304" s="31">
        <v>4161.6819999999998</v>
      </c>
      <c r="AK304" s="31">
        <v>423.572</v>
      </c>
      <c r="AL304" s="31">
        <v>2164.6309999999999</v>
      </c>
      <c r="AM304" s="31">
        <v>45566.76453</v>
      </c>
      <c r="AN304" s="31">
        <v>45566.76453</v>
      </c>
      <c r="AO304" s="31">
        <v>45566.76453</v>
      </c>
      <c r="AP304" s="31">
        <v>0</v>
      </c>
    </row>
    <row r="305" spans="1:42" x14ac:dyDescent="0.35">
      <c r="A305" s="32">
        <v>800.12199999999996</v>
      </c>
      <c r="B305" s="32">
        <v>119.90900000000001</v>
      </c>
      <c r="C305" s="32">
        <v>216.3</v>
      </c>
      <c r="D305" s="32">
        <v>215.8</v>
      </c>
      <c r="E305" s="32">
        <v>219.1</v>
      </c>
      <c r="F305" s="32">
        <v>225</v>
      </c>
      <c r="G305" s="32">
        <v>2197.19</v>
      </c>
      <c r="H305" s="32">
        <v>1804.537</v>
      </c>
      <c r="I305" s="32">
        <v>3.766</v>
      </c>
      <c r="J305" s="32">
        <v>0.15</v>
      </c>
      <c r="K305" s="32">
        <v>24.34</v>
      </c>
      <c r="L305" s="32">
        <v>2.2919999999999998</v>
      </c>
      <c r="M305" s="32">
        <v>0.45400000000000001</v>
      </c>
      <c r="N305" s="32">
        <v>0.65600000000000003</v>
      </c>
      <c r="O305" s="32">
        <v>47.2</v>
      </c>
      <c r="P305" s="32">
        <v>28.603000000000002</v>
      </c>
      <c r="Q305" s="32">
        <v>44.942999999999998</v>
      </c>
      <c r="R305" s="32">
        <v>230</v>
      </c>
      <c r="S305" s="32">
        <v>59.9</v>
      </c>
      <c r="T305" s="32">
        <v>59.9</v>
      </c>
      <c r="U305" s="32">
        <v>59.8</v>
      </c>
      <c r="V305" s="32">
        <v>137.79599999999999</v>
      </c>
      <c r="W305" s="32">
        <v>52.5</v>
      </c>
      <c r="X305" s="32">
        <v>64.328999999999994</v>
      </c>
      <c r="Y305" s="32">
        <v>80.632000000000005</v>
      </c>
      <c r="Z305" s="32">
        <v>1.43</v>
      </c>
      <c r="AA305" s="32">
        <v>539.98800000000006</v>
      </c>
      <c r="AB305" s="32">
        <v>489.04500000000002</v>
      </c>
      <c r="AC305" s="32">
        <v>4.9660000000000002</v>
      </c>
      <c r="AD305" s="32">
        <v>3.875</v>
      </c>
      <c r="AE305" s="32">
        <v>7944.9960000000001</v>
      </c>
      <c r="AF305" s="32">
        <v>5893.5569999999998</v>
      </c>
      <c r="AG305" s="32">
        <v>1847.2570000000001</v>
      </c>
      <c r="AH305" s="32">
        <v>1125.519</v>
      </c>
      <c r="AI305" s="32">
        <v>6097.7380000000003</v>
      </c>
      <c r="AJ305" s="32">
        <v>4768.0379999999996</v>
      </c>
      <c r="AK305" s="32">
        <v>424.63499999999999</v>
      </c>
      <c r="AL305" s="32">
        <v>2053.549</v>
      </c>
      <c r="AM305" s="32">
        <v>45566.76453</v>
      </c>
      <c r="AN305" s="32">
        <v>45566.76453</v>
      </c>
      <c r="AO305" s="32">
        <v>45566.76453</v>
      </c>
      <c r="AP305" s="32">
        <v>0</v>
      </c>
    </row>
    <row r="306" spans="1:42" x14ac:dyDescent="0.35">
      <c r="A306" s="31">
        <v>800.12199999999996</v>
      </c>
      <c r="B306" s="31">
        <v>119.90900000000001</v>
      </c>
      <c r="C306" s="31">
        <v>215.8</v>
      </c>
      <c r="D306" s="31">
        <v>215.6</v>
      </c>
      <c r="E306" s="31">
        <v>219.3</v>
      </c>
      <c r="F306" s="31">
        <v>225.3</v>
      </c>
      <c r="G306" s="31">
        <v>2198.453</v>
      </c>
      <c r="H306" s="31">
        <v>1782.6790000000001</v>
      </c>
      <c r="I306" s="31">
        <v>3.194</v>
      </c>
      <c r="J306" s="31">
        <v>0.14799999999999999</v>
      </c>
      <c r="K306" s="31">
        <v>24.34</v>
      </c>
      <c r="L306" s="31">
        <v>2.004</v>
      </c>
      <c r="M306" s="31">
        <v>0.45400000000000001</v>
      </c>
      <c r="N306" s="31">
        <v>0.65400000000000003</v>
      </c>
      <c r="O306" s="31">
        <v>47.2</v>
      </c>
      <c r="P306" s="31">
        <v>27.853999999999999</v>
      </c>
      <c r="Q306" s="31">
        <v>44.978999999999999</v>
      </c>
      <c r="R306" s="31">
        <v>230</v>
      </c>
      <c r="S306" s="31">
        <v>59.7</v>
      </c>
      <c r="T306" s="31">
        <v>59.7</v>
      </c>
      <c r="U306" s="31">
        <v>59.9</v>
      </c>
      <c r="V306" s="31">
        <v>94.585999999999999</v>
      </c>
      <c r="W306" s="31">
        <v>52.5</v>
      </c>
      <c r="X306" s="31">
        <v>65.325000000000003</v>
      </c>
      <c r="Y306" s="31">
        <v>79.376999999999995</v>
      </c>
      <c r="Z306" s="31">
        <v>3.4239999999999999</v>
      </c>
      <c r="AA306" s="31">
        <v>534.53800000000001</v>
      </c>
      <c r="AB306" s="31">
        <v>487.55099999999999</v>
      </c>
      <c r="AC306" s="31">
        <v>4.7030000000000003</v>
      </c>
      <c r="AD306" s="31">
        <v>3.6869999999999998</v>
      </c>
      <c r="AE306" s="31">
        <v>7581.2039999999997</v>
      </c>
      <c r="AF306" s="31">
        <v>5143.0050000000001</v>
      </c>
      <c r="AG306" s="31">
        <v>1658.8119999999999</v>
      </c>
      <c r="AH306" s="31">
        <v>982.15899999999999</v>
      </c>
      <c r="AI306" s="31">
        <v>5922.3919999999998</v>
      </c>
      <c r="AJ306" s="31">
        <v>4160.8459999999995</v>
      </c>
      <c r="AK306" s="31">
        <v>423.29700000000003</v>
      </c>
      <c r="AL306" s="31">
        <v>2051.6210000000001</v>
      </c>
      <c r="AM306" s="31">
        <v>45566.764799999997</v>
      </c>
      <c r="AN306" s="31">
        <v>45566.764799999997</v>
      </c>
      <c r="AO306" s="31">
        <v>45566.764799999997</v>
      </c>
      <c r="AP306" s="31">
        <v>0</v>
      </c>
    </row>
    <row r="307" spans="1:42" x14ac:dyDescent="0.35">
      <c r="A307" s="32">
        <v>800.12199999999996</v>
      </c>
      <c r="B307" s="32">
        <v>119.90900000000001</v>
      </c>
      <c r="C307" s="32">
        <v>215.8</v>
      </c>
      <c r="D307" s="32">
        <v>215.6</v>
      </c>
      <c r="E307" s="32">
        <v>219.3</v>
      </c>
      <c r="F307" s="32">
        <v>225.3</v>
      </c>
      <c r="G307" s="32">
        <v>2198.453</v>
      </c>
      <c r="H307" s="32">
        <v>1782.6790000000001</v>
      </c>
      <c r="I307" s="32">
        <v>3.194</v>
      </c>
      <c r="J307" s="32">
        <v>0.14799999999999999</v>
      </c>
      <c r="K307" s="32">
        <v>24.34</v>
      </c>
      <c r="L307" s="32">
        <v>2.004</v>
      </c>
      <c r="M307" s="32">
        <v>0.45400000000000001</v>
      </c>
      <c r="N307" s="32">
        <v>0.65400000000000003</v>
      </c>
      <c r="O307" s="32">
        <v>47.2</v>
      </c>
      <c r="P307" s="32">
        <v>27.853999999999999</v>
      </c>
      <c r="Q307" s="32">
        <v>44.978999999999999</v>
      </c>
      <c r="R307" s="32">
        <v>230</v>
      </c>
      <c r="S307" s="32">
        <v>59.7</v>
      </c>
      <c r="T307" s="32">
        <v>59.7</v>
      </c>
      <c r="U307" s="32">
        <v>59.9</v>
      </c>
      <c r="V307" s="32">
        <v>137.79599999999999</v>
      </c>
      <c r="W307" s="32">
        <v>52.5</v>
      </c>
      <c r="X307" s="32">
        <v>65.433999999999997</v>
      </c>
      <c r="Y307" s="32">
        <v>81.631</v>
      </c>
      <c r="Z307" s="32">
        <v>1.3919999999999999</v>
      </c>
      <c r="AA307" s="32">
        <v>541.60299999999995</v>
      </c>
      <c r="AB307" s="32">
        <v>492.036</v>
      </c>
      <c r="AC307" s="32">
        <v>4.891</v>
      </c>
      <c r="AD307" s="32">
        <v>3.9129999999999998</v>
      </c>
      <c r="AE307" s="32">
        <v>7879.777</v>
      </c>
      <c r="AF307" s="32">
        <v>5983.1019999999999</v>
      </c>
      <c r="AG307" s="32">
        <v>1808.3009999999999</v>
      </c>
      <c r="AH307" s="32">
        <v>1147.4749999999999</v>
      </c>
      <c r="AI307" s="32">
        <v>6071.4759999999997</v>
      </c>
      <c r="AJ307" s="32">
        <v>4835.6260000000002</v>
      </c>
      <c r="AK307" s="32">
        <v>424.69600000000003</v>
      </c>
      <c r="AL307" s="32">
        <v>2054.248</v>
      </c>
      <c r="AM307" s="32">
        <v>45566.764799999997</v>
      </c>
      <c r="AN307" s="32">
        <v>45566.764799999997</v>
      </c>
      <c r="AO307" s="32">
        <v>45566.764799999997</v>
      </c>
      <c r="AP307" s="32">
        <v>0</v>
      </c>
    </row>
    <row r="308" spans="1:42" x14ac:dyDescent="0.35">
      <c r="A308" s="31">
        <v>799.75300000000004</v>
      </c>
      <c r="B308" s="31">
        <v>119.90900000000001</v>
      </c>
      <c r="C308" s="31">
        <v>215.1</v>
      </c>
      <c r="D308" s="31">
        <v>215.6</v>
      </c>
      <c r="E308" s="31">
        <v>219.5</v>
      </c>
      <c r="F308" s="31">
        <v>225.3</v>
      </c>
      <c r="G308" s="31">
        <v>2194.7620000000002</v>
      </c>
      <c r="H308" s="31">
        <v>1801.039</v>
      </c>
      <c r="I308" s="31">
        <v>3.11</v>
      </c>
      <c r="J308" s="31">
        <v>0.14599999999999999</v>
      </c>
      <c r="K308" s="31">
        <v>24.338000000000001</v>
      </c>
      <c r="L308" s="31">
        <v>2.016</v>
      </c>
      <c r="M308" s="31">
        <v>0.45200000000000001</v>
      </c>
      <c r="N308" s="31">
        <v>0.65400000000000003</v>
      </c>
      <c r="O308" s="31">
        <v>47.4</v>
      </c>
      <c r="P308" s="31">
        <v>27.486999999999998</v>
      </c>
      <c r="Q308" s="31">
        <v>44.994</v>
      </c>
      <c r="R308" s="31">
        <v>230</v>
      </c>
      <c r="S308" s="31">
        <v>59.7</v>
      </c>
      <c r="T308" s="31">
        <v>59.7</v>
      </c>
      <c r="U308" s="31">
        <v>60.1</v>
      </c>
      <c r="V308" s="31">
        <v>141.87899999999999</v>
      </c>
      <c r="W308" s="31">
        <v>52.5</v>
      </c>
      <c r="X308" s="31">
        <v>65.766000000000005</v>
      </c>
      <c r="Y308" s="31">
        <v>79.623999999999995</v>
      </c>
      <c r="Z308" s="31">
        <v>3.6869999999999998</v>
      </c>
      <c r="AA308" s="31">
        <v>534.76300000000003</v>
      </c>
      <c r="AB308" s="31">
        <v>487.24</v>
      </c>
      <c r="AC308" s="31">
        <v>4.665</v>
      </c>
      <c r="AD308" s="31">
        <v>3.7250000000000001</v>
      </c>
      <c r="AE308" s="31">
        <v>7568.7939999999999</v>
      </c>
      <c r="AF308" s="31">
        <v>5148.9480000000003</v>
      </c>
      <c r="AG308" s="31">
        <v>1630.2329999999999</v>
      </c>
      <c r="AH308" s="31">
        <v>989.22500000000002</v>
      </c>
      <c r="AI308" s="31">
        <v>5938.5609999999997</v>
      </c>
      <c r="AJ308" s="31">
        <v>4159.723</v>
      </c>
      <c r="AK308" s="31">
        <v>423.649</v>
      </c>
      <c r="AL308" s="31">
        <v>2056.018</v>
      </c>
      <c r="AM308" s="31">
        <v>45566.765090000001</v>
      </c>
      <c r="AN308" s="31">
        <v>45566.765090000001</v>
      </c>
      <c r="AO308" s="31">
        <v>45566.765090000001</v>
      </c>
      <c r="AP308" s="31">
        <v>0</v>
      </c>
    </row>
    <row r="309" spans="1:42" x14ac:dyDescent="0.35">
      <c r="A309" s="32">
        <v>799.75300000000004</v>
      </c>
      <c r="B309" s="32">
        <v>119.90900000000001</v>
      </c>
      <c r="C309" s="32">
        <v>215.1</v>
      </c>
      <c r="D309" s="32">
        <v>215.6</v>
      </c>
      <c r="E309" s="32">
        <v>219.5</v>
      </c>
      <c r="F309" s="32">
        <v>225.3</v>
      </c>
      <c r="G309" s="32">
        <v>2194.7620000000002</v>
      </c>
      <c r="H309" s="32">
        <v>1801.039</v>
      </c>
      <c r="I309" s="32">
        <v>3.11</v>
      </c>
      <c r="J309" s="32">
        <v>0.14599999999999999</v>
      </c>
      <c r="K309" s="32">
        <v>24.338000000000001</v>
      </c>
      <c r="L309" s="32">
        <v>2.016</v>
      </c>
      <c r="M309" s="32">
        <v>0.45200000000000001</v>
      </c>
      <c r="N309" s="32">
        <v>0.65400000000000003</v>
      </c>
      <c r="O309" s="32">
        <v>47.4</v>
      </c>
      <c r="P309" s="32">
        <v>27.486999999999998</v>
      </c>
      <c r="Q309" s="32">
        <v>44.994</v>
      </c>
      <c r="R309" s="32">
        <v>230</v>
      </c>
      <c r="S309" s="32">
        <v>59.7</v>
      </c>
      <c r="T309" s="32">
        <v>59.7</v>
      </c>
      <c r="U309" s="32">
        <v>60.1</v>
      </c>
      <c r="V309" s="32">
        <v>91.864000000000004</v>
      </c>
      <c r="W309" s="32">
        <v>52.5</v>
      </c>
      <c r="X309" s="32">
        <v>66.034000000000006</v>
      </c>
      <c r="Y309" s="32">
        <v>82.15</v>
      </c>
      <c r="Z309" s="32">
        <v>1.3919999999999999</v>
      </c>
      <c r="AA309" s="32">
        <v>539.84400000000005</v>
      </c>
      <c r="AB309" s="32">
        <v>490.16399999999999</v>
      </c>
      <c r="AC309" s="32">
        <v>4.891</v>
      </c>
      <c r="AD309" s="32">
        <v>3.9510000000000001</v>
      </c>
      <c r="AE309" s="32">
        <v>7819.2259999999997</v>
      </c>
      <c r="AF309" s="32">
        <v>5916.1719999999996</v>
      </c>
      <c r="AG309" s="32">
        <v>1787.713</v>
      </c>
      <c r="AH309" s="32">
        <v>1143.3510000000001</v>
      </c>
      <c r="AI309" s="32">
        <v>6031.5129999999999</v>
      </c>
      <c r="AJ309" s="32">
        <v>4772.8220000000001</v>
      </c>
      <c r="AK309" s="32">
        <v>424.59699999999998</v>
      </c>
      <c r="AL309" s="32">
        <v>2056.279</v>
      </c>
      <c r="AM309" s="32">
        <v>45566.765090000001</v>
      </c>
      <c r="AN309" s="32">
        <v>45566.765090000001</v>
      </c>
      <c r="AO309" s="32">
        <v>45566.765090000001</v>
      </c>
      <c r="AP309" s="32">
        <v>1</v>
      </c>
    </row>
    <row r="310" spans="1:42" x14ac:dyDescent="0.35">
      <c r="A310" s="31">
        <v>800.12199999999996</v>
      </c>
      <c r="B310" s="31">
        <v>119.90900000000001</v>
      </c>
      <c r="C310" s="31">
        <v>214.5</v>
      </c>
      <c r="D310" s="31">
        <v>215.3</v>
      </c>
      <c r="E310" s="31">
        <v>219.5</v>
      </c>
      <c r="F310" s="31">
        <v>225.3</v>
      </c>
      <c r="G310" s="31">
        <v>2209.7220000000002</v>
      </c>
      <c r="H310" s="31">
        <v>1795.8910000000001</v>
      </c>
      <c r="I310" s="31">
        <v>3.4060000000000001</v>
      </c>
      <c r="J310" s="31">
        <v>0.14599999999999999</v>
      </c>
      <c r="K310" s="31">
        <v>24.34</v>
      </c>
      <c r="L310" s="31">
        <v>2.0920000000000001</v>
      </c>
      <c r="M310" s="31">
        <v>0.45400000000000001</v>
      </c>
      <c r="N310" s="31">
        <v>0.65600000000000003</v>
      </c>
      <c r="O310" s="31">
        <v>47.5</v>
      </c>
      <c r="P310" s="31">
        <v>28.2</v>
      </c>
      <c r="Q310" s="31">
        <v>44.963999999999999</v>
      </c>
      <c r="R310" s="31">
        <v>230</v>
      </c>
      <c r="S310" s="31">
        <v>59.9</v>
      </c>
      <c r="T310" s="31">
        <v>59.9</v>
      </c>
      <c r="U310" s="31">
        <v>60.3</v>
      </c>
      <c r="V310" s="31">
        <v>141.87899999999999</v>
      </c>
      <c r="W310" s="31">
        <v>52.5</v>
      </c>
      <c r="X310" s="31">
        <v>66.305000000000007</v>
      </c>
      <c r="Y310" s="31">
        <v>79.945999999999998</v>
      </c>
      <c r="Z310" s="31">
        <v>3.01</v>
      </c>
      <c r="AA310" s="31">
        <v>542.05999999999995</v>
      </c>
      <c r="AB310" s="31">
        <v>497.24299999999999</v>
      </c>
      <c r="AC310" s="31">
        <v>4.5529999999999999</v>
      </c>
      <c r="AD310" s="31">
        <v>3.6869999999999998</v>
      </c>
      <c r="AE310" s="31">
        <v>7711.6170000000002</v>
      </c>
      <c r="AF310" s="31">
        <v>5409.6390000000001</v>
      </c>
      <c r="AG310" s="31">
        <v>1628.6569999999999</v>
      </c>
      <c r="AH310" s="31">
        <v>1030.5329999999999</v>
      </c>
      <c r="AI310" s="31">
        <v>6082.9589999999998</v>
      </c>
      <c r="AJ310" s="31">
        <v>4379.1059999999998</v>
      </c>
      <c r="AK310" s="31">
        <v>423.68599999999998</v>
      </c>
      <c r="AL310" s="31">
        <v>2055.6979999999999</v>
      </c>
      <c r="AM310" s="31">
        <v>45566.765370000001</v>
      </c>
      <c r="AN310" s="31">
        <v>45566.765370000001</v>
      </c>
      <c r="AO310" s="31">
        <v>45566.765370000001</v>
      </c>
      <c r="AP310" s="31">
        <v>1</v>
      </c>
    </row>
    <row r="311" spans="1:42" x14ac:dyDescent="0.35">
      <c r="A311" s="32">
        <v>800.12199999999996</v>
      </c>
      <c r="B311" s="32">
        <v>119.90900000000001</v>
      </c>
      <c r="C311" s="32">
        <v>214.5</v>
      </c>
      <c r="D311" s="32">
        <v>215.3</v>
      </c>
      <c r="E311" s="32">
        <v>219.5</v>
      </c>
      <c r="F311" s="32">
        <v>225.3</v>
      </c>
      <c r="G311" s="32">
        <v>2209.7220000000002</v>
      </c>
      <c r="H311" s="32">
        <v>1795.8910000000001</v>
      </c>
      <c r="I311" s="32">
        <v>3.4060000000000001</v>
      </c>
      <c r="J311" s="32">
        <v>0.14599999999999999</v>
      </c>
      <c r="K311" s="32">
        <v>24.34</v>
      </c>
      <c r="L311" s="32">
        <v>2.0920000000000001</v>
      </c>
      <c r="M311" s="32">
        <v>0.45400000000000001</v>
      </c>
      <c r="N311" s="32">
        <v>0.65600000000000003</v>
      </c>
      <c r="O311" s="32">
        <v>47.5</v>
      </c>
      <c r="P311" s="32">
        <v>28.2</v>
      </c>
      <c r="Q311" s="32">
        <v>44.963999999999999</v>
      </c>
      <c r="R311" s="32">
        <v>230</v>
      </c>
      <c r="S311" s="32">
        <v>59.9</v>
      </c>
      <c r="T311" s="32">
        <v>59.9</v>
      </c>
      <c r="U311" s="32">
        <v>60.3</v>
      </c>
      <c r="V311" s="32">
        <v>91.864000000000004</v>
      </c>
      <c r="W311" s="32">
        <v>52.5</v>
      </c>
      <c r="X311" s="32">
        <v>66.444999999999993</v>
      </c>
      <c r="Y311" s="32">
        <v>82.427999999999997</v>
      </c>
      <c r="Z311" s="32">
        <v>1.3919999999999999</v>
      </c>
      <c r="AA311" s="32">
        <v>543.21699999999998</v>
      </c>
      <c r="AB311" s="32">
        <v>494.71</v>
      </c>
      <c r="AC311" s="32">
        <v>4.8159999999999998</v>
      </c>
      <c r="AD311" s="32">
        <v>3.875</v>
      </c>
      <c r="AE311" s="32">
        <v>7892.2209999999995</v>
      </c>
      <c r="AF311" s="32">
        <v>6000.7240000000002</v>
      </c>
      <c r="AG311" s="32">
        <v>1782.7909999999999</v>
      </c>
      <c r="AH311" s="32">
        <v>1141.9079999999999</v>
      </c>
      <c r="AI311" s="32">
        <v>6109.43</v>
      </c>
      <c r="AJ311" s="32">
        <v>4858.8159999999998</v>
      </c>
      <c r="AK311" s="32">
        <v>424.84300000000002</v>
      </c>
      <c r="AL311" s="32">
        <v>2055.2820000000002</v>
      </c>
      <c r="AM311" s="32">
        <v>45566.765370000001</v>
      </c>
      <c r="AN311" s="32">
        <v>45566.765370000001</v>
      </c>
      <c r="AO311" s="32">
        <v>45566.765370000001</v>
      </c>
      <c r="AP311" s="32">
        <v>1</v>
      </c>
    </row>
    <row r="312" spans="1:42" x14ac:dyDescent="0.35">
      <c r="A312" s="31">
        <v>800.30700000000002</v>
      </c>
      <c r="B312" s="31">
        <v>119.90900000000001</v>
      </c>
      <c r="C312" s="31">
        <v>214.5</v>
      </c>
      <c r="D312" s="31">
        <v>215.1</v>
      </c>
      <c r="E312" s="31">
        <v>219.6</v>
      </c>
      <c r="F312" s="31">
        <v>225.1</v>
      </c>
      <c r="G312" s="31">
        <v>2185.8240000000001</v>
      </c>
      <c r="H312" s="31">
        <v>1758.0050000000001</v>
      </c>
      <c r="I312" s="31">
        <v>3.0859999999999999</v>
      </c>
      <c r="J312" s="31">
        <v>0.14599999999999999</v>
      </c>
      <c r="K312" s="31">
        <v>24.338000000000001</v>
      </c>
      <c r="L312" s="31">
        <v>2.0579999999999998</v>
      </c>
      <c r="M312" s="31">
        <v>0.45200000000000001</v>
      </c>
      <c r="N312" s="31">
        <v>0.65600000000000003</v>
      </c>
      <c r="O312" s="31">
        <v>47.5</v>
      </c>
      <c r="P312" s="31">
        <v>28.445</v>
      </c>
      <c r="Q312" s="31">
        <v>44.984000000000002</v>
      </c>
      <c r="R312" s="31">
        <v>230</v>
      </c>
      <c r="S312" s="31">
        <v>60</v>
      </c>
      <c r="T312" s="31">
        <v>60</v>
      </c>
      <c r="U312" s="31">
        <v>60.4</v>
      </c>
      <c r="V312" s="31">
        <v>141.87899999999999</v>
      </c>
      <c r="W312" s="31">
        <v>52.5</v>
      </c>
      <c r="X312" s="31">
        <v>66.346999999999994</v>
      </c>
      <c r="Y312" s="31">
        <v>80.108000000000004</v>
      </c>
      <c r="Z312" s="31">
        <v>2.6339999999999999</v>
      </c>
      <c r="AA312" s="31">
        <v>542.70000000000005</v>
      </c>
      <c r="AB312" s="31">
        <v>497.96100000000001</v>
      </c>
      <c r="AC312" s="31">
        <v>4.5529999999999999</v>
      </c>
      <c r="AD312" s="31">
        <v>3.6120000000000001</v>
      </c>
      <c r="AE312" s="31">
        <v>7730.9040000000005</v>
      </c>
      <c r="AF312" s="31">
        <v>5435.7330000000002</v>
      </c>
      <c r="AG312" s="31">
        <v>1639.5609999999999</v>
      </c>
      <c r="AH312" s="31">
        <v>1004.89</v>
      </c>
      <c r="AI312" s="31">
        <v>6091.3440000000001</v>
      </c>
      <c r="AJ312" s="31">
        <v>4430.8429999999998</v>
      </c>
      <c r="AK312" s="31">
        <v>423.95800000000003</v>
      </c>
      <c r="AL312" s="31">
        <v>2055.7310000000002</v>
      </c>
      <c r="AM312" s="31">
        <v>45566.765650000001</v>
      </c>
      <c r="AN312" s="31">
        <v>45566.765650000001</v>
      </c>
      <c r="AO312" s="31">
        <v>45566.765650000001</v>
      </c>
      <c r="AP312" s="31">
        <v>1</v>
      </c>
    </row>
    <row r="313" spans="1:42" x14ac:dyDescent="0.35">
      <c r="A313" s="32">
        <v>800.30700000000002</v>
      </c>
      <c r="B313" s="32">
        <v>119.90900000000001</v>
      </c>
      <c r="C313" s="32">
        <v>214.5</v>
      </c>
      <c r="D313" s="32">
        <v>215.1</v>
      </c>
      <c r="E313" s="32">
        <v>219.6</v>
      </c>
      <c r="F313" s="32">
        <v>225.1</v>
      </c>
      <c r="G313" s="32">
        <v>2185.8240000000001</v>
      </c>
      <c r="H313" s="32">
        <v>1758.0050000000001</v>
      </c>
      <c r="I313" s="32">
        <v>3.0859999999999999</v>
      </c>
      <c r="J313" s="32">
        <v>0.14599999999999999</v>
      </c>
      <c r="K313" s="32">
        <v>24.338000000000001</v>
      </c>
      <c r="L313" s="32">
        <v>2.0579999999999998</v>
      </c>
      <c r="M313" s="32">
        <v>0.45200000000000001</v>
      </c>
      <c r="N313" s="32">
        <v>0.65600000000000003</v>
      </c>
      <c r="O313" s="32">
        <v>47.5</v>
      </c>
      <c r="P313" s="32">
        <v>28.445</v>
      </c>
      <c r="Q313" s="32">
        <v>44.984000000000002</v>
      </c>
      <c r="R313" s="32">
        <v>230</v>
      </c>
      <c r="S313" s="32">
        <v>60</v>
      </c>
      <c r="T313" s="32">
        <v>60</v>
      </c>
      <c r="U313" s="32">
        <v>60.4</v>
      </c>
      <c r="V313" s="32">
        <v>91.864000000000004</v>
      </c>
      <c r="W313" s="32">
        <v>52.5</v>
      </c>
      <c r="X313" s="32">
        <v>66.662000000000006</v>
      </c>
      <c r="Y313" s="32">
        <v>82.79</v>
      </c>
      <c r="Z313" s="32">
        <v>1.3540000000000001</v>
      </c>
      <c r="AA313" s="32">
        <v>544.92999999999995</v>
      </c>
      <c r="AB313" s="32">
        <v>496.74599999999998</v>
      </c>
      <c r="AC313" s="32">
        <v>4.8540000000000001</v>
      </c>
      <c r="AD313" s="32">
        <v>3.8380000000000001</v>
      </c>
      <c r="AE313" s="32">
        <v>7936.5590000000002</v>
      </c>
      <c r="AF313" s="32">
        <v>6069.28</v>
      </c>
      <c r="AG313" s="32">
        <v>1817.3230000000001</v>
      </c>
      <c r="AH313" s="32">
        <v>1136.615</v>
      </c>
      <c r="AI313" s="32">
        <v>6119.2359999999999</v>
      </c>
      <c r="AJ313" s="32">
        <v>4932.665</v>
      </c>
      <c r="AK313" s="32">
        <v>424.67899999999997</v>
      </c>
      <c r="AL313" s="32">
        <v>2056.5120000000002</v>
      </c>
      <c r="AM313" s="32">
        <v>45566.765650000001</v>
      </c>
      <c r="AN313" s="32">
        <v>45566.765650000001</v>
      </c>
      <c r="AO313" s="32">
        <v>45566.765650000001</v>
      </c>
      <c r="AP313" s="32">
        <v>1</v>
      </c>
    </row>
    <row r="314" spans="1:42" x14ac:dyDescent="0.35">
      <c r="A314" s="31">
        <v>800.12199999999996</v>
      </c>
      <c r="B314" s="31">
        <v>119.90900000000001</v>
      </c>
      <c r="C314" s="31">
        <v>214.5</v>
      </c>
      <c r="D314" s="31">
        <v>215</v>
      </c>
      <c r="E314" s="31">
        <v>219.6</v>
      </c>
      <c r="F314" s="31">
        <v>225</v>
      </c>
      <c r="G314" s="31">
        <v>2198.6469999999999</v>
      </c>
      <c r="H314" s="31">
        <v>1750.136</v>
      </c>
      <c r="I314" s="31">
        <v>2.718</v>
      </c>
      <c r="J314" s="31">
        <v>0.154</v>
      </c>
      <c r="K314" s="31">
        <v>24.338000000000001</v>
      </c>
      <c r="L314" s="31">
        <v>2.044</v>
      </c>
      <c r="M314" s="31">
        <v>0.45200000000000001</v>
      </c>
      <c r="N314" s="31">
        <v>0.65400000000000003</v>
      </c>
      <c r="O314" s="31">
        <v>47.7</v>
      </c>
      <c r="P314" s="31">
        <v>28.638999999999999</v>
      </c>
      <c r="Q314" s="31">
        <v>44.963999999999999</v>
      </c>
      <c r="R314" s="31">
        <v>230</v>
      </c>
      <c r="S314" s="31">
        <v>60</v>
      </c>
      <c r="T314" s="31">
        <v>60</v>
      </c>
      <c r="U314" s="31">
        <v>60.5</v>
      </c>
      <c r="V314" s="31">
        <v>141.87899999999999</v>
      </c>
      <c r="W314" s="31">
        <v>52.5</v>
      </c>
      <c r="X314" s="31">
        <v>66.540999999999997</v>
      </c>
      <c r="Y314" s="31">
        <v>80.509</v>
      </c>
      <c r="Z314" s="31">
        <v>2.9769999999999999</v>
      </c>
      <c r="AA314" s="31">
        <v>541.37300000000005</v>
      </c>
      <c r="AB314" s="31">
        <v>496.14600000000002</v>
      </c>
      <c r="AC314" s="31">
        <v>4.5149999999999997</v>
      </c>
      <c r="AD314" s="31">
        <v>3.65</v>
      </c>
      <c r="AE314" s="31">
        <v>7712.6180000000004</v>
      </c>
      <c r="AF314" s="31">
        <v>5402.1559999999999</v>
      </c>
      <c r="AG314" s="31">
        <v>1617.0550000000001</v>
      </c>
      <c r="AH314" s="31">
        <v>1021.4450000000001</v>
      </c>
      <c r="AI314" s="31">
        <v>6095.5630000000001</v>
      </c>
      <c r="AJ314" s="31">
        <v>4380.7110000000002</v>
      </c>
      <c r="AK314" s="31">
        <v>423.43700000000001</v>
      </c>
      <c r="AL314" s="31">
        <v>2055.3989999999999</v>
      </c>
      <c r="AM314" s="31">
        <v>45566.765939999997</v>
      </c>
      <c r="AN314" s="31">
        <v>45566.765939999997</v>
      </c>
      <c r="AO314" s="31">
        <v>45566.765939999997</v>
      </c>
      <c r="AP314" s="31">
        <v>1</v>
      </c>
    </row>
    <row r="315" spans="1:42" x14ac:dyDescent="0.35">
      <c r="A315" s="32">
        <v>800.12199999999996</v>
      </c>
      <c r="B315" s="32">
        <v>119.90900000000001</v>
      </c>
      <c r="C315" s="32">
        <v>214.5</v>
      </c>
      <c r="D315" s="32">
        <v>215</v>
      </c>
      <c r="E315" s="32">
        <v>219.6</v>
      </c>
      <c r="F315" s="32">
        <v>225</v>
      </c>
      <c r="G315" s="32">
        <v>2198.6469999999999</v>
      </c>
      <c r="H315" s="32">
        <v>1750.136</v>
      </c>
      <c r="I315" s="32">
        <v>2.718</v>
      </c>
      <c r="J315" s="32">
        <v>0.154</v>
      </c>
      <c r="K315" s="32">
        <v>24.338000000000001</v>
      </c>
      <c r="L315" s="32">
        <v>2.044</v>
      </c>
      <c r="M315" s="32">
        <v>0.45200000000000001</v>
      </c>
      <c r="N315" s="32">
        <v>0.65400000000000003</v>
      </c>
      <c r="O315" s="32">
        <v>47.7</v>
      </c>
      <c r="P315" s="32">
        <v>28.638999999999999</v>
      </c>
      <c r="Q315" s="32">
        <v>44.963999999999999</v>
      </c>
      <c r="R315" s="32">
        <v>230</v>
      </c>
      <c r="S315" s="32">
        <v>60</v>
      </c>
      <c r="T315" s="32">
        <v>60</v>
      </c>
      <c r="U315" s="32">
        <v>60.5</v>
      </c>
      <c r="V315" s="32">
        <v>91.864000000000004</v>
      </c>
      <c r="W315" s="32">
        <v>52.5</v>
      </c>
      <c r="X315" s="32">
        <v>66.903999999999996</v>
      </c>
      <c r="Y315" s="32">
        <v>82.995999999999995</v>
      </c>
      <c r="Z315" s="32">
        <v>1.2789999999999999</v>
      </c>
      <c r="AA315" s="32">
        <v>545.51300000000003</v>
      </c>
      <c r="AB315" s="32">
        <v>497.55099999999999</v>
      </c>
      <c r="AC315" s="32">
        <v>4.7779999999999996</v>
      </c>
      <c r="AD315" s="32">
        <v>3.8</v>
      </c>
      <c r="AE315" s="32">
        <v>7938.2629999999999</v>
      </c>
      <c r="AF315" s="32">
        <v>6093.5119999999997</v>
      </c>
      <c r="AG315" s="32">
        <v>1785.8130000000001</v>
      </c>
      <c r="AH315" s="32">
        <v>1127.896</v>
      </c>
      <c r="AI315" s="32">
        <v>6152.45</v>
      </c>
      <c r="AJ315" s="32">
        <v>4965.6170000000002</v>
      </c>
      <c r="AK315" s="32">
        <v>424.79</v>
      </c>
      <c r="AL315" s="32">
        <v>2056.5740000000001</v>
      </c>
      <c r="AM315" s="32">
        <v>45566.765939999997</v>
      </c>
      <c r="AN315" s="32">
        <v>45566.765939999997</v>
      </c>
      <c r="AO315" s="32">
        <v>45566.765939999997</v>
      </c>
      <c r="AP315" s="32">
        <v>1</v>
      </c>
    </row>
    <row r="316" spans="1:42" x14ac:dyDescent="0.35">
      <c r="A316" s="31">
        <v>800.12199999999996</v>
      </c>
      <c r="B316" s="31">
        <v>119.90900000000001</v>
      </c>
      <c r="C316" s="31">
        <v>214.3</v>
      </c>
      <c r="D316" s="31">
        <v>215</v>
      </c>
      <c r="E316" s="31">
        <v>219.6</v>
      </c>
      <c r="F316" s="31">
        <v>225</v>
      </c>
      <c r="G316" s="31">
        <v>2181.259</v>
      </c>
      <c r="H316" s="31">
        <v>1758.6849999999999</v>
      </c>
      <c r="I316" s="31">
        <v>3.206</v>
      </c>
      <c r="J316" s="31">
        <v>0.14599999999999999</v>
      </c>
      <c r="K316" s="31">
        <v>24.338000000000001</v>
      </c>
      <c r="L316" s="31">
        <v>2.04</v>
      </c>
      <c r="M316" s="31">
        <v>0.45200000000000001</v>
      </c>
      <c r="N316" s="31">
        <v>0.65400000000000003</v>
      </c>
      <c r="O316" s="31">
        <v>47.7</v>
      </c>
      <c r="P316" s="31">
        <v>28.510999999999999</v>
      </c>
      <c r="Q316" s="31">
        <v>44.984000000000002</v>
      </c>
      <c r="R316" s="31">
        <v>229.8</v>
      </c>
      <c r="S316" s="31">
        <v>60.1</v>
      </c>
      <c r="T316" s="31">
        <v>60.1</v>
      </c>
      <c r="U316" s="31">
        <v>60.6</v>
      </c>
      <c r="V316" s="31">
        <v>141.87899999999999</v>
      </c>
      <c r="W316" s="31">
        <v>52.5</v>
      </c>
      <c r="X316" s="31">
        <v>66.399000000000001</v>
      </c>
      <c r="Y316" s="31">
        <v>80.373000000000005</v>
      </c>
      <c r="Z316" s="31">
        <v>3.048</v>
      </c>
      <c r="AA316" s="31">
        <v>542.43600000000004</v>
      </c>
      <c r="AB316" s="31">
        <v>497.154</v>
      </c>
      <c r="AC316" s="31">
        <v>4.59</v>
      </c>
      <c r="AD316" s="31">
        <v>3.65</v>
      </c>
      <c r="AE316" s="31">
        <v>7736.6949999999997</v>
      </c>
      <c r="AF316" s="31">
        <v>5424.3040000000001</v>
      </c>
      <c r="AG316" s="31">
        <v>1657.2670000000001</v>
      </c>
      <c r="AH316" s="31">
        <v>1019.982</v>
      </c>
      <c r="AI316" s="31">
        <v>6079.4279999999999</v>
      </c>
      <c r="AJ316" s="31">
        <v>4404.3220000000001</v>
      </c>
      <c r="AK316" s="31">
        <v>423.33300000000003</v>
      </c>
      <c r="AL316" s="31">
        <v>2055.2550000000001</v>
      </c>
      <c r="AM316" s="31">
        <v>45566.766219999998</v>
      </c>
      <c r="AN316" s="31">
        <v>45566.766219999998</v>
      </c>
      <c r="AO316" s="31">
        <v>45566.766219999998</v>
      </c>
      <c r="AP316" s="31">
        <v>1</v>
      </c>
    </row>
    <row r="317" spans="1:42" x14ac:dyDescent="0.35">
      <c r="A317" s="32">
        <v>800.12199999999996</v>
      </c>
      <c r="B317" s="32">
        <v>119.90900000000001</v>
      </c>
      <c r="C317" s="32">
        <v>214.3</v>
      </c>
      <c r="D317" s="32">
        <v>215</v>
      </c>
      <c r="E317" s="32">
        <v>219.6</v>
      </c>
      <c r="F317" s="32">
        <v>225</v>
      </c>
      <c r="G317" s="32">
        <v>2181.259</v>
      </c>
      <c r="H317" s="32">
        <v>1758.6849999999999</v>
      </c>
      <c r="I317" s="32">
        <v>3.206</v>
      </c>
      <c r="J317" s="32">
        <v>0.14599999999999999</v>
      </c>
      <c r="K317" s="32">
        <v>24.338000000000001</v>
      </c>
      <c r="L317" s="32">
        <v>2.04</v>
      </c>
      <c r="M317" s="32">
        <v>0.45200000000000001</v>
      </c>
      <c r="N317" s="32">
        <v>0.65400000000000003</v>
      </c>
      <c r="O317" s="32">
        <v>47.7</v>
      </c>
      <c r="P317" s="32">
        <v>28.510999999999999</v>
      </c>
      <c r="Q317" s="32">
        <v>44.984000000000002</v>
      </c>
      <c r="R317" s="32">
        <v>229.8</v>
      </c>
      <c r="S317" s="32">
        <v>60.1</v>
      </c>
      <c r="T317" s="32">
        <v>60.1</v>
      </c>
      <c r="U317" s="32">
        <v>60.6</v>
      </c>
      <c r="V317" s="32">
        <v>91.864000000000004</v>
      </c>
      <c r="W317" s="32">
        <v>52.5</v>
      </c>
      <c r="X317" s="32">
        <v>66.981999999999999</v>
      </c>
      <c r="Y317" s="32">
        <v>82.787000000000006</v>
      </c>
      <c r="Z317" s="32">
        <v>1.3540000000000001</v>
      </c>
      <c r="AA317" s="32">
        <v>544.03800000000001</v>
      </c>
      <c r="AB317" s="32">
        <v>495.63200000000001</v>
      </c>
      <c r="AC317" s="32">
        <v>4.8540000000000001</v>
      </c>
      <c r="AD317" s="32">
        <v>3.875</v>
      </c>
      <c r="AE317" s="32">
        <v>7917.2629999999999</v>
      </c>
      <c r="AF317" s="32">
        <v>6059.7839999999997</v>
      </c>
      <c r="AG317" s="32">
        <v>1814.2090000000001</v>
      </c>
      <c r="AH317" s="32">
        <v>1153.0540000000001</v>
      </c>
      <c r="AI317" s="32">
        <v>6103.0540000000001</v>
      </c>
      <c r="AJ317" s="32">
        <v>4906.7299999999996</v>
      </c>
      <c r="AK317" s="32">
        <v>424.84100000000001</v>
      </c>
      <c r="AL317" s="32">
        <v>2054.9299999999998</v>
      </c>
      <c r="AM317" s="32">
        <v>45566.766219999998</v>
      </c>
      <c r="AN317" s="32">
        <v>45566.766219999998</v>
      </c>
      <c r="AO317" s="32">
        <v>45566.766219999998</v>
      </c>
      <c r="AP317" s="32">
        <v>1</v>
      </c>
    </row>
    <row r="318" spans="1:42" x14ac:dyDescent="0.35">
      <c r="A318" s="31">
        <v>800.12199999999996</v>
      </c>
      <c r="B318" s="31">
        <v>119.90900000000001</v>
      </c>
      <c r="C318" s="31">
        <v>214.3</v>
      </c>
      <c r="D318" s="31">
        <v>215</v>
      </c>
      <c r="E318" s="31">
        <v>219.8</v>
      </c>
      <c r="F318" s="31">
        <v>225</v>
      </c>
      <c r="G318" s="31">
        <v>2195.7330000000002</v>
      </c>
      <c r="H318" s="31">
        <v>1752.079</v>
      </c>
      <c r="I318" s="31">
        <v>2.798</v>
      </c>
      <c r="J318" s="31">
        <v>0.14599999999999999</v>
      </c>
      <c r="K318" s="31">
        <v>24.338000000000001</v>
      </c>
      <c r="L318" s="31">
        <v>2.056</v>
      </c>
      <c r="M318" s="31">
        <v>0.45200000000000001</v>
      </c>
      <c r="N318" s="31">
        <v>0.65400000000000003</v>
      </c>
      <c r="O318" s="31">
        <v>47.9</v>
      </c>
      <c r="P318" s="31">
        <v>28.643999999999998</v>
      </c>
      <c r="Q318" s="31">
        <v>44.999000000000002</v>
      </c>
      <c r="R318" s="31">
        <v>229.8</v>
      </c>
      <c r="S318" s="31">
        <v>60.2</v>
      </c>
      <c r="T318" s="31">
        <v>60.2</v>
      </c>
      <c r="U318" s="31">
        <v>60.7</v>
      </c>
      <c r="V318" s="31">
        <v>91.864000000000004</v>
      </c>
      <c r="W318" s="31">
        <v>52.5</v>
      </c>
      <c r="X318" s="31">
        <v>67.075000000000003</v>
      </c>
      <c r="Y318" s="31">
        <v>82.962999999999994</v>
      </c>
      <c r="Z318" s="31">
        <v>1.3169999999999999</v>
      </c>
      <c r="AA318" s="31">
        <v>545.79600000000005</v>
      </c>
      <c r="AB318" s="31">
        <v>498.464</v>
      </c>
      <c r="AC318" s="31">
        <v>4.8540000000000001</v>
      </c>
      <c r="AD318" s="31">
        <v>3.875</v>
      </c>
      <c r="AE318" s="31">
        <v>7931.9970000000003</v>
      </c>
      <c r="AF318" s="31">
        <v>6123.3819999999996</v>
      </c>
      <c r="AG318" s="31">
        <v>1825.9010000000001</v>
      </c>
      <c r="AH318" s="31">
        <v>1165.3340000000001</v>
      </c>
      <c r="AI318" s="31">
        <v>6106.0950000000003</v>
      </c>
      <c r="AJ318" s="31">
        <v>4958.0479999999998</v>
      </c>
      <c r="AK318" s="31">
        <v>424.72899999999998</v>
      </c>
      <c r="AL318" s="31">
        <v>2053.6640000000002</v>
      </c>
      <c r="AM318" s="31">
        <v>45566.766499999998</v>
      </c>
      <c r="AN318" s="31">
        <v>45566.766499999998</v>
      </c>
      <c r="AO318" s="31">
        <v>45566.766499999998</v>
      </c>
      <c r="AP318" s="31">
        <v>1</v>
      </c>
    </row>
    <row r="319" spans="1:42" x14ac:dyDescent="0.35">
      <c r="A319" s="32">
        <v>800.49099999999999</v>
      </c>
      <c r="B319" s="32">
        <v>119.90900000000001</v>
      </c>
      <c r="C319" s="32">
        <v>214.5</v>
      </c>
      <c r="D319" s="32">
        <v>214.8</v>
      </c>
      <c r="E319" s="32">
        <v>219.8</v>
      </c>
      <c r="F319" s="32">
        <v>225</v>
      </c>
      <c r="G319" s="32">
        <v>2169.7959999999998</v>
      </c>
      <c r="H319" s="32">
        <v>1727.7929999999999</v>
      </c>
      <c r="I319" s="32">
        <v>3.2559999999999998</v>
      </c>
      <c r="J319" s="32">
        <v>0.14599999999999999</v>
      </c>
      <c r="K319" s="32">
        <v>24.335999999999999</v>
      </c>
      <c r="L319" s="32">
        <v>2.0459999999999998</v>
      </c>
      <c r="M319" s="32">
        <v>0.45</v>
      </c>
      <c r="N319" s="32">
        <v>0.65600000000000003</v>
      </c>
      <c r="O319" s="32">
        <v>47.9</v>
      </c>
      <c r="P319" s="32">
        <v>28.649000000000001</v>
      </c>
      <c r="Q319" s="32">
        <v>44.953000000000003</v>
      </c>
      <c r="R319" s="32">
        <v>229.8</v>
      </c>
      <c r="S319" s="32">
        <v>60.2</v>
      </c>
      <c r="T319" s="32">
        <v>60.2</v>
      </c>
      <c r="U319" s="32">
        <v>60.7</v>
      </c>
      <c r="V319" s="32">
        <v>141.87899999999999</v>
      </c>
      <c r="W319" s="32">
        <v>52.5</v>
      </c>
      <c r="X319" s="32">
        <v>66.614000000000004</v>
      </c>
      <c r="Y319" s="32">
        <v>80.501000000000005</v>
      </c>
      <c r="Z319" s="32">
        <v>3.3109999999999999</v>
      </c>
      <c r="AA319" s="32">
        <v>540.34400000000005</v>
      </c>
      <c r="AB319" s="32">
        <v>495.32900000000001</v>
      </c>
      <c r="AC319" s="32">
        <v>4.59</v>
      </c>
      <c r="AD319" s="32">
        <v>3.6869999999999998</v>
      </c>
      <c r="AE319" s="32">
        <v>7695.7929999999997</v>
      </c>
      <c r="AF319" s="32">
        <v>5387.5640000000003</v>
      </c>
      <c r="AG319" s="32">
        <v>1650.9090000000001</v>
      </c>
      <c r="AH319" s="32">
        <v>1035.654</v>
      </c>
      <c r="AI319" s="32">
        <v>6044.884</v>
      </c>
      <c r="AJ319" s="32">
        <v>4351.9110000000001</v>
      </c>
      <c r="AK319" s="32">
        <v>423.74700000000001</v>
      </c>
      <c r="AL319" s="32">
        <v>2055.6709999999998</v>
      </c>
      <c r="AM319" s="32">
        <v>45566.766779999998</v>
      </c>
      <c r="AN319" s="32">
        <v>45566.766779999998</v>
      </c>
      <c r="AO319" s="32">
        <v>45566.766779999998</v>
      </c>
      <c r="AP319" s="32">
        <v>1</v>
      </c>
    </row>
    <row r="320" spans="1:42" x14ac:dyDescent="0.35">
      <c r="A320" s="31">
        <v>800.49099999999999</v>
      </c>
      <c r="B320" s="31">
        <v>119.90900000000001</v>
      </c>
      <c r="C320" s="31">
        <v>214.5</v>
      </c>
      <c r="D320" s="31">
        <v>214.8</v>
      </c>
      <c r="E320" s="31">
        <v>219.8</v>
      </c>
      <c r="F320" s="31">
        <v>225</v>
      </c>
      <c r="G320" s="31">
        <v>2169.7959999999998</v>
      </c>
      <c r="H320" s="31">
        <v>1727.7929999999999</v>
      </c>
      <c r="I320" s="31">
        <v>3.2559999999999998</v>
      </c>
      <c r="J320" s="31">
        <v>0.14599999999999999</v>
      </c>
      <c r="K320" s="31">
        <v>24.335999999999999</v>
      </c>
      <c r="L320" s="31">
        <v>2.0459999999999998</v>
      </c>
      <c r="M320" s="31">
        <v>0.45</v>
      </c>
      <c r="N320" s="31">
        <v>0.65600000000000003</v>
      </c>
      <c r="O320" s="31">
        <v>47.9</v>
      </c>
      <c r="P320" s="31">
        <v>28.649000000000001</v>
      </c>
      <c r="Q320" s="31">
        <v>44.953000000000003</v>
      </c>
      <c r="R320" s="31">
        <v>229.8</v>
      </c>
      <c r="S320" s="31">
        <v>60.2</v>
      </c>
      <c r="T320" s="31">
        <v>60.2</v>
      </c>
      <c r="U320" s="31">
        <v>60.7</v>
      </c>
      <c r="V320" s="31">
        <v>91.864000000000004</v>
      </c>
      <c r="W320" s="31">
        <v>52.5</v>
      </c>
      <c r="X320" s="31">
        <v>67.183999999999997</v>
      </c>
      <c r="Y320" s="31">
        <v>83.1</v>
      </c>
      <c r="Z320" s="31">
        <v>1.3169999999999999</v>
      </c>
      <c r="AA320" s="31">
        <v>545.51800000000003</v>
      </c>
      <c r="AB320" s="31">
        <v>498.23399999999998</v>
      </c>
      <c r="AC320" s="31">
        <v>4.891</v>
      </c>
      <c r="AD320" s="31">
        <v>3.8380000000000001</v>
      </c>
      <c r="AE320" s="31">
        <v>7937.6719999999996</v>
      </c>
      <c r="AF320" s="31">
        <v>6141.7430000000004</v>
      </c>
      <c r="AG320" s="31">
        <v>1846.4770000000001</v>
      </c>
      <c r="AH320" s="31">
        <v>1147.6189999999999</v>
      </c>
      <c r="AI320" s="31">
        <v>6091.1959999999999</v>
      </c>
      <c r="AJ320" s="31">
        <v>4994.1239999999998</v>
      </c>
      <c r="AK320" s="31">
        <v>424.87799999999999</v>
      </c>
      <c r="AL320" s="31">
        <v>2054.8530000000001</v>
      </c>
      <c r="AM320" s="31">
        <v>45566.766779999998</v>
      </c>
      <c r="AN320" s="31">
        <v>45566.766779999998</v>
      </c>
      <c r="AO320" s="31">
        <v>45566.766779999998</v>
      </c>
      <c r="AP320" s="31">
        <v>1</v>
      </c>
    </row>
    <row r="321" spans="1:42" x14ac:dyDescent="0.35">
      <c r="A321" s="32">
        <v>800.30700000000002</v>
      </c>
      <c r="B321" s="32">
        <v>119.90900000000001</v>
      </c>
      <c r="C321" s="32">
        <v>214.6</v>
      </c>
      <c r="D321" s="32">
        <v>214.8</v>
      </c>
      <c r="E321" s="32">
        <v>219.8</v>
      </c>
      <c r="F321" s="32">
        <v>225.1</v>
      </c>
      <c r="G321" s="32">
        <v>2191.556</v>
      </c>
      <c r="H321" s="32">
        <v>1751.5930000000001</v>
      </c>
      <c r="I321" s="32">
        <v>3.1739999999999999</v>
      </c>
      <c r="J321" s="32">
        <v>0.14599999999999999</v>
      </c>
      <c r="K321" s="32">
        <v>24.364000000000001</v>
      </c>
      <c r="L321" s="32">
        <v>2.0339999999999998</v>
      </c>
      <c r="M321" s="32">
        <v>0.45400000000000001</v>
      </c>
      <c r="N321" s="32">
        <v>0.65600000000000003</v>
      </c>
      <c r="O321" s="32">
        <v>47.9</v>
      </c>
      <c r="P321" s="32">
        <v>28.501000000000001</v>
      </c>
      <c r="Q321" s="32">
        <v>44.948</v>
      </c>
      <c r="R321" s="32">
        <v>229.8</v>
      </c>
      <c r="S321" s="32">
        <v>60.2</v>
      </c>
      <c r="T321" s="32">
        <v>60.2</v>
      </c>
      <c r="U321" s="32">
        <v>60.8</v>
      </c>
      <c r="V321" s="32">
        <v>141.87899999999999</v>
      </c>
      <c r="W321" s="32">
        <v>52.5</v>
      </c>
      <c r="X321" s="32">
        <v>66.731999999999999</v>
      </c>
      <c r="Y321" s="32">
        <v>80.563999999999993</v>
      </c>
      <c r="Z321" s="32">
        <v>3.2730000000000001</v>
      </c>
      <c r="AA321" s="32">
        <v>542.20799999999997</v>
      </c>
      <c r="AB321" s="32">
        <v>497.25700000000001</v>
      </c>
      <c r="AC321" s="32">
        <v>4.665</v>
      </c>
      <c r="AD321" s="32">
        <v>3.6120000000000001</v>
      </c>
      <c r="AE321" s="32">
        <v>7709.8869999999997</v>
      </c>
      <c r="AF321" s="32">
        <v>5426</v>
      </c>
      <c r="AG321" s="32">
        <v>1695.731</v>
      </c>
      <c r="AH321" s="32">
        <v>1000.264</v>
      </c>
      <c r="AI321" s="32">
        <v>6014.1559999999999</v>
      </c>
      <c r="AJ321" s="32">
        <v>4425.7359999999999</v>
      </c>
      <c r="AK321" s="32">
        <v>423.61900000000003</v>
      </c>
      <c r="AL321" s="32">
        <v>2056.201</v>
      </c>
      <c r="AM321" s="32">
        <v>45566.767059999998</v>
      </c>
      <c r="AN321" s="32">
        <v>45566.767059999998</v>
      </c>
      <c r="AO321" s="32">
        <v>45566.767059999998</v>
      </c>
      <c r="AP321" s="32">
        <v>1</v>
      </c>
    </row>
    <row r="322" spans="1:42" x14ac:dyDescent="0.35">
      <c r="A322" s="31">
        <v>800.30700000000002</v>
      </c>
      <c r="B322" s="31">
        <v>119.90900000000001</v>
      </c>
      <c r="C322" s="31">
        <v>214.6</v>
      </c>
      <c r="D322" s="31">
        <v>214.8</v>
      </c>
      <c r="E322" s="31">
        <v>219.8</v>
      </c>
      <c r="F322" s="31">
        <v>225.1</v>
      </c>
      <c r="G322" s="31">
        <v>2191.556</v>
      </c>
      <c r="H322" s="31">
        <v>1751.5930000000001</v>
      </c>
      <c r="I322" s="31">
        <v>3.1739999999999999</v>
      </c>
      <c r="J322" s="31">
        <v>0.14599999999999999</v>
      </c>
      <c r="K322" s="31">
        <v>24.364000000000001</v>
      </c>
      <c r="L322" s="31">
        <v>2.0339999999999998</v>
      </c>
      <c r="M322" s="31">
        <v>0.45400000000000001</v>
      </c>
      <c r="N322" s="31">
        <v>0.65600000000000003</v>
      </c>
      <c r="O322" s="31">
        <v>47.9</v>
      </c>
      <c r="P322" s="31">
        <v>28.501000000000001</v>
      </c>
      <c r="Q322" s="31">
        <v>44.948</v>
      </c>
      <c r="R322" s="31">
        <v>229.8</v>
      </c>
      <c r="S322" s="31">
        <v>60.2</v>
      </c>
      <c r="T322" s="31">
        <v>60.2</v>
      </c>
      <c r="U322" s="31">
        <v>60.8</v>
      </c>
      <c r="V322" s="31">
        <v>91.864000000000004</v>
      </c>
      <c r="W322" s="31">
        <v>52.5</v>
      </c>
      <c r="X322" s="31">
        <v>67.302000000000007</v>
      </c>
      <c r="Y322" s="31">
        <v>83.141000000000005</v>
      </c>
      <c r="Z322" s="31">
        <v>1.3169999999999999</v>
      </c>
      <c r="AA322" s="31">
        <v>545.154</v>
      </c>
      <c r="AB322" s="31">
        <v>496.93900000000002</v>
      </c>
      <c r="AC322" s="31">
        <v>4.891</v>
      </c>
      <c r="AD322" s="31">
        <v>3.875</v>
      </c>
      <c r="AE322" s="31">
        <v>7931.5079999999998</v>
      </c>
      <c r="AF322" s="31">
        <v>6105.3010000000004</v>
      </c>
      <c r="AG322" s="31">
        <v>1839.261</v>
      </c>
      <c r="AH322" s="31">
        <v>1158.058</v>
      </c>
      <c r="AI322" s="31">
        <v>6092.2479999999996</v>
      </c>
      <c r="AJ322" s="31">
        <v>4947.2439999999997</v>
      </c>
      <c r="AK322" s="31">
        <v>424.69200000000001</v>
      </c>
      <c r="AL322" s="31">
        <v>2054.6410000000001</v>
      </c>
      <c r="AM322" s="31">
        <v>45566.767059999998</v>
      </c>
      <c r="AN322" s="31">
        <v>45566.767059999998</v>
      </c>
      <c r="AO322" s="31">
        <v>45566.767059999998</v>
      </c>
      <c r="AP322" s="31">
        <v>0</v>
      </c>
    </row>
    <row r="323" spans="1:42" x14ac:dyDescent="0.35">
      <c r="A323" s="32">
        <v>800.67499999999995</v>
      </c>
      <c r="B323" s="32">
        <v>119.90900000000001</v>
      </c>
      <c r="C323" s="32">
        <v>214.5</v>
      </c>
      <c r="D323" s="32">
        <v>215</v>
      </c>
      <c r="E323" s="32">
        <v>220</v>
      </c>
      <c r="F323" s="32">
        <v>225.1</v>
      </c>
      <c r="G323" s="32">
        <v>2196.0250000000001</v>
      </c>
      <c r="H323" s="32">
        <v>1749.165</v>
      </c>
      <c r="I323" s="32">
        <v>3.31</v>
      </c>
      <c r="J323" s="32">
        <v>0.15</v>
      </c>
      <c r="K323" s="32">
        <v>24.34</v>
      </c>
      <c r="L323" s="32">
        <v>2.032</v>
      </c>
      <c r="M323" s="32">
        <v>0.45400000000000001</v>
      </c>
      <c r="N323" s="32">
        <v>0.65200000000000002</v>
      </c>
      <c r="O323" s="32">
        <v>47.7</v>
      </c>
      <c r="P323" s="32">
        <v>28.292000000000002</v>
      </c>
      <c r="Q323" s="32">
        <v>44.999000000000002</v>
      </c>
      <c r="R323" s="32">
        <v>230</v>
      </c>
      <c r="S323" s="32">
        <v>60</v>
      </c>
      <c r="T323" s="32">
        <v>60</v>
      </c>
      <c r="U323" s="32">
        <v>60.9</v>
      </c>
      <c r="V323" s="32">
        <v>91.864000000000004</v>
      </c>
      <c r="W323" s="32">
        <v>52.5</v>
      </c>
      <c r="X323" s="32">
        <v>67.150999999999996</v>
      </c>
      <c r="Y323" s="32">
        <v>82.793000000000006</v>
      </c>
      <c r="Z323" s="32">
        <v>2.032</v>
      </c>
      <c r="AA323" s="32">
        <v>543.20699999999999</v>
      </c>
      <c r="AB323" s="32">
        <v>496.09100000000001</v>
      </c>
      <c r="AC323" s="32">
        <v>4.8540000000000001</v>
      </c>
      <c r="AD323" s="32">
        <v>3.875</v>
      </c>
      <c r="AE323" s="32">
        <v>7881.7790000000005</v>
      </c>
      <c r="AF323" s="32">
        <v>6052.7650000000003</v>
      </c>
      <c r="AG323" s="32">
        <v>1804.807</v>
      </c>
      <c r="AH323" s="32">
        <v>1146.873</v>
      </c>
      <c r="AI323" s="32">
        <v>6076.9719999999998</v>
      </c>
      <c r="AJ323" s="32">
        <v>4905.8919999999998</v>
      </c>
      <c r="AK323" s="32">
        <v>424.80799999999999</v>
      </c>
      <c r="AL323" s="32">
        <v>2055.768</v>
      </c>
      <c r="AM323" s="32">
        <v>45566.767350000002</v>
      </c>
      <c r="AN323" s="32">
        <v>45566.767350000002</v>
      </c>
      <c r="AO323" s="32">
        <v>45566.767350000002</v>
      </c>
      <c r="AP323" s="32">
        <v>0</v>
      </c>
    </row>
    <row r="324" spans="1:42" x14ac:dyDescent="0.35">
      <c r="A324" s="31">
        <v>800.30700000000002</v>
      </c>
      <c r="B324" s="31">
        <v>119.90900000000001</v>
      </c>
      <c r="C324" s="31">
        <v>214.6</v>
      </c>
      <c r="D324" s="31">
        <v>214.8</v>
      </c>
      <c r="E324" s="31">
        <v>220</v>
      </c>
      <c r="F324" s="31">
        <v>225.1</v>
      </c>
      <c r="G324" s="31">
        <v>2167.6590000000001</v>
      </c>
      <c r="H324" s="31">
        <v>1738.1880000000001</v>
      </c>
      <c r="I324" s="31">
        <v>3.6760000000000002</v>
      </c>
      <c r="J324" s="31">
        <v>0.14799999999999999</v>
      </c>
      <c r="K324" s="31">
        <v>24.335999999999999</v>
      </c>
      <c r="L324" s="31">
        <v>2.044</v>
      </c>
      <c r="M324" s="31">
        <v>0.45</v>
      </c>
      <c r="N324" s="31">
        <v>0.65400000000000003</v>
      </c>
      <c r="O324" s="31">
        <v>47.7</v>
      </c>
      <c r="P324" s="31">
        <v>28.373999999999999</v>
      </c>
      <c r="Q324" s="31">
        <v>44.969000000000001</v>
      </c>
      <c r="R324" s="31">
        <v>229.8</v>
      </c>
      <c r="S324" s="31">
        <v>60.1</v>
      </c>
      <c r="T324" s="31">
        <v>60.1</v>
      </c>
      <c r="U324" s="31">
        <v>60.9</v>
      </c>
      <c r="V324" s="31">
        <v>141.87899999999999</v>
      </c>
      <c r="W324" s="31">
        <v>52.5</v>
      </c>
      <c r="X324" s="31">
        <v>66.721000000000004</v>
      </c>
      <c r="Y324" s="31">
        <v>80.575000000000003</v>
      </c>
      <c r="Z324" s="31">
        <v>2.8969999999999998</v>
      </c>
      <c r="AA324" s="31">
        <v>541.26800000000003</v>
      </c>
      <c r="AB324" s="31">
        <v>495.88799999999998</v>
      </c>
      <c r="AC324" s="31">
        <v>4.59</v>
      </c>
      <c r="AD324" s="31">
        <v>3.65</v>
      </c>
      <c r="AE324" s="31">
        <v>7698.8850000000002</v>
      </c>
      <c r="AF324" s="31">
        <v>5399.8559999999998</v>
      </c>
      <c r="AG324" s="31">
        <v>1649.3789999999999</v>
      </c>
      <c r="AH324" s="31">
        <v>1013.165</v>
      </c>
      <c r="AI324" s="31">
        <v>6049.5060000000003</v>
      </c>
      <c r="AJ324" s="31">
        <v>4386.6909999999998</v>
      </c>
      <c r="AK324" s="31">
        <v>423.81</v>
      </c>
      <c r="AL324" s="31">
        <v>2054.0859999999998</v>
      </c>
      <c r="AM324" s="31">
        <v>45566.767630000002</v>
      </c>
      <c r="AN324" s="31">
        <v>45566.767630000002</v>
      </c>
      <c r="AO324" s="31">
        <v>45566.767630000002</v>
      </c>
      <c r="AP324" s="31">
        <v>1</v>
      </c>
    </row>
    <row r="325" spans="1:42" x14ac:dyDescent="0.35">
      <c r="A325" s="32">
        <v>800.30700000000002</v>
      </c>
      <c r="B325" s="32">
        <v>119.90900000000001</v>
      </c>
      <c r="C325" s="32">
        <v>214.6</v>
      </c>
      <c r="D325" s="32">
        <v>214.8</v>
      </c>
      <c r="E325" s="32">
        <v>220</v>
      </c>
      <c r="F325" s="32">
        <v>225.1</v>
      </c>
      <c r="G325" s="32">
        <v>2167.6590000000001</v>
      </c>
      <c r="H325" s="32">
        <v>1738.1880000000001</v>
      </c>
      <c r="I325" s="32">
        <v>3.6760000000000002</v>
      </c>
      <c r="J325" s="32">
        <v>0.14799999999999999</v>
      </c>
      <c r="K325" s="32">
        <v>24.335999999999999</v>
      </c>
      <c r="L325" s="32">
        <v>2.044</v>
      </c>
      <c r="M325" s="32">
        <v>0.45</v>
      </c>
      <c r="N325" s="32">
        <v>0.65400000000000003</v>
      </c>
      <c r="O325" s="32">
        <v>47.7</v>
      </c>
      <c r="P325" s="32">
        <v>28.373999999999999</v>
      </c>
      <c r="Q325" s="32">
        <v>44.969000000000001</v>
      </c>
      <c r="R325" s="32">
        <v>229.8</v>
      </c>
      <c r="S325" s="32">
        <v>60.1</v>
      </c>
      <c r="T325" s="32">
        <v>60.1</v>
      </c>
      <c r="U325" s="32">
        <v>60.9</v>
      </c>
      <c r="V325" s="32">
        <v>91.864000000000004</v>
      </c>
      <c r="W325" s="32">
        <v>52.5</v>
      </c>
      <c r="X325" s="32">
        <v>67.097999999999999</v>
      </c>
      <c r="Y325" s="32">
        <v>82.585999999999999</v>
      </c>
      <c r="Z325" s="32">
        <v>2.1070000000000002</v>
      </c>
      <c r="AA325" s="32">
        <v>544.745</v>
      </c>
      <c r="AB325" s="32">
        <v>495.738</v>
      </c>
      <c r="AC325" s="32">
        <v>4.891</v>
      </c>
      <c r="AD325" s="32">
        <v>3.8380000000000001</v>
      </c>
      <c r="AE325" s="32">
        <v>7909.9930000000004</v>
      </c>
      <c r="AF325" s="32">
        <v>6068.8530000000001</v>
      </c>
      <c r="AG325" s="32">
        <v>1835.9369999999999</v>
      </c>
      <c r="AH325" s="32">
        <v>1133.4069999999999</v>
      </c>
      <c r="AI325" s="32">
        <v>6074.0559999999996</v>
      </c>
      <c r="AJ325" s="32">
        <v>4935.4459999999999</v>
      </c>
      <c r="AK325" s="32">
        <v>424.73599999999999</v>
      </c>
      <c r="AL325" s="32">
        <v>2055.1930000000002</v>
      </c>
      <c r="AM325" s="32">
        <v>45566.767630000002</v>
      </c>
      <c r="AN325" s="32">
        <v>45566.767630000002</v>
      </c>
      <c r="AO325" s="32">
        <v>45566.767630000002</v>
      </c>
      <c r="AP325" s="32">
        <v>1</v>
      </c>
    </row>
    <row r="326" spans="1:42" x14ac:dyDescent="0.35">
      <c r="A326" s="31">
        <v>800.30700000000002</v>
      </c>
      <c r="B326" s="31">
        <v>119.90900000000001</v>
      </c>
      <c r="C326" s="31">
        <v>214.8</v>
      </c>
      <c r="D326" s="31">
        <v>214.8</v>
      </c>
      <c r="E326" s="31">
        <v>220</v>
      </c>
      <c r="F326" s="31">
        <v>225</v>
      </c>
      <c r="G326" s="31">
        <v>2169.116</v>
      </c>
      <c r="H326" s="31">
        <v>1754.1189999999999</v>
      </c>
      <c r="I326" s="31">
        <v>3.1280000000000001</v>
      </c>
      <c r="J326" s="31">
        <v>0.15</v>
      </c>
      <c r="K326" s="31">
        <v>24.341999999999999</v>
      </c>
      <c r="L326" s="31">
        <v>2.032</v>
      </c>
      <c r="M326" s="31">
        <v>0.45200000000000001</v>
      </c>
      <c r="N326" s="31">
        <v>0.65600000000000003</v>
      </c>
      <c r="O326" s="31">
        <v>47.5</v>
      </c>
      <c r="P326" s="31">
        <v>28.175000000000001</v>
      </c>
      <c r="Q326" s="31">
        <v>44.963999999999999</v>
      </c>
      <c r="R326" s="31">
        <v>229.8</v>
      </c>
      <c r="S326" s="31">
        <v>60</v>
      </c>
      <c r="T326" s="31">
        <v>60</v>
      </c>
      <c r="U326" s="31">
        <v>60.9</v>
      </c>
      <c r="V326" s="31">
        <v>141.87899999999999</v>
      </c>
      <c r="W326" s="31">
        <v>52.5</v>
      </c>
      <c r="X326" s="31">
        <v>66.894000000000005</v>
      </c>
      <c r="Y326" s="31">
        <v>80.537999999999997</v>
      </c>
      <c r="Z326" s="31">
        <v>3.16</v>
      </c>
      <c r="AA326" s="31">
        <v>540.30200000000002</v>
      </c>
      <c r="AB326" s="31">
        <v>494.87299999999999</v>
      </c>
      <c r="AC326" s="31">
        <v>4.59</v>
      </c>
      <c r="AD326" s="31">
        <v>3.65</v>
      </c>
      <c r="AE326" s="31">
        <v>7671.5770000000002</v>
      </c>
      <c r="AF326" s="31">
        <v>5367.3419999999996</v>
      </c>
      <c r="AG326" s="31">
        <v>1640.1479999999999</v>
      </c>
      <c r="AH326" s="31">
        <v>1003.956</v>
      </c>
      <c r="AI326" s="31">
        <v>6031.4290000000001</v>
      </c>
      <c r="AJ326" s="31">
        <v>4363.3860000000004</v>
      </c>
      <c r="AK326" s="31">
        <v>423.72399999999999</v>
      </c>
      <c r="AL326" s="31">
        <v>2055.3139999999999</v>
      </c>
      <c r="AM326" s="31">
        <v>45566.767910000002</v>
      </c>
      <c r="AN326" s="31">
        <v>45566.767910000002</v>
      </c>
      <c r="AO326" s="31">
        <v>45566.767910000002</v>
      </c>
      <c r="AP326" s="31">
        <v>1</v>
      </c>
    </row>
    <row r="327" spans="1:42" x14ac:dyDescent="0.35">
      <c r="A327" s="32">
        <v>800.30700000000002</v>
      </c>
      <c r="B327" s="32">
        <v>119.90900000000001</v>
      </c>
      <c r="C327" s="32">
        <v>214.8</v>
      </c>
      <c r="D327" s="32">
        <v>214.8</v>
      </c>
      <c r="E327" s="32">
        <v>220</v>
      </c>
      <c r="F327" s="32">
        <v>225</v>
      </c>
      <c r="G327" s="32">
        <v>2169.116</v>
      </c>
      <c r="H327" s="32">
        <v>1754.1189999999999</v>
      </c>
      <c r="I327" s="32">
        <v>3.1280000000000001</v>
      </c>
      <c r="J327" s="32">
        <v>0.15</v>
      </c>
      <c r="K327" s="32">
        <v>24.341999999999999</v>
      </c>
      <c r="L327" s="32">
        <v>2.032</v>
      </c>
      <c r="M327" s="32">
        <v>0.45200000000000001</v>
      </c>
      <c r="N327" s="32">
        <v>0.65600000000000003</v>
      </c>
      <c r="O327" s="32">
        <v>47.5</v>
      </c>
      <c r="P327" s="32">
        <v>28.175000000000001</v>
      </c>
      <c r="Q327" s="32">
        <v>44.963999999999999</v>
      </c>
      <c r="R327" s="32">
        <v>229.8</v>
      </c>
      <c r="S327" s="32">
        <v>60</v>
      </c>
      <c r="T327" s="32">
        <v>60</v>
      </c>
      <c r="U327" s="32">
        <v>60.9</v>
      </c>
      <c r="V327" s="32">
        <v>91.864000000000004</v>
      </c>
      <c r="W327" s="32">
        <v>52.5</v>
      </c>
      <c r="X327" s="32">
        <v>67.260000000000005</v>
      </c>
      <c r="Y327" s="32">
        <v>82.819000000000003</v>
      </c>
      <c r="Z327" s="32">
        <v>2.4830000000000001</v>
      </c>
      <c r="AA327" s="32">
        <v>545.43799999999999</v>
      </c>
      <c r="AB327" s="32">
        <v>497.96499999999997</v>
      </c>
      <c r="AC327" s="32">
        <v>4.8540000000000001</v>
      </c>
      <c r="AD327" s="32">
        <v>3.9129999999999998</v>
      </c>
      <c r="AE327" s="32">
        <v>7907.8069999999998</v>
      </c>
      <c r="AF327" s="32">
        <v>6132.192</v>
      </c>
      <c r="AG327" s="32">
        <v>1815.3409999999999</v>
      </c>
      <c r="AH327" s="32">
        <v>1173.374</v>
      </c>
      <c r="AI327" s="32">
        <v>6092.4660000000003</v>
      </c>
      <c r="AJ327" s="32">
        <v>4958.8190000000004</v>
      </c>
      <c r="AK327" s="32">
        <v>424.80500000000001</v>
      </c>
      <c r="AL327" s="32">
        <v>2055.3960000000002</v>
      </c>
      <c r="AM327" s="32">
        <v>45566.767910000002</v>
      </c>
      <c r="AN327" s="32">
        <v>45566.767910000002</v>
      </c>
      <c r="AO327" s="32">
        <v>45566.767910000002</v>
      </c>
      <c r="AP327" s="32">
        <v>1</v>
      </c>
    </row>
    <row r="328" spans="1:42" x14ac:dyDescent="0.35">
      <c r="A328" s="31">
        <v>800.67499999999995</v>
      </c>
      <c r="B328" s="31">
        <v>119.90900000000001</v>
      </c>
      <c r="C328" s="31">
        <v>214.6</v>
      </c>
      <c r="D328" s="31">
        <v>214.8</v>
      </c>
      <c r="E328" s="31">
        <v>220.1</v>
      </c>
      <c r="F328" s="31">
        <v>225</v>
      </c>
      <c r="G328" s="31">
        <v>2201.5619999999999</v>
      </c>
      <c r="H328" s="31">
        <v>1759.462</v>
      </c>
      <c r="I328" s="31">
        <v>2.9020000000000001</v>
      </c>
      <c r="J328" s="31">
        <v>0.14599999999999999</v>
      </c>
      <c r="K328" s="31">
        <v>24.34</v>
      </c>
      <c r="L328" s="31">
        <v>2.06</v>
      </c>
      <c r="M328" s="31">
        <v>0.45400000000000001</v>
      </c>
      <c r="N328" s="31">
        <v>0.65600000000000003</v>
      </c>
      <c r="O328" s="31">
        <v>47.2</v>
      </c>
      <c r="P328" s="31">
        <v>28.347999999999999</v>
      </c>
      <c r="Q328" s="31">
        <v>44.978999999999999</v>
      </c>
      <c r="R328" s="31">
        <v>229.8</v>
      </c>
      <c r="S328" s="31">
        <v>60</v>
      </c>
      <c r="T328" s="31">
        <v>60</v>
      </c>
      <c r="U328" s="31">
        <v>60.9</v>
      </c>
      <c r="V328" s="31">
        <v>91.864000000000004</v>
      </c>
      <c r="W328" s="31">
        <v>52.5</v>
      </c>
      <c r="X328" s="31">
        <v>67.251999999999995</v>
      </c>
      <c r="Y328" s="31">
        <v>83.408000000000001</v>
      </c>
      <c r="Z328" s="31">
        <v>1.3540000000000001</v>
      </c>
      <c r="AA328" s="31">
        <v>544.18299999999999</v>
      </c>
      <c r="AB328" s="31">
        <v>497.02300000000002</v>
      </c>
      <c r="AC328" s="31">
        <v>4.891</v>
      </c>
      <c r="AD328" s="31">
        <v>3.8380000000000001</v>
      </c>
      <c r="AE328" s="31">
        <v>7887.5209999999997</v>
      </c>
      <c r="AF328" s="31">
        <v>6061.0659999999998</v>
      </c>
      <c r="AG328" s="31">
        <v>1834.0509999999999</v>
      </c>
      <c r="AH328" s="31">
        <v>1135.1559999999999</v>
      </c>
      <c r="AI328" s="31">
        <v>6053.4709999999995</v>
      </c>
      <c r="AJ328" s="31">
        <v>4925.91</v>
      </c>
      <c r="AK328" s="31">
        <v>424.79300000000001</v>
      </c>
      <c r="AL328" s="31">
        <v>2056.5259999999998</v>
      </c>
      <c r="AM328" s="31">
        <v>45566.768190000003</v>
      </c>
      <c r="AN328" s="31">
        <v>45566.768190000003</v>
      </c>
      <c r="AO328" s="31">
        <v>45566.768190000003</v>
      </c>
      <c r="AP328" s="31">
        <v>1</v>
      </c>
    </row>
    <row r="329" spans="1:42" x14ac:dyDescent="0.35">
      <c r="A329" s="32">
        <v>800.49099999999999</v>
      </c>
      <c r="B329" s="32">
        <v>119.90900000000001</v>
      </c>
      <c r="C329" s="32">
        <v>214.5</v>
      </c>
      <c r="D329" s="32">
        <v>214.8</v>
      </c>
      <c r="E329" s="32">
        <v>220.1</v>
      </c>
      <c r="F329" s="32">
        <v>224.8</v>
      </c>
      <c r="G329" s="32">
        <v>2196.1219999999998</v>
      </c>
      <c r="H329" s="32">
        <v>1765.4849999999999</v>
      </c>
      <c r="I329" s="32">
        <v>3.13</v>
      </c>
      <c r="J329" s="32">
        <v>0.14599999999999999</v>
      </c>
      <c r="K329" s="32">
        <v>24.338000000000001</v>
      </c>
      <c r="L329" s="32">
        <v>2.036</v>
      </c>
      <c r="M329" s="32">
        <v>0.45200000000000001</v>
      </c>
      <c r="N329" s="32">
        <v>0.65600000000000003</v>
      </c>
      <c r="O329" s="32">
        <v>46.5</v>
      </c>
      <c r="P329" s="32">
        <v>28.216000000000001</v>
      </c>
      <c r="Q329" s="32">
        <v>44.973999999999997</v>
      </c>
      <c r="R329" s="32">
        <v>229.8</v>
      </c>
      <c r="S329" s="32">
        <v>60.1</v>
      </c>
      <c r="T329" s="32">
        <v>60.1</v>
      </c>
      <c r="U329" s="32">
        <v>60.9</v>
      </c>
      <c r="V329" s="32">
        <v>141.87899999999999</v>
      </c>
      <c r="W329" s="32">
        <v>52.5</v>
      </c>
      <c r="X329" s="32">
        <v>66.873999999999995</v>
      </c>
      <c r="Y329" s="32">
        <v>80.524000000000001</v>
      </c>
      <c r="Z329" s="32">
        <v>3.1230000000000002</v>
      </c>
      <c r="AA329" s="32">
        <v>542.45799999999997</v>
      </c>
      <c r="AB329" s="32">
        <v>497.94099999999997</v>
      </c>
      <c r="AC329" s="32">
        <v>4.6280000000000001</v>
      </c>
      <c r="AD329" s="32">
        <v>3.65</v>
      </c>
      <c r="AE329" s="32">
        <v>7710.7439999999997</v>
      </c>
      <c r="AF329" s="32">
        <v>5459.0429999999997</v>
      </c>
      <c r="AG329" s="32">
        <v>1674.193</v>
      </c>
      <c r="AH329" s="32">
        <v>1017.23</v>
      </c>
      <c r="AI329" s="32">
        <v>6036.5510000000004</v>
      </c>
      <c r="AJ329" s="32">
        <v>4441.8130000000001</v>
      </c>
      <c r="AK329" s="32">
        <v>423.49200000000002</v>
      </c>
      <c r="AL329" s="32">
        <v>2055.4949999999999</v>
      </c>
      <c r="AM329" s="32">
        <v>45566.768479999999</v>
      </c>
      <c r="AN329" s="32">
        <v>45566.768479999999</v>
      </c>
      <c r="AO329" s="32">
        <v>45566.768479999999</v>
      </c>
      <c r="AP329" s="32">
        <v>1</v>
      </c>
    </row>
    <row r="330" spans="1:42" x14ac:dyDescent="0.35">
      <c r="A330" s="31">
        <v>800.49099999999999</v>
      </c>
      <c r="B330" s="31">
        <v>119.90900000000001</v>
      </c>
      <c r="C330" s="31">
        <v>214.5</v>
      </c>
      <c r="D330" s="31">
        <v>214.8</v>
      </c>
      <c r="E330" s="31">
        <v>220.1</v>
      </c>
      <c r="F330" s="31">
        <v>224.8</v>
      </c>
      <c r="G330" s="31">
        <v>2196.1219999999998</v>
      </c>
      <c r="H330" s="31">
        <v>1765.4849999999999</v>
      </c>
      <c r="I330" s="31">
        <v>3.13</v>
      </c>
      <c r="J330" s="31">
        <v>0.14599999999999999</v>
      </c>
      <c r="K330" s="31">
        <v>24.338000000000001</v>
      </c>
      <c r="L330" s="31">
        <v>2.036</v>
      </c>
      <c r="M330" s="31">
        <v>0.45200000000000001</v>
      </c>
      <c r="N330" s="31">
        <v>0.65600000000000003</v>
      </c>
      <c r="O330" s="31">
        <v>46.5</v>
      </c>
      <c r="P330" s="31">
        <v>28.216000000000001</v>
      </c>
      <c r="Q330" s="31">
        <v>44.973999999999997</v>
      </c>
      <c r="R330" s="31">
        <v>229.8</v>
      </c>
      <c r="S330" s="31">
        <v>60.1</v>
      </c>
      <c r="T330" s="31">
        <v>60.1</v>
      </c>
      <c r="U330" s="31">
        <v>60.9</v>
      </c>
      <c r="V330" s="31">
        <v>91.864000000000004</v>
      </c>
      <c r="W330" s="31">
        <v>52.5</v>
      </c>
      <c r="X330" s="31">
        <v>67.239999999999995</v>
      </c>
      <c r="Y330" s="31">
        <v>82.983999999999995</v>
      </c>
      <c r="Z330" s="31">
        <v>2.4079999999999999</v>
      </c>
      <c r="AA330" s="31">
        <v>544.46299999999997</v>
      </c>
      <c r="AB330" s="31">
        <v>497.005</v>
      </c>
      <c r="AC330" s="31">
        <v>4.8540000000000001</v>
      </c>
      <c r="AD330" s="31">
        <v>3.8</v>
      </c>
      <c r="AE330" s="31">
        <v>7882.3379999999997</v>
      </c>
      <c r="AF330" s="31">
        <v>6068.2179999999998</v>
      </c>
      <c r="AG330" s="31">
        <v>1810.662</v>
      </c>
      <c r="AH330" s="31">
        <v>1112.347</v>
      </c>
      <c r="AI330" s="31">
        <v>6071.6760000000004</v>
      </c>
      <c r="AJ330" s="31">
        <v>4955.8710000000001</v>
      </c>
      <c r="AK330" s="31">
        <v>424.77499999999998</v>
      </c>
      <c r="AL330" s="31">
        <v>2055.163</v>
      </c>
      <c r="AM330" s="31">
        <v>45566.768479999999</v>
      </c>
      <c r="AN330" s="31">
        <v>45566.768479999999</v>
      </c>
      <c r="AO330" s="31">
        <v>45566.768479999999</v>
      </c>
      <c r="AP330" s="31">
        <v>1</v>
      </c>
    </row>
    <row r="331" spans="1:42" x14ac:dyDescent="0.35">
      <c r="A331" s="32">
        <v>800.49099999999999</v>
      </c>
      <c r="B331" s="32">
        <v>119.90900000000001</v>
      </c>
      <c r="C331" s="32">
        <v>214.6</v>
      </c>
      <c r="D331" s="32">
        <v>214.6</v>
      </c>
      <c r="E331" s="32">
        <v>220.1</v>
      </c>
      <c r="F331" s="32">
        <v>224.8</v>
      </c>
      <c r="G331" s="32">
        <v>2167.27</v>
      </c>
      <c r="H331" s="32">
        <v>1767.816</v>
      </c>
      <c r="I331" s="32">
        <v>3.3140000000000001</v>
      </c>
      <c r="J331" s="32">
        <v>0.14399999999999999</v>
      </c>
      <c r="K331" s="32">
        <v>24.335999999999999</v>
      </c>
      <c r="L331" s="32">
        <v>2.044</v>
      </c>
      <c r="M331" s="32">
        <v>0.45</v>
      </c>
      <c r="N331" s="32">
        <v>0.65400000000000003</v>
      </c>
      <c r="O331" s="32">
        <v>46</v>
      </c>
      <c r="P331" s="32">
        <v>28.262</v>
      </c>
      <c r="Q331" s="32">
        <v>44.969000000000001</v>
      </c>
      <c r="R331" s="32">
        <v>229.8</v>
      </c>
      <c r="S331" s="32">
        <v>59.9</v>
      </c>
      <c r="T331" s="32">
        <v>59.9</v>
      </c>
      <c r="U331" s="32">
        <v>60.9</v>
      </c>
      <c r="V331" s="32">
        <v>141.87899999999999</v>
      </c>
      <c r="W331" s="32">
        <v>52.5</v>
      </c>
      <c r="X331" s="32">
        <v>66.858000000000004</v>
      </c>
      <c r="Y331" s="32">
        <v>80.703000000000003</v>
      </c>
      <c r="Z331" s="32">
        <v>3.4239999999999999</v>
      </c>
      <c r="AA331" s="32">
        <v>541.07799999999997</v>
      </c>
      <c r="AB331" s="32">
        <v>496.79700000000003</v>
      </c>
      <c r="AC331" s="32">
        <v>4.59</v>
      </c>
      <c r="AD331" s="32">
        <v>3.65</v>
      </c>
      <c r="AE331" s="32">
        <v>7674.4579999999996</v>
      </c>
      <c r="AF331" s="32">
        <v>5423.8180000000002</v>
      </c>
      <c r="AG331" s="32">
        <v>1648.06</v>
      </c>
      <c r="AH331" s="32">
        <v>1014.027</v>
      </c>
      <c r="AI331" s="32">
        <v>6026.3969999999999</v>
      </c>
      <c r="AJ331" s="32">
        <v>4409.7910000000002</v>
      </c>
      <c r="AK331" s="32">
        <v>423.34699999999998</v>
      </c>
      <c r="AL331" s="32">
        <v>2054.8989999999999</v>
      </c>
      <c r="AM331" s="32">
        <v>45566.768750000003</v>
      </c>
      <c r="AN331" s="32">
        <v>45566.768750000003</v>
      </c>
      <c r="AO331" s="32">
        <v>45566.768750000003</v>
      </c>
      <c r="AP331" s="32">
        <v>1</v>
      </c>
    </row>
    <row r="332" spans="1:42" x14ac:dyDescent="0.35">
      <c r="A332" s="31">
        <v>800.49099999999999</v>
      </c>
      <c r="B332" s="31">
        <v>119.90900000000001</v>
      </c>
      <c r="C332" s="31">
        <v>214.6</v>
      </c>
      <c r="D332" s="31">
        <v>214.6</v>
      </c>
      <c r="E332" s="31">
        <v>220.1</v>
      </c>
      <c r="F332" s="31">
        <v>224.8</v>
      </c>
      <c r="G332" s="31">
        <v>2167.27</v>
      </c>
      <c r="H332" s="31">
        <v>1767.816</v>
      </c>
      <c r="I332" s="31">
        <v>3.3140000000000001</v>
      </c>
      <c r="J332" s="31">
        <v>0.14399999999999999</v>
      </c>
      <c r="K332" s="31">
        <v>24.335999999999999</v>
      </c>
      <c r="L332" s="31">
        <v>2.044</v>
      </c>
      <c r="M332" s="31">
        <v>0.45</v>
      </c>
      <c r="N332" s="31">
        <v>0.65400000000000003</v>
      </c>
      <c r="O332" s="31">
        <v>46</v>
      </c>
      <c r="P332" s="31">
        <v>28.262</v>
      </c>
      <c r="Q332" s="31">
        <v>44.969000000000001</v>
      </c>
      <c r="R332" s="31">
        <v>229.8</v>
      </c>
      <c r="S332" s="31">
        <v>59.9</v>
      </c>
      <c r="T332" s="31">
        <v>59.9</v>
      </c>
      <c r="U332" s="31">
        <v>60.9</v>
      </c>
      <c r="V332" s="31">
        <v>91.864000000000004</v>
      </c>
      <c r="W332" s="31">
        <v>52.5</v>
      </c>
      <c r="X332" s="31">
        <v>67.350999999999999</v>
      </c>
      <c r="Y332" s="31">
        <v>83.212000000000003</v>
      </c>
      <c r="Z332" s="31">
        <v>1.3540000000000001</v>
      </c>
      <c r="AA332" s="31">
        <v>545.00099999999998</v>
      </c>
      <c r="AB332" s="31">
        <v>497.49200000000002</v>
      </c>
      <c r="AC332" s="31">
        <v>4.8159999999999998</v>
      </c>
      <c r="AD332" s="31">
        <v>3.8380000000000001</v>
      </c>
      <c r="AE332" s="31">
        <v>7897.63</v>
      </c>
      <c r="AF332" s="31">
        <v>6100.308</v>
      </c>
      <c r="AG332" s="31">
        <v>1795.2360000000001</v>
      </c>
      <c r="AH332" s="31">
        <v>1136.3499999999999</v>
      </c>
      <c r="AI332" s="31">
        <v>6102.3940000000002</v>
      </c>
      <c r="AJ332" s="31">
        <v>4963.9579999999996</v>
      </c>
      <c r="AK332" s="31">
        <v>424.75299999999999</v>
      </c>
      <c r="AL332" s="31">
        <v>2056.3679999999999</v>
      </c>
      <c r="AM332" s="31">
        <v>45566.768750000003</v>
      </c>
      <c r="AN332" s="31">
        <v>45566.768750000003</v>
      </c>
      <c r="AO332" s="31">
        <v>45566.768750000003</v>
      </c>
      <c r="AP332" s="31">
        <v>1</v>
      </c>
    </row>
    <row r="333" spans="1:42" x14ac:dyDescent="0.35">
      <c r="A333" s="32">
        <v>800.49099999999999</v>
      </c>
      <c r="B333" s="32">
        <v>119.90900000000001</v>
      </c>
      <c r="C333" s="32">
        <v>214.6</v>
      </c>
      <c r="D333" s="32">
        <v>214.6</v>
      </c>
      <c r="E333" s="32">
        <v>220.1</v>
      </c>
      <c r="F333" s="32">
        <v>225</v>
      </c>
      <c r="G333" s="32">
        <v>2169.4070000000002</v>
      </c>
      <c r="H333" s="32">
        <v>1782.971</v>
      </c>
      <c r="I333" s="32">
        <v>3.4940000000000002</v>
      </c>
      <c r="J333" s="32">
        <v>0.14599999999999999</v>
      </c>
      <c r="K333" s="32">
        <v>24.335999999999999</v>
      </c>
      <c r="L333" s="32">
        <v>2.0179999999999998</v>
      </c>
      <c r="M333" s="32">
        <v>0.45</v>
      </c>
      <c r="N333" s="32">
        <v>0.65</v>
      </c>
      <c r="O333" s="32">
        <v>45.2</v>
      </c>
      <c r="P333" s="32">
        <v>27.864000000000001</v>
      </c>
      <c r="Q333" s="32">
        <v>44.959000000000003</v>
      </c>
      <c r="R333" s="32">
        <v>229.8</v>
      </c>
      <c r="S333" s="32">
        <v>60.1</v>
      </c>
      <c r="T333" s="32">
        <v>60.1</v>
      </c>
      <c r="U333" s="32">
        <v>60.9</v>
      </c>
      <c r="V333" s="32">
        <v>91.864000000000004</v>
      </c>
      <c r="W333" s="32">
        <v>52.5</v>
      </c>
      <c r="X333" s="32">
        <v>67.213999999999999</v>
      </c>
      <c r="Y333" s="32">
        <v>83.231999999999999</v>
      </c>
      <c r="Z333" s="32">
        <v>1.3919999999999999</v>
      </c>
      <c r="AA333" s="32">
        <v>543.94500000000005</v>
      </c>
      <c r="AB333" s="32">
        <v>496.17700000000002</v>
      </c>
      <c r="AC333" s="32">
        <v>4.891</v>
      </c>
      <c r="AD333" s="32">
        <v>3.9510000000000001</v>
      </c>
      <c r="AE333" s="32">
        <v>7872.201</v>
      </c>
      <c r="AF333" s="32">
        <v>6052.2470000000003</v>
      </c>
      <c r="AG333" s="32">
        <v>1819.998</v>
      </c>
      <c r="AH333" s="32">
        <v>1176.3510000000001</v>
      </c>
      <c r="AI333" s="32">
        <v>6052.2030000000004</v>
      </c>
      <c r="AJ333" s="32">
        <v>4875.8959999999997</v>
      </c>
      <c r="AK333" s="32">
        <v>424.63499999999999</v>
      </c>
      <c r="AL333" s="32">
        <v>2056.5830000000001</v>
      </c>
      <c r="AM333" s="32">
        <v>45566.769039999999</v>
      </c>
      <c r="AN333" s="32">
        <v>45566.769039999999</v>
      </c>
      <c r="AO333" s="32">
        <v>45566.769039999999</v>
      </c>
      <c r="AP333" s="32">
        <v>1</v>
      </c>
    </row>
    <row r="334" spans="1:42" x14ac:dyDescent="0.35">
      <c r="A334" s="31">
        <v>800.30700000000002</v>
      </c>
      <c r="B334" s="31">
        <v>119.90900000000001</v>
      </c>
      <c r="C334" s="31">
        <v>214.8</v>
      </c>
      <c r="D334" s="31">
        <v>214.6</v>
      </c>
      <c r="E334" s="31">
        <v>220.1</v>
      </c>
      <c r="F334" s="31">
        <v>225</v>
      </c>
      <c r="G334" s="31">
        <v>2190.002</v>
      </c>
      <c r="H334" s="31">
        <v>1783.5540000000001</v>
      </c>
      <c r="I334" s="31">
        <v>2.8740000000000001</v>
      </c>
      <c r="J334" s="31">
        <v>0.14799999999999999</v>
      </c>
      <c r="K334" s="31">
        <v>24.338000000000001</v>
      </c>
      <c r="L334" s="31">
        <v>2.0339999999999998</v>
      </c>
      <c r="M334" s="31">
        <v>0.45200000000000001</v>
      </c>
      <c r="N334" s="31">
        <v>0.65800000000000003</v>
      </c>
      <c r="O334" s="31">
        <v>44.4</v>
      </c>
      <c r="P334" s="31">
        <v>27.757000000000001</v>
      </c>
      <c r="Q334" s="31">
        <v>44.999000000000002</v>
      </c>
      <c r="R334" s="31">
        <v>229.8</v>
      </c>
      <c r="S334" s="31">
        <v>60</v>
      </c>
      <c r="T334" s="31">
        <v>60</v>
      </c>
      <c r="U334" s="31">
        <v>60.9</v>
      </c>
      <c r="V334" s="31">
        <v>141.87899999999999</v>
      </c>
      <c r="W334" s="31">
        <v>52.5</v>
      </c>
      <c r="X334" s="31">
        <v>66.757000000000005</v>
      </c>
      <c r="Y334" s="31">
        <v>80.581999999999994</v>
      </c>
      <c r="Z334" s="31">
        <v>3.5739999999999998</v>
      </c>
      <c r="AA334" s="31">
        <v>540.96299999999997</v>
      </c>
      <c r="AB334" s="31">
        <v>496.31299999999999</v>
      </c>
      <c r="AC334" s="31">
        <v>4.5529999999999999</v>
      </c>
      <c r="AD334" s="31">
        <v>3.6869999999999998</v>
      </c>
      <c r="AE334" s="31">
        <v>7672.7780000000002</v>
      </c>
      <c r="AF334" s="31">
        <v>5401.4979999999996</v>
      </c>
      <c r="AG334" s="31">
        <v>1615.6610000000001</v>
      </c>
      <c r="AH334" s="31">
        <v>1018.746</v>
      </c>
      <c r="AI334" s="31">
        <v>6057.1170000000002</v>
      </c>
      <c r="AJ334" s="31">
        <v>4382.7520000000004</v>
      </c>
      <c r="AK334" s="31">
        <v>423.726</v>
      </c>
      <c r="AL334" s="31">
        <v>2055.6579999999999</v>
      </c>
      <c r="AM334" s="31">
        <v>45566.769319999999</v>
      </c>
      <c r="AN334" s="31">
        <v>45566.769319999999</v>
      </c>
      <c r="AO334" s="31">
        <v>45566.769319999999</v>
      </c>
      <c r="AP334" s="31">
        <v>1</v>
      </c>
    </row>
    <row r="335" spans="1:42" x14ac:dyDescent="0.35">
      <c r="A335" s="32">
        <v>800.30700000000002</v>
      </c>
      <c r="B335" s="32">
        <v>119.90900000000001</v>
      </c>
      <c r="C335" s="32">
        <v>214.8</v>
      </c>
      <c r="D335" s="32">
        <v>214.6</v>
      </c>
      <c r="E335" s="32">
        <v>220.1</v>
      </c>
      <c r="F335" s="32">
        <v>225</v>
      </c>
      <c r="G335" s="32">
        <v>2190.002</v>
      </c>
      <c r="H335" s="32">
        <v>1783.5540000000001</v>
      </c>
      <c r="I335" s="32">
        <v>2.8740000000000001</v>
      </c>
      <c r="J335" s="32">
        <v>0.14799999999999999</v>
      </c>
      <c r="K335" s="32">
        <v>24.338000000000001</v>
      </c>
      <c r="L335" s="32">
        <v>2.0339999999999998</v>
      </c>
      <c r="M335" s="32">
        <v>0.45200000000000001</v>
      </c>
      <c r="N335" s="32">
        <v>0.65800000000000003</v>
      </c>
      <c r="O335" s="32">
        <v>44.4</v>
      </c>
      <c r="P335" s="32">
        <v>27.757000000000001</v>
      </c>
      <c r="Q335" s="32">
        <v>44.999000000000002</v>
      </c>
      <c r="R335" s="32">
        <v>229.8</v>
      </c>
      <c r="S335" s="32">
        <v>60</v>
      </c>
      <c r="T335" s="32">
        <v>60</v>
      </c>
      <c r="U335" s="32">
        <v>60.9</v>
      </c>
      <c r="V335" s="32">
        <v>91.864000000000004</v>
      </c>
      <c r="W335" s="32">
        <v>52.5</v>
      </c>
      <c r="X335" s="32">
        <v>67.203000000000003</v>
      </c>
      <c r="Y335" s="32">
        <v>83.507999999999996</v>
      </c>
      <c r="Z335" s="32">
        <v>1.43</v>
      </c>
      <c r="AA335" s="32">
        <v>543.23199999999997</v>
      </c>
      <c r="AB335" s="32">
        <v>494.98</v>
      </c>
      <c r="AC335" s="32">
        <v>4.8159999999999998</v>
      </c>
      <c r="AD335" s="32">
        <v>3.875</v>
      </c>
      <c r="AE335" s="32">
        <v>7859.8419999999996</v>
      </c>
      <c r="AF335" s="32">
        <v>6002.241</v>
      </c>
      <c r="AG335" s="32">
        <v>1770.991</v>
      </c>
      <c r="AH335" s="32">
        <v>1128.97</v>
      </c>
      <c r="AI335" s="32">
        <v>6088.8509999999997</v>
      </c>
      <c r="AJ335" s="32">
        <v>4873.2709999999997</v>
      </c>
      <c r="AK335" s="32">
        <v>424.83199999999999</v>
      </c>
      <c r="AL335" s="32">
        <v>2055.5059999999999</v>
      </c>
      <c r="AM335" s="32">
        <v>45566.769319999999</v>
      </c>
      <c r="AN335" s="32">
        <v>45566.769319999999</v>
      </c>
      <c r="AO335" s="32">
        <v>45566.769319999999</v>
      </c>
      <c r="AP335" s="32">
        <v>1</v>
      </c>
    </row>
    <row r="336" spans="1:42" x14ac:dyDescent="0.35">
      <c r="A336" s="31">
        <v>800.49099999999999</v>
      </c>
      <c r="B336" s="31">
        <v>119.90900000000001</v>
      </c>
      <c r="C336" s="31">
        <v>214.8</v>
      </c>
      <c r="D336" s="31">
        <v>214.8</v>
      </c>
      <c r="E336" s="31">
        <v>220.1</v>
      </c>
      <c r="F336" s="31">
        <v>224.8</v>
      </c>
      <c r="G336" s="31">
        <v>2192.9160000000002</v>
      </c>
      <c r="H336" s="31">
        <v>1783.6510000000001</v>
      </c>
      <c r="I336" s="31">
        <v>3.1280000000000001</v>
      </c>
      <c r="J336" s="31">
        <v>0.14799999999999999</v>
      </c>
      <c r="K336" s="31">
        <v>24.338000000000001</v>
      </c>
      <c r="L336" s="31">
        <v>2.0619999999999998</v>
      </c>
      <c r="M336" s="31">
        <v>0.45200000000000001</v>
      </c>
      <c r="N336" s="31">
        <v>0.65400000000000003</v>
      </c>
      <c r="O336" s="31">
        <v>43.4</v>
      </c>
      <c r="P336" s="31">
        <v>28.058</v>
      </c>
      <c r="Q336" s="31">
        <v>44.973999999999997</v>
      </c>
      <c r="R336" s="31">
        <v>230</v>
      </c>
      <c r="S336" s="31">
        <v>60</v>
      </c>
      <c r="T336" s="31">
        <v>60</v>
      </c>
      <c r="U336" s="31">
        <v>60.9</v>
      </c>
      <c r="V336" s="31">
        <v>141.87899999999999</v>
      </c>
      <c r="W336" s="31">
        <v>52.5</v>
      </c>
      <c r="X336" s="31">
        <v>66.766000000000005</v>
      </c>
      <c r="Y336" s="31">
        <v>80.459999999999994</v>
      </c>
      <c r="Z336" s="31">
        <v>3.085</v>
      </c>
      <c r="AA336" s="31">
        <v>541.54999999999995</v>
      </c>
      <c r="AB336" s="31">
        <v>497.09699999999998</v>
      </c>
      <c r="AC336" s="31">
        <v>4.6280000000000001</v>
      </c>
      <c r="AD336" s="31">
        <v>3.6869999999999998</v>
      </c>
      <c r="AE336" s="31">
        <v>7686.4459999999999</v>
      </c>
      <c r="AF336" s="31">
        <v>5435.38</v>
      </c>
      <c r="AG336" s="31">
        <v>1666.5920000000001</v>
      </c>
      <c r="AH336" s="31">
        <v>1029.2940000000001</v>
      </c>
      <c r="AI336" s="31">
        <v>6019.8540000000003</v>
      </c>
      <c r="AJ336" s="31">
        <v>4406.0860000000002</v>
      </c>
      <c r="AK336" s="31">
        <v>423.721</v>
      </c>
      <c r="AL336" s="31">
        <v>2055.9209999999998</v>
      </c>
      <c r="AM336" s="31">
        <v>45566.7696</v>
      </c>
      <c r="AN336" s="31">
        <v>45566.7696</v>
      </c>
      <c r="AO336" s="31">
        <v>45566.7696</v>
      </c>
      <c r="AP336" s="31">
        <v>1</v>
      </c>
    </row>
    <row r="337" spans="1:42" x14ac:dyDescent="0.35">
      <c r="A337" s="32">
        <v>800.67499999999995</v>
      </c>
      <c r="B337" s="32">
        <v>119.90900000000001</v>
      </c>
      <c r="C337" s="32">
        <v>214.6</v>
      </c>
      <c r="D337" s="32">
        <v>214.8</v>
      </c>
      <c r="E337" s="32">
        <v>220.1</v>
      </c>
      <c r="F337" s="32">
        <v>224.8</v>
      </c>
      <c r="G337" s="32">
        <v>2183.6880000000001</v>
      </c>
      <c r="H337" s="32">
        <v>1769.953</v>
      </c>
      <c r="I337" s="32">
        <v>3.4260000000000002</v>
      </c>
      <c r="J337" s="32">
        <v>0.14799999999999999</v>
      </c>
      <c r="K337" s="32">
        <v>24.338000000000001</v>
      </c>
      <c r="L337" s="32">
        <v>2.0299999999999998</v>
      </c>
      <c r="M337" s="32">
        <v>0.45200000000000001</v>
      </c>
      <c r="N337" s="32">
        <v>0.65400000000000003</v>
      </c>
      <c r="O337" s="32">
        <v>42.7</v>
      </c>
      <c r="P337" s="32">
        <v>27.777000000000001</v>
      </c>
      <c r="Q337" s="32">
        <v>44.988999999999997</v>
      </c>
      <c r="R337" s="32">
        <v>229.8</v>
      </c>
      <c r="S337" s="32">
        <v>60.1</v>
      </c>
      <c r="T337" s="32">
        <v>60.1</v>
      </c>
      <c r="U337" s="32">
        <v>60.9</v>
      </c>
      <c r="V337" s="32">
        <v>91.864000000000004</v>
      </c>
      <c r="W337" s="32">
        <v>52.5</v>
      </c>
      <c r="X337" s="32">
        <v>67.477999999999994</v>
      </c>
      <c r="Y337" s="32">
        <v>83.334999999999994</v>
      </c>
      <c r="Z337" s="32">
        <v>1.3169999999999999</v>
      </c>
      <c r="AA337" s="32">
        <v>542.55999999999995</v>
      </c>
      <c r="AB337" s="32">
        <v>494.80599999999998</v>
      </c>
      <c r="AC337" s="32">
        <v>4.891</v>
      </c>
      <c r="AD337" s="32">
        <v>3.875</v>
      </c>
      <c r="AE337" s="32">
        <v>7833.7479999999996</v>
      </c>
      <c r="AF337" s="32">
        <v>5988.2849999999999</v>
      </c>
      <c r="AG337" s="32">
        <v>1812.646</v>
      </c>
      <c r="AH337" s="32">
        <v>1132.7</v>
      </c>
      <c r="AI337" s="32">
        <v>6021.1019999999999</v>
      </c>
      <c r="AJ337" s="32">
        <v>4855.585</v>
      </c>
      <c r="AK337" s="32">
        <v>424.71699999999998</v>
      </c>
      <c r="AL337" s="32">
        <v>2053.9609999999998</v>
      </c>
      <c r="AM337" s="32">
        <v>45566.76988</v>
      </c>
      <c r="AN337" s="32">
        <v>45566.76988</v>
      </c>
      <c r="AO337" s="32">
        <v>45566.76988</v>
      </c>
      <c r="AP337" s="32">
        <v>0</v>
      </c>
    </row>
    <row r="338" spans="1:42" x14ac:dyDescent="0.35">
      <c r="A338" s="31">
        <v>800.49099999999999</v>
      </c>
      <c r="B338" s="31">
        <v>119.90900000000001</v>
      </c>
      <c r="C338" s="31">
        <v>214.6</v>
      </c>
      <c r="D338" s="31">
        <v>214.6</v>
      </c>
      <c r="E338" s="31">
        <v>220.1</v>
      </c>
      <c r="F338" s="31">
        <v>224.8</v>
      </c>
      <c r="G338" s="31">
        <v>2183.0070000000001</v>
      </c>
      <c r="H338" s="31">
        <v>1798.319</v>
      </c>
      <c r="I338" s="31">
        <v>3.0659999999999998</v>
      </c>
      <c r="J338" s="31">
        <v>0.14799999999999999</v>
      </c>
      <c r="K338" s="31">
        <v>24.338000000000001</v>
      </c>
      <c r="L338" s="31">
        <v>2.04</v>
      </c>
      <c r="M338" s="31">
        <v>0.45200000000000001</v>
      </c>
      <c r="N338" s="31">
        <v>0.65200000000000002</v>
      </c>
      <c r="O338" s="31">
        <v>42</v>
      </c>
      <c r="P338" s="31">
        <v>27.696000000000002</v>
      </c>
      <c r="Q338" s="31">
        <v>44.978999999999999</v>
      </c>
      <c r="R338" s="31">
        <v>229.8</v>
      </c>
      <c r="S338" s="31">
        <v>59.9</v>
      </c>
      <c r="T338" s="31">
        <v>59.9</v>
      </c>
      <c r="U338" s="31">
        <v>60.9</v>
      </c>
      <c r="V338" s="31">
        <v>141.87899999999999</v>
      </c>
      <c r="W338" s="31">
        <v>52.5</v>
      </c>
      <c r="X338" s="31">
        <v>66.611000000000004</v>
      </c>
      <c r="Y338" s="31">
        <v>80.42</v>
      </c>
      <c r="Z338" s="31">
        <v>3.1230000000000002</v>
      </c>
      <c r="AA338" s="31">
        <v>540.38400000000001</v>
      </c>
      <c r="AB338" s="31">
        <v>495.19299999999998</v>
      </c>
      <c r="AC338" s="31">
        <v>4.7409999999999997</v>
      </c>
      <c r="AD338" s="31">
        <v>3.6869999999999998</v>
      </c>
      <c r="AE338" s="31">
        <v>7658.8909999999996</v>
      </c>
      <c r="AF338" s="31">
        <v>5381.57</v>
      </c>
      <c r="AG338" s="31">
        <v>1712.067</v>
      </c>
      <c r="AH338" s="31">
        <v>1012.4640000000001</v>
      </c>
      <c r="AI338" s="31">
        <v>5946.8239999999996</v>
      </c>
      <c r="AJ338" s="31">
        <v>4369.1049999999996</v>
      </c>
      <c r="AK338" s="31">
        <v>423.411</v>
      </c>
      <c r="AL338" s="31">
        <v>2055.2089999999998</v>
      </c>
      <c r="AM338" s="31">
        <v>45566.77016</v>
      </c>
      <c r="AN338" s="31">
        <v>45566.77016</v>
      </c>
      <c r="AO338" s="31">
        <v>45566.77016</v>
      </c>
      <c r="AP338" s="31">
        <v>1</v>
      </c>
    </row>
    <row r="339" spans="1:42" x14ac:dyDescent="0.35">
      <c r="A339" s="32">
        <v>800.49099999999999</v>
      </c>
      <c r="B339" s="32">
        <v>119.90900000000001</v>
      </c>
      <c r="C339" s="32">
        <v>214.6</v>
      </c>
      <c r="D339" s="32">
        <v>214.6</v>
      </c>
      <c r="E339" s="32">
        <v>220.1</v>
      </c>
      <c r="F339" s="32">
        <v>224.8</v>
      </c>
      <c r="G339" s="32">
        <v>2183.0070000000001</v>
      </c>
      <c r="H339" s="32">
        <v>1798.319</v>
      </c>
      <c r="I339" s="32">
        <v>3.0659999999999998</v>
      </c>
      <c r="J339" s="32">
        <v>0.14799999999999999</v>
      </c>
      <c r="K339" s="32">
        <v>24.338000000000001</v>
      </c>
      <c r="L339" s="32">
        <v>2.04</v>
      </c>
      <c r="M339" s="32">
        <v>0.45200000000000001</v>
      </c>
      <c r="N339" s="32">
        <v>0.65200000000000002</v>
      </c>
      <c r="O339" s="32">
        <v>42</v>
      </c>
      <c r="P339" s="32">
        <v>27.696000000000002</v>
      </c>
      <c r="Q339" s="32">
        <v>44.978999999999999</v>
      </c>
      <c r="R339" s="32">
        <v>229.8</v>
      </c>
      <c r="S339" s="32">
        <v>59.9</v>
      </c>
      <c r="T339" s="32">
        <v>59.9</v>
      </c>
      <c r="U339" s="32">
        <v>60.9</v>
      </c>
      <c r="V339" s="32">
        <v>91.864000000000004</v>
      </c>
      <c r="W339" s="32">
        <v>52.5</v>
      </c>
      <c r="X339" s="32">
        <v>67.343000000000004</v>
      </c>
      <c r="Y339" s="32">
        <v>83.391999999999996</v>
      </c>
      <c r="Z339" s="32">
        <v>1.3919999999999999</v>
      </c>
      <c r="AA339" s="32">
        <v>544.65800000000002</v>
      </c>
      <c r="AB339" s="32">
        <v>495.83199999999999</v>
      </c>
      <c r="AC339" s="32">
        <v>4.891</v>
      </c>
      <c r="AD339" s="32">
        <v>3.875</v>
      </c>
      <c r="AE339" s="32">
        <v>7878.53</v>
      </c>
      <c r="AF339" s="32">
        <v>6022.5379999999996</v>
      </c>
      <c r="AG339" s="32">
        <v>1813.9480000000001</v>
      </c>
      <c r="AH339" s="32">
        <v>1128.855</v>
      </c>
      <c r="AI339" s="32">
        <v>6064.5820000000003</v>
      </c>
      <c r="AJ339" s="32">
        <v>4893.6819999999998</v>
      </c>
      <c r="AK339" s="32">
        <v>424.81900000000002</v>
      </c>
      <c r="AL339" s="32">
        <v>2054.5100000000002</v>
      </c>
      <c r="AM339" s="32">
        <v>45566.77016</v>
      </c>
      <c r="AN339" s="32">
        <v>45566.77016</v>
      </c>
      <c r="AO339" s="32">
        <v>45566.77016</v>
      </c>
      <c r="AP339" s="32">
        <v>1</v>
      </c>
    </row>
    <row r="340" spans="1:42" x14ac:dyDescent="0.35">
      <c r="A340" s="31">
        <v>800.49099999999999</v>
      </c>
      <c r="B340" s="31">
        <v>119.90900000000001</v>
      </c>
      <c r="C340" s="31">
        <v>214.6</v>
      </c>
      <c r="D340" s="31">
        <v>214.6</v>
      </c>
      <c r="E340" s="31">
        <v>220.1</v>
      </c>
      <c r="F340" s="31">
        <v>225</v>
      </c>
      <c r="G340" s="31">
        <v>2181.9389999999999</v>
      </c>
      <c r="H340" s="31">
        <v>1758.588</v>
      </c>
      <c r="I340" s="31">
        <v>2.8740000000000001</v>
      </c>
      <c r="J340" s="31">
        <v>0.14799999999999999</v>
      </c>
      <c r="K340" s="31">
        <v>24.338000000000001</v>
      </c>
      <c r="L340" s="31">
        <v>2.0419999999999998</v>
      </c>
      <c r="M340" s="31">
        <v>0.45200000000000001</v>
      </c>
      <c r="N340" s="31">
        <v>0.65800000000000003</v>
      </c>
      <c r="O340" s="31">
        <v>41.5</v>
      </c>
      <c r="P340" s="31">
        <v>27.588999999999999</v>
      </c>
      <c r="Q340" s="31">
        <v>44.959000000000003</v>
      </c>
      <c r="R340" s="31">
        <v>229.8</v>
      </c>
      <c r="S340" s="31">
        <v>60</v>
      </c>
      <c r="T340" s="31">
        <v>60</v>
      </c>
      <c r="U340" s="31">
        <v>60.9</v>
      </c>
      <c r="V340" s="31">
        <v>141.87899999999999</v>
      </c>
      <c r="W340" s="31">
        <v>52.5</v>
      </c>
      <c r="X340" s="31">
        <v>66.787000000000006</v>
      </c>
      <c r="Y340" s="31">
        <v>80.432000000000002</v>
      </c>
      <c r="Z340" s="31">
        <v>2.859</v>
      </c>
      <c r="AA340" s="31">
        <v>539.45799999999997</v>
      </c>
      <c r="AB340" s="31">
        <v>492.93200000000002</v>
      </c>
      <c r="AC340" s="31">
        <v>4.59</v>
      </c>
      <c r="AD340" s="31">
        <v>3.65</v>
      </c>
      <c r="AE340" s="31">
        <v>7651.7129999999997</v>
      </c>
      <c r="AF340" s="31">
        <v>5318.39</v>
      </c>
      <c r="AG340" s="31">
        <v>1620.874</v>
      </c>
      <c r="AH340" s="31">
        <v>981.21400000000006</v>
      </c>
      <c r="AI340" s="31">
        <v>6030.84</v>
      </c>
      <c r="AJ340" s="31">
        <v>4337.1760000000004</v>
      </c>
      <c r="AK340" s="31">
        <v>423.22300000000001</v>
      </c>
      <c r="AL340" s="31">
        <v>2055.6129999999998</v>
      </c>
      <c r="AM340" s="31">
        <v>45566.77044</v>
      </c>
      <c r="AN340" s="31">
        <v>45566.77044</v>
      </c>
      <c r="AO340" s="31">
        <v>45566.77044</v>
      </c>
      <c r="AP340" s="31">
        <v>1</v>
      </c>
    </row>
    <row r="341" spans="1:42" x14ac:dyDescent="0.35">
      <c r="A341" s="32">
        <v>800.49099999999999</v>
      </c>
      <c r="B341" s="32">
        <v>119.90900000000001</v>
      </c>
      <c r="C341" s="32">
        <v>214.6</v>
      </c>
      <c r="D341" s="32">
        <v>214.6</v>
      </c>
      <c r="E341" s="32">
        <v>220.1</v>
      </c>
      <c r="F341" s="32">
        <v>225</v>
      </c>
      <c r="G341" s="32">
        <v>2181.9389999999999</v>
      </c>
      <c r="H341" s="32">
        <v>1758.588</v>
      </c>
      <c r="I341" s="32">
        <v>2.8740000000000001</v>
      </c>
      <c r="J341" s="32">
        <v>0.14799999999999999</v>
      </c>
      <c r="K341" s="32">
        <v>24.338000000000001</v>
      </c>
      <c r="L341" s="32">
        <v>2.0419999999999998</v>
      </c>
      <c r="M341" s="32">
        <v>0.45200000000000001</v>
      </c>
      <c r="N341" s="32">
        <v>0.65800000000000003</v>
      </c>
      <c r="O341" s="32">
        <v>41.5</v>
      </c>
      <c r="P341" s="32">
        <v>27.588999999999999</v>
      </c>
      <c r="Q341" s="32">
        <v>44.959000000000003</v>
      </c>
      <c r="R341" s="32">
        <v>229.8</v>
      </c>
      <c r="S341" s="32">
        <v>60</v>
      </c>
      <c r="T341" s="32">
        <v>60</v>
      </c>
      <c r="U341" s="32">
        <v>60.9</v>
      </c>
      <c r="V341" s="32">
        <v>91.864000000000004</v>
      </c>
      <c r="W341" s="32">
        <v>52.5</v>
      </c>
      <c r="X341" s="32">
        <v>67.317999999999998</v>
      </c>
      <c r="Y341" s="32">
        <v>82.896000000000001</v>
      </c>
      <c r="Z341" s="32">
        <v>1.994</v>
      </c>
      <c r="AA341" s="32">
        <v>543.25099999999998</v>
      </c>
      <c r="AB341" s="32">
        <v>494.38099999999997</v>
      </c>
      <c r="AC341" s="32">
        <v>4.8159999999999998</v>
      </c>
      <c r="AD341" s="32">
        <v>3.9129999999999998</v>
      </c>
      <c r="AE341" s="32">
        <v>7852.9570000000003</v>
      </c>
      <c r="AF341" s="32">
        <v>5994.0810000000001</v>
      </c>
      <c r="AG341" s="32">
        <v>1768.155</v>
      </c>
      <c r="AH341" s="32">
        <v>1144.289</v>
      </c>
      <c r="AI341" s="32">
        <v>6084.8019999999997</v>
      </c>
      <c r="AJ341" s="32">
        <v>4849.7920000000004</v>
      </c>
      <c r="AK341" s="32">
        <v>424.66399999999999</v>
      </c>
      <c r="AL341" s="32">
        <v>2055.442</v>
      </c>
      <c r="AM341" s="32">
        <v>45566.77044</v>
      </c>
      <c r="AN341" s="32">
        <v>45566.77044</v>
      </c>
      <c r="AO341" s="32">
        <v>45566.77044</v>
      </c>
      <c r="AP341" s="32">
        <v>1</v>
      </c>
    </row>
    <row r="342" spans="1:42" x14ac:dyDescent="0.35">
      <c r="A342" s="31">
        <v>800.49099999999999</v>
      </c>
      <c r="B342" s="31">
        <v>119.90900000000001</v>
      </c>
      <c r="C342" s="31">
        <v>214.6</v>
      </c>
      <c r="D342" s="31">
        <v>214.8</v>
      </c>
      <c r="E342" s="31">
        <v>220.1</v>
      </c>
      <c r="F342" s="31">
        <v>225</v>
      </c>
      <c r="G342" s="31">
        <v>2187.7669999999998</v>
      </c>
      <c r="H342" s="31">
        <v>1789.8679999999999</v>
      </c>
      <c r="I342" s="31">
        <v>3.0739999999999998</v>
      </c>
      <c r="J342" s="31">
        <v>0.14799999999999999</v>
      </c>
      <c r="K342" s="31">
        <v>24.338000000000001</v>
      </c>
      <c r="L342" s="31">
        <v>2.044</v>
      </c>
      <c r="M342" s="31">
        <v>0.45200000000000001</v>
      </c>
      <c r="N342" s="31">
        <v>0.65600000000000003</v>
      </c>
      <c r="O342" s="31">
        <v>41</v>
      </c>
      <c r="P342" s="31">
        <v>27.584</v>
      </c>
      <c r="Q342" s="31">
        <v>44.978999999999999</v>
      </c>
      <c r="R342" s="31">
        <v>229.8</v>
      </c>
      <c r="S342" s="31">
        <v>60.1</v>
      </c>
      <c r="T342" s="31">
        <v>60.1</v>
      </c>
      <c r="U342" s="31">
        <v>60.9</v>
      </c>
      <c r="V342" s="31">
        <v>141.87899999999999</v>
      </c>
      <c r="W342" s="31">
        <v>52.5</v>
      </c>
      <c r="X342" s="31">
        <v>66.786000000000001</v>
      </c>
      <c r="Y342" s="31">
        <v>80.402000000000001</v>
      </c>
      <c r="Z342" s="31">
        <v>3.3490000000000002</v>
      </c>
      <c r="AA342" s="31">
        <v>540.39499999999998</v>
      </c>
      <c r="AB342" s="31">
        <v>495.185</v>
      </c>
      <c r="AC342" s="31">
        <v>4.6280000000000001</v>
      </c>
      <c r="AD342" s="31">
        <v>3.6869999999999998</v>
      </c>
      <c r="AE342" s="31">
        <v>7648.1149999999998</v>
      </c>
      <c r="AF342" s="31">
        <v>5371.0559999999996</v>
      </c>
      <c r="AG342" s="31">
        <v>1649.9839999999999</v>
      </c>
      <c r="AH342" s="31">
        <v>1011.0410000000001</v>
      </c>
      <c r="AI342" s="31">
        <v>5998.1310000000003</v>
      </c>
      <c r="AJ342" s="31">
        <v>4360.0159999999996</v>
      </c>
      <c r="AK342" s="31">
        <v>423.72500000000002</v>
      </c>
      <c r="AL342" s="31">
        <v>2055.14</v>
      </c>
      <c r="AM342" s="31">
        <v>45566.770729999997</v>
      </c>
      <c r="AN342" s="31">
        <v>45566.770729999997</v>
      </c>
      <c r="AO342" s="31">
        <v>45566.770729999997</v>
      </c>
      <c r="AP342" s="31">
        <v>1</v>
      </c>
    </row>
    <row r="343" spans="1:42" x14ac:dyDescent="0.35">
      <c r="A343" s="32">
        <v>800.49099999999999</v>
      </c>
      <c r="B343" s="32">
        <v>119.90900000000001</v>
      </c>
      <c r="C343" s="32">
        <v>214.6</v>
      </c>
      <c r="D343" s="32">
        <v>214.8</v>
      </c>
      <c r="E343" s="32">
        <v>220.1</v>
      </c>
      <c r="F343" s="32">
        <v>225</v>
      </c>
      <c r="G343" s="32">
        <v>2187.7669999999998</v>
      </c>
      <c r="H343" s="32">
        <v>1789.8679999999999</v>
      </c>
      <c r="I343" s="32">
        <v>3.0739999999999998</v>
      </c>
      <c r="J343" s="32">
        <v>0.14799999999999999</v>
      </c>
      <c r="K343" s="32">
        <v>24.338000000000001</v>
      </c>
      <c r="L343" s="32">
        <v>2.044</v>
      </c>
      <c r="M343" s="32">
        <v>0.45200000000000001</v>
      </c>
      <c r="N343" s="32">
        <v>0.65600000000000003</v>
      </c>
      <c r="O343" s="32">
        <v>41</v>
      </c>
      <c r="P343" s="32">
        <v>27.584</v>
      </c>
      <c r="Q343" s="32">
        <v>44.978999999999999</v>
      </c>
      <c r="R343" s="32">
        <v>229.8</v>
      </c>
      <c r="S343" s="32">
        <v>60.1</v>
      </c>
      <c r="T343" s="32">
        <v>60.1</v>
      </c>
      <c r="U343" s="32">
        <v>60.9</v>
      </c>
      <c r="V343" s="32">
        <v>91.864000000000004</v>
      </c>
      <c r="W343" s="32">
        <v>52.5</v>
      </c>
      <c r="X343" s="32">
        <v>67.349000000000004</v>
      </c>
      <c r="Y343" s="32">
        <v>83.052000000000007</v>
      </c>
      <c r="Z343" s="32">
        <v>2.145</v>
      </c>
      <c r="AA343" s="32">
        <v>542.41399999999999</v>
      </c>
      <c r="AB343" s="32">
        <v>494.113</v>
      </c>
      <c r="AC343" s="32">
        <v>4.8540000000000001</v>
      </c>
      <c r="AD343" s="32">
        <v>3.875</v>
      </c>
      <c r="AE343" s="32">
        <v>7838.9480000000003</v>
      </c>
      <c r="AF343" s="32">
        <v>5964.1019999999999</v>
      </c>
      <c r="AG343" s="32">
        <v>1785.1859999999999</v>
      </c>
      <c r="AH343" s="32">
        <v>1123.652</v>
      </c>
      <c r="AI343" s="32">
        <v>6053.7619999999997</v>
      </c>
      <c r="AJ343" s="32">
        <v>4840.45</v>
      </c>
      <c r="AK343" s="32">
        <v>424.74700000000001</v>
      </c>
      <c r="AL343" s="32">
        <v>2054.2130000000002</v>
      </c>
      <c r="AM343" s="32">
        <v>45566.770729999997</v>
      </c>
      <c r="AN343" s="32">
        <v>45566.770729999997</v>
      </c>
      <c r="AO343" s="32">
        <v>45566.770729999997</v>
      </c>
      <c r="AP343" s="32">
        <v>1</v>
      </c>
    </row>
    <row r="344" spans="1:42" x14ac:dyDescent="0.35">
      <c r="A344" s="31">
        <v>800.49099999999999</v>
      </c>
      <c r="B344" s="31">
        <v>119.90900000000001</v>
      </c>
      <c r="C344" s="31">
        <v>214.6</v>
      </c>
      <c r="D344" s="31">
        <v>214.6</v>
      </c>
      <c r="E344" s="31">
        <v>220.1</v>
      </c>
      <c r="F344" s="31">
        <v>225</v>
      </c>
      <c r="G344" s="31">
        <v>2189.6129999999998</v>
      </c>
      <c r="H344" s="31">
        <v>1795.0160000000001</v>
      </c>
      <c r="I344" s="31">
        <v>3.238</v>
      </c>
      <c r="J344" s="31">
        <v>0.14799999999999999</v>
      </c>
      <c r="K344" s="31">
        <v>24.338000000000001</v>
      </c>
      <c r="L344" s="31">
        <v>2.044</v>
      </c>
      <c r="M344" s="31">
        <v>0.45200000000000001</v>
      </c>
      <c r="N344" s="31">
        <v>0.65800000000000003</v>
      </c>
      <c r="O344" s="31">
        <v>40.700000000000003</v>
      </c>
      <c r="P344" s="31">
        <v>27.523</v>
      </c>
      <c r="Q344" s="31">
        <v>44.973999999999997</v>
      </c>
      <c r="R344" s="31">
        <v>229.8</v>
      </c>
      <c r="S344" s="31">
        <v>59.9</v>
      </c>
      <c r="T344" s="31">
        <v>59.9</v>
      </c>
      <c r="U344" s="31">
        <v>60.9</v>
      </c>
      <c r="V344" s="31">
        <v>91.864000000000004</v>
      </c>
      <c r="W344" s="31">
        <v>52.5</v>
      </c>
      <c r="X344" s="31">
        <v>67.256</v>
      </c>
      <c r="Y344" s="31">
        <v>82.828000000000003</v>
      </c>
      <c r="Z344" s="31">
        <v>2.4460000000000002</v>
      </c>
      <c r="AA344" s="31">
        <v>541.84299999999996</v>
      </c>
      <c r="AB344" s="31">
        <v>493.41399999999999</v>
      </c>
      <c r="AC344" s="31">
        <v>4.8159999999999998</v>
      </c>
      <c r="AD344" s="31">
        <v>3.875</v>
      </c>
      <c r="AE344" s="31">
        <v>7819.4939999999997</v>
      </c>
      <c r="AF344" s="31">
        <v>5944.549</v>
      </c>
      <c r="AG344" s="31">
        <v>1759.481</v>
      </c>
      <c r="AH344" s="31">
        <v>1118.9929999999999</v>
      </c>
      <c r="AI344" s="31">
        <v>6060.0119999999997</v>
      </c>
      <c r="AJ344" s="31">
        <v>4825.5559999999996</v>
      </c>
      <c r="AK344" s="31">
        <v>424.62599999999998</v>
      </c>
      <c r="AL344" s="31">
        <v>2056.2130000000002</v>
      </c>
      <c r="AM344" s="31">
        <v>45566.771009999997</v>
      </c>
      <c r="AN344" s="31">
        <v>45566.771009999997</v>
      </c>
      <c r="AO344" s="31">
        <v>45566.771009999997</v>
      </c>
      <c r="AP344" s="31">
        <v>1</v>
      </c>
    </row>
    <row r="345" spans="1:42" x14ac:dyDescent="0.35">
      <c r="A345" s="32">
        <v>800.49099999999999</v>
      </c>
      <c r="B345" s="32">
        <v>119.90900000000001</v>
      </c>
      <c r="C345" s="32">
        <v>214.6</v>
      </c>
      <c r="D345" s="32">
        <v>214.6</v>
      </c>
      <c r="E345" s="32">
        <v>220.1</v>
      </c>
      <c r="F345" s="32">
        <v>225</v>
      </c>
      <c r="G345" s="32">
        <v>2191.75</v>
      </c>
      <c r="H345" s="32">
        <v>1772.771</v>
      </c>
      <c r="I345" s="32">
        <v>3.24</v>
      </c>
      <c r="J345" s="32">
        <v>0.14799999999999999</v>
      </c>
      <c r="K345" s="32">
        <v>24.338000000000001</v>
      </c>
      <c r="L345" s="32">
        <v>2.0219999999999998</v>
      </c>
      <c r="M345" s="32">
        <v>0.45200000000000001</v>
      </c>
      <c r="N345" s="32">
        <v>0.65400000000000003</v>
      </c>
      <c r="O345" s="32">
        <v>40.5</v>
      </c>
      <c r="P345" s="32">
        <v>27.068999999999999</v>
      </c>
      <c r="Q345" s="32">
        <v>44.994</v>
      </c>
      <c r="R345" s="32">
        <v>229.8</v>
      </c>
      <c r="S345" s="32">
        <v>60.1</v>
      </c>
      <c r="T345" s="32">
        <v>60.1</v>
      </c>
      <c r="U345" s="32">
        <v>60.9</v>
      </c>
      <c r="V345" s="32">
        <v>141.87899999999999</v>
      </c>
      <c r="W345" s="32">
        <v>52.5</v>
      </c>
      <c r="X345" s="32">
        <v>66.744</v>
      </c>
      <c r="Y345" s="32">
        <v>80.331999999999994</v>
      </c>
      <c r="Z345" s="32">
        <v>2.859</v>
      </c>
      <c r="AA345" s="32">
        <v>539.08600000000001</v>
      </c>
      <c r="AB345" s="32">
        <v>491.74599999999998</v>
      </c>
      <c r="AC345" s="32">
        <v>4.6280000000000001</v>
      </c>
      <c r="AD345" s="32">
        <v>3.6869999999999998</v>
      </c>
      <c r="AE345" s="32">
        <v>7636.1030000000001</v>
      </c>
      <c r="AF345" s="32">
        <v>5288.37</v>
      </c>
      <c r="AG345" s="32">
        <v>1627.4069999999999</v>
      </c>
      <c r="AH345" s="32">
        <v>984.61199999999997</v>
      </c>
      <c r="AI345" s="32">
        <v>6008.6959999999999</v>
      </c>
      <c r="AJ345" s="32">
        <v>4303.7569999999996</v>
      </c>
      <c r="AK345" s="32">
        <v>423.64800000000002</v>
      </c>
      <c r="AL345" s="32">
        <v>2055.8249999999998</v>
      </c>
      <c r="AM345" s="32">
        <v>45566.771280000001</v>
      </c>
      <c r="AN345" s="32">
        <v>45566.771280000001</v>
      </c>
      <c r="AO345" s="32">
        <v>45566.771280000001</v>
      </c>
      <c r="AP345" s="32">
        <v>0</v>
      </c>
    </row>
    <row r="346" spans="1:42" x14ac:dyDescent="0.35">
      <c r="A346" s="31">
        <v>800.49099999999999</v>
      </c>
      <c r="B346" s="31">
        <v>119.90900000000001</v>
      </c>
      <c r="C346" s="31">
        <v>214.6</v>
      </c>
      <c r="D346" s="31">
        <v>214.6</v>
      </c>
      <c r="E346" s="31">
        <v>220.1</v>
      </c>
      <c r="F346" s="31">
        <v>225</v>
      </c>
      <c r="G346" s="31">
        <v>2191.75</v>
      </c>
      <c r="H346" s="31">
        <v>1772.771</v>
      </c>
      <c r="I346" s="31">
        <v>3.24</v>
      </c>
      <c r="J346" s="31">
        <v>0.14799999999999999</v>
      </c>
      <c r="K346" s="31">
        <v>24.338000000000001</v>
      </c>
      <c r="L346" s="31">
        <v>2.0219999999999998</v>
      </c>
      <c r="M346" s="31">
        <v>0.45200000000000001</v>
      </c>
      <c r="N346" s="31">
        <v>0.65400000000000003</v>
      </c>
      <c r="O346" s="31">
        <v>40.5</v>
      </c>
      <c r="P346" s="31">
        <v>27.068999999999999</v>
      </c>
      <c r="Q346" s="31">
        <v>44.994</v>
      </c>
      <c r="R346" s="31">
        <v>229.8</v>
      </c>
      <c r="S346" s="31">
        <v>60.1</v>
      </c>
      <c r="T346" s="31">
        <v>60.1</v>
      </c>
      <c r="U346" s="31">
        <v>60.9</v>
      </c>
      <c r="V346" s="31">
        <v>91.864000000000004</v>
      </c>
      <c r="W346" s="31">
        <v>52.5</v>
      </c>
      <c r="X346" s="31">
        <v>67.334999999999994</v>
      </c>
      <c r="Y346" s="31">
        <v>83.194000000000003</v>
      </c>
      <c r="Z346" s="31">
        <v>1.4670000000000001</v>
      </c>
      <c r="AA346" s="31">
        <v>540.57500000000005</v>
      </c>
      <c r="AB346" s="31">
        <v>490.33800000000002</v>
      </c>
      <c r="AC346" s="31">
        <v>4.891</v>
      </c>
      <c r="AD346" s="31">
        <v>3.9129999999999998</v>
      </c>
      <c r="AE346" s="31">
        <v>7804.5050000000001</v>
      </c>
      <c r="AF346" s="31">
        <v>5863.0439999999999</v>
      </c>
      <c r="AG346" s="31">
        <v>1778.777</v>
      </c>
      <c r="AH346" s="31">
        <v>1112.229</v>
      </c>
      <c r="AI346" s="31">
        <v>6025.7290000000003</v>
      </c>
      <c r="AJ346" s="31">
        <v>4750.8149999999996</v>
      </c>
      <c r="AK346" s="31">
        <v>424.637</v>
      </c>
      <c r="AL346" s="31">
        <v>2054.0390000000002</v>
      </c>
      <c r="AM346" s="31">
        <v>45566.771280000001</v>
      </c>
      <c r="AN346" s="31">
        <v>45566.771280000001</v>
      </c>
      <c r="AO346" s="31">
        <v>45566.771280000001</v>
      </c>
      <c r="AP346" s="31">
        <v>0</v>
      </c>
    </row>
    <row r="347" spans="1:42" x14ac:dyDescent="0.35">
      <c r="A347" s="32">
        <v>800.30700000000002</v>
      </c>
      <c r="B347" s="32">
        <v>119.90900000000001</v>
      </c>
      <c r="C347" s="32">
        <v>214.6</v>
      </c>
      <c r="D347" s="32">
        <v>214.8</v>
      </c>
      <c r="E347" s="32">
        <v>220.1</v>
      </c>
      <c r="F347" s="32">
        <v>225</v>
      </c>
      <c r="G347" s="32">
        <v>2189.8069999999998</v>
      </c>
      <c r="H347" s="32">
        <v>1799.5820000000001</v>
      </c>
      <c r="I347" s="32">
        <v>2.91</v>
      </c>
      <c r="J347" s="32">
        <v>0.14799999999999999</v>
      </c>
      <c r="K347" s="32">
        <v>24.338000000000001</v>
      </c>
      <c r="L347" s="32">
        <v>2.044</v>
      </c>
      <c r="M347" s="32">
        <v>0.45200000000000001</v>
      </c>
      <c r="N347" s="32">
        <v>0.65600000000000003</v>
      </c>
      <c r="O347" s="32">
        <v>40.4</v>
      </c>
      <c r="P347" s="32">
        <v>27.027999999999999</v>
      </c>
      <c r="Q347" s="32">
        <v>44.988999999999997</v>
      </c>
      <c r="R347" s="32">
        <v>229.8</v>
      </c>
      <c r="S347" s="32">
        <v>60</v>
      </c>
      <c r="T347" s="32">
        <v>60</v>
      </c>
      <c r="U347" s="32">
        <v>60.9</v>
      </c>
      <c r="V347" s="32">
        <v>141.87899999999999</v>
      </c>
      <c r="W347" s="32">
        <v>52.5</v>
      </c>
      <c r="X347" s="32">
        <v>66.751000000000005</v>
      </c>
      <c r="Y347" s="32">
        <v>80.528999999999996</v>
      </c>
      <c r="Z347" s="32">
        <v>3.085</v>
      </c>
      <c r="AA347" s="32">
        <v>538.20899999999995</v>
      </c>
      <c r="AB347" s="32">
        <v>491.65</v>
      </c>
      <c r="AC347" s="32">
        <v>4.7409999999999997</v>
      </c>
      <c r="AD347" s="32">
        <v>3.7250000000000001</v>
      </c>
      <c r="AE347" s="32">
        <v>7608.6350000000002</v>
      </c>
      <c r="AF347" s="32">
        <v>5271.8130000000001</v>
      </c>
      <c r="AG347" s="32">
        <v>1681.777</v>
      </c>
      <c r="AH347" s="32">
        <v>998.78599999999994</v>
      </c>
      <c r="AI347" s="32">
        <v>5926.857</v>
      </c>
      <c r="AJ347" s="32">
        <v>4273.027</v>
      </c>
      <c r="AK347" s="32">
        <v>423.55900000000003</v>
      </c>
      <c r="AL347" s="32">
        <v>2055.1860000000001</v>
      </c>
      <c r="AM347" s="32">
        <v>45566.771569999997</v>
      </c>
      <c r="AN347" s="32">
        <v>45566.771569999997</v>
      </c>
      <c r="AO347" s="32">
        <v>45566.771569999997</v>
      </c>
      <c r="AP347" s="32">
        <v>1</v>
      </c>
    </row>
    <row r="348" spans="1:42" x14ac:dyDescent="0.35">
      <c r="A348" s="31">
        <v>800.30700000000002</v>
      </c>
      <c r="B348" s="31">
        <v>119.90900000000001</v>
      </c>
      <c r="C348" s="31">
        <v>214.6</v>
      </c>
      <c r="D348" s="31">
        <v>214.8</v>
      </c>
      <c r="E348" s="31">
        <v>220.1</v>
      </c>
      <c r="F348" s="31">
        <v>225</v>
      </c>
      <c r="G348" s="31">
        <v>2189.8069999999998</v>
      </c>
      <c r="H348" s="31">
        <v>1799.5820000000001</v>
      </c>
      <c r="I348" s="31">
        <v>2.91</v>
      </c>
      <c r="J348" s="31">
        <v>0.14799999999999999</v>
      </c>
      <c r="K348" s="31">
        <v>24.338000000000001</v>
      </c>
      <c r="L348" s="31">
        <v>2.044</v>
      </c>
      <c r="M348" s="31">
        <v>0.45200000000000001</v>
      </c>
      <c r="N348" s="31">
        <v>0.65600000000000003</v>
      </c>
      <c r="O348" s="31">
        <v>40.4</v>
      </c>
      <c r="P348" s="31">
        <v>27.027999999999999</v>
      </c>
      <c r="Q348" s="31">
        <v>44.988999999999997</v>
      </c>
      <c r="R348" s="31">
        <v>229.8</v>
      </c>
      <c r="S348" s="31">
        <v>60</v>
      </c>
      <c r="T348" s="31">
        <v>60</v>
      </c>
      <c r="U348" s="31">
        <v>60.9</v>
      </c>
      <c r="V348" s="31">
        <v>91.864000000000004</v>
      </c>
      <c r="W348" s="31">
        <v>52.5</v>
      </c>
      <c r="X348" s="31">
        <v>67.275999999999996</v>
      </c>
      <c r="Y348" s="31">
        <v>83.366</v>
      </c>
      <c r="Z348" s="31">
        <v>1.43</v>
      </c>
      <c r="AA348" s="31">
        <v>540.97699999999998</v>
      </c>
      <c r="AB348" s="31">
        <v>492.73599999999999</v>
      </c>
      <c r="AC348" s="31">
        <v>4.891</v>
      </c>
      <c r="AD348" s="31">
        <v>3.875</v>
      </c>
      <c r="AE348" s="31">
        <v>7801.38</v>
      </c>
      <c r="AF348" s="31">
        <v>5920.826</v>
      </c>
      <c r="AG348" s="31">
        <v>1783.7460000000001</v>
      </c>
      <c r="AH348" s="31">
        <v>1101.9670000000001</v>
      </c>
      <c r="AI348" s="31">
        <v>6017.634</v>
      </c>
      <c r="AJ348" s="31">
        <v>4818.8590000000004</v>
      </c>
      <c r="AK348" s="31">
        <v>424.77199999999999</v>
      </c>
      <c r="AL348" s="31">
        <v>2055.692</v>
      </c>
      <c r="AM348" s="31">
        <v>45566.771569999997</v>
      </c>
      <c r="AN348" s="31">
        <v>45566.771569999997</v>
      </c>
      <c r="AO348" s="31">
        <v>45566.771569999997</v>
      </c>
      <c r="AP348" s="31">
        <v>1</v>
      </c>
    </row>
    <row r="349" spans="1:42" x14ac:dyDescent="0.35">
      <c r="A349" s="32">
        <v>800.67499999999995</v>
      </c>
      <c r="B349" s="32">
        <v>119.90900000000001</v>
      </c>
      <c r="C349" s="32">
        <v>214.6</v>
      </c>
      <c r="D349" s="32">
        <v>214.8</v>
      </c>
      <c r="E349" s="32">
        <v>220.1</v>
      </c>
      <c r="F349" s="32">
        <v>225</v>
      </c>
      <c r="G349" s="32">
        <v>2193.8870000000002</v>
      </c>
      <c r="H349" s="32">
        <v>1806.674</v>
      </c>
      <c r="I349" s="32">
        <v>3.5979999999999999</v>
      </c>
      <c r="J349" s="32">
        <v>0.14799999999999999</v>
      </c>
      <c r="K349" s="32">
        <v>24.338000000000001</v>
      </c>
      <c r="L349" s="32">
        <v>2.0419999999999998</v>
      </c>
      <c r="M349" s="32">
        <v>0.45200000000000001</v>
      </c>
      <c r="N349" s="32">
        <v>0.65800000000000003</v>
      </c>
      <c r="O349" s="32">
        <v>40.200000000000003</v>
      </c>
      <c r="P349" s="32">
        <v>26.966999999999999</v>
      </c>
      <c r="Q349" s="32">
        <v>44.984000000000002</v>
      </c>
      <c r="R349" s="32">
        <v>229.8</v>
      </c>
      <c r="S349" s="32">
        <v>60</v>
      </c>
      <c r="T349" s="32">
        <v>60</v>
      </c>
      <c r="U349" s="32">
        <v>61</v>
      </c>
      <c r="V349" s="32">
        <v>91.864000000000004</v>
      </c>
      <c r="W349" s="32">
        <v>52.5</v>
      </c>
      <c r="X349" s="32">
        <v>67.344999999999999</v>
      </c>
      <c r="Y349" s="32">
        <v>83.417000000000002</v>
      </c>
      <c r="Z349" s="32">
        <v>1.43</v>
      </c>
      <c r="AA349" s="32">
        <v>541.16200000000003</v>
      </c>
      <c r="AB349" s="32">
        <v>492.30399999999997</v>
      </c>
      <c r="AC349" s="32">
        <v>4.9290000000000003</v>
      </c>
      <c r="AD349" s="32">
        <v>3.875</v>
      </c>
      <c r="AE349" s="32">
        <v>7788.8540000000003</v>
      </c>
      <c r="AF349" s="32">
        <v>5910.2079999999996</v>
      </c>
      <c r="AG349" s="32">
        <v>1803.0889999999999</v>
      </c>
      <c r="AH349" s="32">
        <v>1100.4380000000001</v>
      </c>
      <c r="AI349" s="32">
        <v>5985.7650000000003</v>
      </c>
      <c r="AJ349" s="32">
        <v>4809.7700000000004</v>
      </c>
      <c r="AK349" s="32">
        <v>424.51799999999997</v>
      </c>
      <c r="AL349" s="32">
        <v>2053.4670000000001</v>
      </c>
      <c r="AM349" s="32">
        <v>45566.771849999997</v>
      </c>
      <c r="AN349" s="32">
        <v>45566.771849999997</v>
      </c>
      <c r="AO349" s="32">
        <v>45566.771849999997</v>
      </c>
      <c r="AP349" s="32">
        <v>0</v>
      </c>
    </row>
    <row r="350" spans="1:42" x14ac:dyDescent="0.35">
      <c r="A350" s="31">
        <v>800.49099999999999</v>
      </c>
      <c r="B350" s="31">
        <v>119.90900000000001</v>
      </c>
      <c r="C350" s="31">
        <v>214.6</v>
      </c>
      <c r="D350" s="31">
        <v>214.6</v>
      </c>
      <c r="E350" s="31">
        <v>220.1</v>
      </c>
      <c r="F350" s="31">
        <v>225</v>
      </c>
      <c r="G350" s="31">
        <v>2188.933</v>
      </c>
      <c r="H350" s="31">
        <v>1807.742</v>
      </c>
      <c r="I350" s="31">
        <v>3.028</v>
      </c>
      <c r="J350" s="31">
        <v>0.14799999999999999</v>
      </c>
      <c r="K350" s="31">
        <v>24.338000000000001</v>
      </c>
      <c r="L350" s="31">
        <v>2.028</v>
      </c>
      <c r="M350" s="31">
        <v>0.45200000000000001</v>
      </c>
      <c r="N350" s="31">
        <v>0.65600000000000003</v>
      </c>
      <c r="O350" s="31">
        <v>40</v>
      </c>
      <c r="P350" s="31">
        <v>26.59</v>
      </c>
      <c r="Q350" s="31">
        <v>44.984000000000002</v>
      </c>
      <c r="R350" s="31">
        <v>229.8</v>
      </c>
      <c r="S350" s="31">
        <v>60.1</v>
      </c>
      <c r="T350" s="31">
        <v>60.1</v>
      </c>
      <c r="U350" s="31">
        <v>60.9</v>
      </c>
      <c r="V350" s="31">
        <v>141.87899999999999</v>
      </c>
      <c r="W350" s="31">
        <v>52.5</v>
      </c>
      <c r="X350" s="31">
        <v>66.837000000000003</v>
      </c>
      <c r="Y350" s="31">
        <v>80.510999999999996</v>
      </c>
      <c r="Z350" s="31">
        <v>3.1230000000000002</v>
      </c>
      <c r="AA350" s="31">
        <v>537.13300000000004</v>
      </c>
      <c r="AB350" s="31">
        <v>489.91300000000001</v>
      </c>
      <c r="AC350" s="31">
        <v>4.7409999999999997</v>
      </c>
      <c r="AD350" s="31">
        <v>3.7250000000000001</v>
      </c>
      <c r="AE350" s="31">
        <v>7578.8119999999999</v>
      </c>
      <c r="AF350" s="31">
        <v>5226.3860000000004</v>
      </c>
      <c r="AG350" s="31">
        <v>1664.8309999999999</v>
      </c>
      <c r="AH350" s="31">
        <v>981.34400000000005</v>
      </c>
      <c r="AI350" s="31">
        <v>5913.9809999999998</v>
      </c>
      <c r="AJ350" s="31">
        <v>4245.0420000000004</v>
      </c>
      <c r="AK350" s="31">
        <v>423.61099999999999</v>
      </c>
      <c r="AL350" s="31">
        <v>2055.866</v>
      </c>
      <c r="AM350" s="31">
        <v>45566.772129999998</v>
      </c>
      <c r="AN350" s="31">
        <v>45566.772129999998</v>
      </c>
      <c r="AO350" s="31">
        <v>45566.772129999998</v>
      </c>
      <c r="AP350" s="31">
        <v>1</v>
      </c>
    </row>
    <row r="351" spans="1:42" x14ac:dyDescent="0.35">
      <c r="A351" s="32">
        <v>800.49099999999999</v>
      </c>
      <c r="B351" s="32">
        <v>119.90900000000001</v>
      </c>
      <c r="C351" s="32">
        <v>214.6</v>
      </c>
      <c r="D351" s="32">
        <v>214.6</v>
      </c>
      <c r="E351" s="32">
        <v>220.1</v>
      </c>
      <c r="F351" s="32">
        <v>225</v>
      </c>
      <c r="G351" s="32">
        <v>2188.933</v>
      </c>
      <c r="H351" s="32">
        <v>1807.742</v>
      </c>
      <c r="I351" s="32">
        <v>3.028</v>
      </c>
      <c r="J351" s="32">
        <v>0.14799999999999999</v>
      </c>
      <c r="K351" s="32">
        <v>24.338000000000001</v>
      </c>
      <c r="L351" s="32">
        <v>2.028</v>
      </c>
      <c r="M351" s="32">
        <v>0.45200000000000001</v>
      </c>
      <c r="N351" s="32">
        <v>0.65600000000000003</v>
      </c>
      <c r="O351" s="32">
        <v>40</v>
      </c>
      <c r="P351" s="32">
        <v>26.59</v>
      </c>
      <c r="Q351" s="32">
        <v>44.984000000000002</v>
      </c>
      <c r="R351" s="32">
        <v>229.8</v>
      </c>
      <c r="S351" s="32">
        <v>60.1</v>
      </c>
      <c r="T351" s="32">
        <v>60.1</v>
      </c>
      <c r="U351" s="32">
        <v>60.9</v>
      </c>
      <c r="V351" s="32">
        <v>91.864000000000004</v>
      </c>
      <c r="W351" s="32">
        <v>52.5</v>
      </c>
      <c r="X351" s="32">
        <v>67.367000000000004</v>
      </c>
      <c r="Y351" s="32">
        <v>83.05</v>
      </c>
      <c r="Z351" s="32">
        <v>1.4670000000000001</v>
      </c>
      <c r="AA351" s="32">
        <v>540.41999999999996</v>
      </c>
      <c r="AB351" s="32">
        <v>491.50799999999998</v>
      </c>
      <c r="AC351" s="32">
        <v>4.9290000000000003</v>
      </c>
      <c r="AD351" s="32">
        <v>3.9129999999999998</v>
      </c>
      <c r="AE351" s="32">
        <v>7771.3739999999998</v>
      </c>
      <c r="AF351" s="32">
        <v>5893.7439999999997</v>
      </c>
      <c r="AG351" s="32">
        <v>1790.2249999999999</v>
      </c>
      <c r="AH351" s="32">
        <v>1106.32</v>
      </c>
      <c r="AI351" s="32">
        <v>5981.1490000000003</v>
      </c>
      <c r="AJ351" s="32">
        <v>4787.424</v>
      </c>
      <c r="AK351" s="32">
        <v>424.62200000000001</v>
      </c>
      <c r="AL351" s="32">
        <v>2056.5239999999999</v>
      </c>
      <c r="AM351" s="32">
        <v>45566.772129999998</v>
      </c>
      <c r="AN351" s="32">
        <v>45566.772129999998</v>
      </c>
      <c r="AO351" s="32">
        <v>45566.772129999998</v>
      </c>
      <c r="AP351" s="32">
        <v>1</v>
      </c>
    </row>
    <row r="352" spans="1:42" x14ac:dyDescent="0.35">
      <c r="A352" s="31">
        <v>800.67499999999995</v>
      </c>
      <c r="B352" s="31">
        <v>119.90900000000001</v>
      </c>
      <c r="C352" s="31">
        <v>214.6</v>
      </c>
      <c r="D352" s="31">
        <v>214.8</v>
      </c>
      <c r="E352" s="31">
        <v>220.1</v>
      </c>
      <c r="F352" s="31">
        <v>224.8</v>
      </c>
      <c r="G352" s="31">
        <v>2183.0070000000001</v>
      </c>
      <c r="H352" s="31">
        <v>1829.405</v>
      </c>
      <c r="I352" s="31">
        <v>3.3260000000000001</v>
      </c>
      <c r="J352" s="31">
        <v>0.158</v>
      </c>
      <c r="K352" s="31">
        <v>24.338000000000001</v>
      </c>
      <c r="L352" s="31">
        <v>2.04</v>
      </c>
      <c r="M352" s="31">
        <v>0.45200000000000001</v>
      </c>
      <c r="N352" s="31">
        <v>0.65400000000000003</v>
      </c>
      <c r="O352" s="31">
        <v>40</v>
      </c>
      <c r="P352" s="31">
        <v>26.559000000000001</v>
      </c>
      <c r="Q352" s="31">
        <v>44.988999999999997</v>
      </c>
      <c r="R352" s="31">
        <v>229.8</v>
      </c>
      <c r="S352" s="31">
        <v>59.9</v>
      </c>
      <c r="T352" s="31">
        <v>59.9</v>
      </c>
      <c r="U352" s="31">
        <v>61</v>
      </c>
      <c r="V352" s="31">
        <v>141.87899999999999</v>
      </c>
      <c r="W352" s="31">
        <v>52.5</v>
      </c>
      <c r="X352" s="31">
        <v>66.739999999999995</v>
      </c>
      <c r="Y352" s="31">
        <v>80.462000000000003</v>
      </c>
      <c r="Z352" s="31">
        <v>3.2360000000000002</v>
      </c>
      <c r="AA352" s="31">
        <v>538.29899999999998</v>
      </c>
      <c r="AB352" s="31">
        <v>491.48899999999998</v>
      </c>
      <c r="AC352" s="31">
        <v>4.6280000000000001</v>
      </c>
      <c r="AD352" s="31">
        <v>3.7250000000000001</v>
      </c>
      <c r="AE352" s="31">
        <v>7588.6059999999998</v>
      </c>
      <c r="AF352" s="31">
        <v>5250.8410000000003</v>
      </c>
      <c r="AG352" s="31">
        <v>1607.7670000000001</v>
      </c>
      <c r="AH352" s="31">
        <v>984.52499999999998</v>
      </c>
      <c r="AI352" s="31">
        <v>5980.8389999999999</v>
      </c>
      <c r="AJ352" s="31">
        <v>4266.3159999999998</v>
      </c>
      <c r="AK352" s="31">
        <v>423.351</v>
      </c>
      <c r="AL352" s="31">
        <v>2054.5410000000002</v>
      </c>
      <c r="AM352" s="31">
        <v>45566.772420000001</v>
      </c>
      <c r="AN352" s="31">
        <v>45566.772420000001</v>
      </c>
      <c r="AO352" s="31">
        <v>45566.772420000001</v>
      </c>
      <c r="AP352" s="31">
        <v>1</v>
      </c>
    </row>
    <row r="353" spans="1:42" x14ac:dyDescent="0.35">
      <c r="A353" s="32">
        <v>800.67499999999995</v>
      </c>
      <c r="B353" s="32">
        <v>119.90900000000001</v>
      </c>
      <c r="C353" s="32">
        <v>214.6</v>
      </c>
      <c r="D353" s="32">
        <v>214.8</v>
      </c>
      <c r="E353" s="32">
        <v>220.1</v>
      </c>
      <c r="F353" s="32">
        <v>224.8</v>
      </c>
      <c r="G353" s="32">
        <v>2183.0070000000001</v>
      </c>
      <c r="H353" s="32">
        <v>1829.405</v>
      </c>
      <c r="I353" s="32">
        <v>3.3260000000000001</v>
      </c>
      <c r="J353" s="32">
        <v>0.158</v>
      </c>
      <c r="K353" s="32">
        <v>24.338000000000001</v>
      </c>
      <c r="L353" s="32">
        <v>2.04</v>
      </c>
      <c r="M353" s="32">
        <v>0.45200000000000001</v>
      </c>
      <c r="N353" s="32">
        <v>0.65400000000000003</v>
      </c>
      <c r="O353" s="32">
        <v>40</v>
      </c>
      <c r="P353" s="32">
        <v>26.559000000000001</v>
      </c>
      <c r="Q353" s="32">
        <v>44.988999999999997</v>
      </c>
      <c r="R353" s="32">
        <v>229.8</v>
      </c>
      <c r="S353" s="32">
        <v>59.9</v>
      </c>
      <c r="T353" s="32">
        <v>59.9</v>
      </c>
      <c r="U353" s="32">
        <v>61</v>
      </c>
      <c r="V353" s="32">
        <v>91.864000000000004</v>
      </c>
      <c r="W353" s="32">
        <v>52.5</v>
      </c>
      <c r="X353" s="32">
        <v>67.534999999999997</v>
      </c>
      <c r="Y353" s="32">
        <v>83.245999999999995</v>
      </c>
      <c r="Z353" s="32">
        <v>1.3919999999999999</v>
      </c>
      <c r="AA353" s="32">
        <v>539.73500000000001</v>
      </c>
      <c r="AB353" s="32">
        <v>490.35399999999998</v>
      </c>
      <c r="AC353" s="32">
        <v>4.891</v>
      </c>
      <c r="AD353" s="32">
        <v>3.9510000000000001</v>
      </c>
      <c r="AE353" s="32">
        <v>7750.9530000000004</v>
      </c>
      <c r="AF353" s="32">
        <v>5863.2470000000003</v>
      </c>
      <c r="AG353" s="32">
        <v>1764.425</v>
      </c>
      <c r="AH353" s="32">
        <v>1119.203</v>
      </c>
      <c r="AI353" s="32">
        <v>5986.5280000000002</v>
      </c>
      <c r="AJ353" s="32">
        <v>4744.0429999999997</v>
      </c>
      <c r="AK353" s="32">
        <v>424.68799999999999</v>
      </c>
      <c r="AL353" s="32">
        <v>2055.163</v>
      </c>
      <c r="AM353" s="32">
        <v>45566.772420000001</v>
      </c>
      <c r="AN353" s="32">
        <v>45566.772420000001</v>
      </c>
      <c r="AO353" s="32">
        <v>45566.772420000001</v>
      </c>
      <c r="AP353" s="32">
        <v>1</v>
      </c>
    </row>
    <row r="354" spans="1:42" x14ac:dyDescent="0.35">
      <c r="A354" s="31">
        <v>800.67499999999995</v>
      </c>
      <c r="B354" s="31">
        <v>119.90900000000001</v>
      </c>
      <c r="C354" s="31">
        <v>214.6</v>
      </c>
      <c r="D354" s="31">
        <v>214.8</v>
      </c>
      <c r="E354" s="31">
        <v>220.1</v>
      </c>
      <c r="F354" s="31">
        <v>224.8</v>
      </c>
      <c r="G354" s="31">
        <v>2183.8820000000001</v>
      </c>
      <c r="H354" s="31">
        <v>1827.8510000000001</v>
      </c>
      <c r="I354" s="31">
        <v>3.4660000000000002</v>
      </c>
      <c r="J354" s="31">
        <v>0.14799999999999999</v>
      </c>
      <c r="K354" s="31">
        <v>24.338000000000001</v>
      </c>
      <c r="L354" s="31">
        <v>2.048</v>
      </c>
      <c r="M354" s="31">
        <v>0.45200000000000001</v>
      </c>
      <c r="N354" s="31">
        <v>0.65400000000000003</v>
      </c>
      <c r="O354" s="31">
        <v>40.200000000000003</v>
      </c>
      <c r="P354" s="31">
        <v>26.681999999999999</v>
      </c>
      <c r="Q354" s="31">
        <v>44.973999999999997</v>
      </c>
      <c r="R354" s="31">
        <v>229.8</v>
      </c>
      <c r="S354" s="31">
        <v>60</v>
      </c>
      <c r="T354" s="31">
        <v>60</v>
      </c>
      <c r="U354" s="31">
        <v>60.9</v>
      </c>
      <c r="V354" s="31">
        <v>91.864000000000004</v>
      </c>
      <c r="W354" s="31">
        <v>52.5</v>
      </c>
      <c r="X354" s="31">
        <v>67.353999999999999</v>
      </c>
      <c r="Y354" s="31">
        <v>83.302000000000007</v>
      </c>
      <c r="Z354" s="31">
        <v>1.43</v>
      </c>
      <c r="AA354" s="31">
        <v>540.67999999999995</v>
      </c>
      <c r="AB354" s="31">
        <v>491.84399999999999</v>
      </c>
      <c r="AC354" s="31">
        <v>4.9290000000000003</v>
      </c>
      <c r="AD354" s="31">
        <v>3.9129999999999998</v>
      </c>
      <c r="AE354" s="31">
        <v>7764.79</v>
      </c>
      <c r="AF354" s="31">
        <v>5899.0810000000001</v>
      </c>
      <c r="AG354" s="31">
        <v>1794.616</v>
      </c>
      <c r="AH354" s="31">
        <v>1110.703</v>
      </c>
      <c r="AI354" s="31">
        <v>5970.174</v>
      </c>
      <c r="AJ354" s="31">
        <v>4788.3779999999997</v>
      </c>
      <c r="AK354" s="31">
        <v>424.71899999999999</v>
      </c>
      <c r="AL354" s="31">
        <v>2055.3409999999999</v>
      </c>
      <c r="AM354" s="31">
        <v>45566.772700000001</v>
      </c>
      <c r="AN354" s="31">
        <v>45566.772700000001</v>
      </c>
      <c r="AO354" s="31">
        <v>45566.772700000001</v>
      </c>
      <c r="AP354" s="31">
        <v>1</v>
      </c>
    </row>
    <row r="355" spans="1:42" x14ac:dyDescent="0.35">
      <c r="A355" s="32">
        <v>800.67499999999995</v>
      </c>
      <c r="B355" s="32">
        <v>119.90900000000001</v>
      </c>
      <c r="C355" s="32">
        <v>214.6</v>
      </c>
      <c r="D355" s="32">
        <v>215</v>
      </c>
      <c r="E355" s="32">
        <v>220</v>
      </c>
      <c r="F355" s="32">
        <v>224.8</v>
      </c>
      <c r="G355" s="32">
        <v>2186.6990000000001</v>
      </c>
      <c r="H355" s="32">
        <v>1815.222</v>
      </c>
      <c r="I355" s="32">
        <v>3.8039999999999998</v>
      </c>
      <c r="J355" s="32">
        <v>0.14799999999999999</v>
      </c>
      <c r="K355" s="32">
        <v>24.338000000000001</v>
      </c>
      <c r="L355" s="32">
        <v>2.036</v>
      </c>
      <c r="M355" s="32">
        <v>0.45200000000000001</v>
      </c>
      <c r="N355" s="32">
        <v>0.65800000000000003</v>
      </c>
      <c r="O355" s="32">
        <v>40.200000000000003</v>
      </c>
      <c r="P355" s="32">
        <v>26.488</v>
      </c>
      <c r="Q355" s="32">
        <v>44.978999999999999</v>
      </c>
      <c r="R355" s="32">
        <v>230</v>
      </c>
      <c r="S355" s="32">
        <v>60</v>
      </c>
      <c r="T355" s="32">
        <v>60</v>
      </c>
      <c r="U355" s="32">
        <v>60.9</v>
      </c>
      <c r="V355" s="32">
        <v>141.87899999999999</v>
      </c>
      <c r="W355" s="32">
        <v>52.5</v>
      </c>
      <c r="X355" s="32">
        <v>66.694000000000003</v>
      </c>
      <c r="Y355" s="32">
        <v>80.513000000000005</v>
      </c>
      <c r="Z355" s="32">
        <v>2.8969999999999998</v>
      </c>
      <c r="AA355" s="32">
        <v>538.00699999999995</v>
      </c>
      <c r="AB355" s="32">
        <v>490.98</v>
      </c>
      <c r="AC355" s="32">
        <v>4.665</v>
      </c>
      <c r="AD355" s="32">
        <v>3.7250000000000001</v>
      </c>
      <c r="AE355" s="32">
        <v>7591.3909999999996</v>
      </c>
      <c r="AF355" s="32">
        <v>5246.5789999999997</v>
      </c>
      <c r="AG355" s="32">
        <v>1624.0219999999999</v>
      </c>
      <c r="AH355" s="32">
        <v>979.44200000000001</v>
      </c>
      <c r="AI355" s="32">
        <v>5967.3689999999997</v>
      </c>
      <c r="AJ355" s="32">
        <v>4267.1360000000004</v>
      </c>
      <c r="AK355" s="32">
        <v>423.40199999999999</v>
      </c>
      <c r="AL355" s="32">
        <v>2055.8429999999998</v>
      </c>
      <c r="AM355" s="32">
        <v>45566.772969999998</v>
      </c>
      <c r="AN355" s="32">
        <v>45566.772969999998</v>
      </c>
      <c r="AO355" s="32">
        <v>45566.772969999998</v>
      </c>
      <c r="AP355" s="32">
        <v>1</v>
      </c>
    </row>
    <row r="356" spans="1:42" x14ac:dyDescent="0.35">
      <c r="A356" s="31">
        <v>800.67499999999995</v>
      </c>
      <c r="B356" s="31">
        <v>119.90900000000001</v>
      </c>
      <c r="C356" s="31">
        <v>214.6</v>
      </c>
      <c r="D356" s="31">
        <v>215</v>
      </c>
      <c r="E356" s="31">
        <v>220</v>
      </c>
      <c r="F356" s="31">
        <v>224.8</v>
      </c>
      <c r="G356" s="31">
        <v>2186.6990000000001</v>
      </c>
      <c r="H356" s="31">
        <v>1815.222</v>
      </c>
      <c r="I356" s="31">
        <v>3.8039999999999998</v>
      </c>
      <c r="J356" s="31">
        <v>0.14799999999999999</v>
      </c>
      <c r="K356" s="31">
        <v>24.338000000000001</v>
      </c>
      <c r="L356" s="31">
        <v>2.036</v>
      </c>
      <c r="M356" s="31">
        <v>0.45200000000000001</v>
      </c>
      <c r="N356" s="31">
        <v>0.65800000000000003</v>
      </c>
      <c r="O356" s="31">
        <v>40.200000000000003</v>
      </c>
      <c r="P356" s="31">
        <v>26.488</v>
      </c>
      <c r="Q356" s="31">
        <v>44.978999999999999</v>
      </c>
      <c r="R356" s="31">
        <v>230</v>
      </c>
      <c r="S356" s="31">
        <v>60</v>
      </c>
      <c r="T356" s="31">
        <v>60</v>
      </c>
      <c r="U356" s="31">
        <v>60.9</v>
      </c>
      <c r="V356" s="31">
        <v>91.864000000000004</v>
      </c>
      <c r="W356" s="31">
        <v>52.5</v>
      </c>
      <c r="X356" s="31">
        <v>67.399000000000001</v>
      </c>
      <c r="Y356" s="31">
        <v>82.878</v>
      </c>
      <c r="Z356" s="31">
        <v>2.2949999999999999</v>
      </c>
      <c r="AA356" s="31">
        <v>539.31100000000004</v>
      </c>
      <c r="AB356" s="31">
        <v>489.40300000000002</v>
      </c>
      <c r="AC356" s="31">
        <v>4.9660000000000002</v>
      </c>
      <c r="AD356" s="31">
        <v>3.988</v>
      </c>
      <c r="AE356" s="31">
        <v>7753.6559999999999</v>
      </c>
      <c r="AF356" s="31">
        <v>5834.9719999999998</v>
      </c>
      <c r="AG356" s="31">
        <v>1798.972</v>
      </c>
      <c r="AH356" s="31">
        <v>1130.0940000000001</v>
      </c>
      <c r="AI356" s="31">
        <v>5954.6840000000002</v>
      </c>
      <c r="AJ356" s="31">
        <v>4704.8779999999997</v>
      </c>
      <c r="AK356" s="31">
        <v>424.74700000000001</v>
      </c>
      <c r="AL356" s="31">
        <v>2056.0250000000001</v>
      </c>
      <c r="AM356" s="31">
        <v>45566.772969999998</v>
      </c>
      <c r="AN356" s="31">
        <v>45566.772969999998</v>
      </c>
      <c r="AO356" s="31">
        <v>45566.772969999998</v>
      </c>
      <c r="AP356" s="31">
        <v>1</v>
      </c>
    </row>
    <row r="357" spans="1:42" x14ac:dyDescent="0.35">
      <c r="A357" s="32">
        <v>800.49099999999999</v>
      </c>
      <c r="B357" s="32">
        <v>119.90900000000001</v>
      </c>
      <c r="C357" s="32">
        <v>214.8</v>
      </c>
      <c r="D357" s="32">
        <v>214.8</v>
      </c>
      <c r="E357" s="32">
        <v>220.1</v>
      </c>
      <c r="F357" s="32">
        <v>224.8</v>
      </c>
      <c r="G357" s="32">
        <v>2183.7849999999999</v>
      </c>
      <c r="H357" s="32">
        <v>1820.3710000000001</v>
      </c>
      <c r="I357" s="32">
        <v>3.262</v>
      </c>
      <c r="J357" s="32">
        <v>0.14799999999999999</v>
      </c>
      <c r="K357" s="32">
        <v>24.338000000000001</v>
      </c>
      <c r="L357" s="32">
        <v>2.0579999999999998</v>
      </c>
      <c r="M357" s="32">
        <v>0.45200000000000001</v>
      </c>
      <c r="N357" s="32">
        <v>0.65200000000000002</v>
      </c>
      <c r="O357" s="32">
        <v>40.5</v>
      </c>
      <c r="P357" s="32">
        <v>26.687000000000001</v>
      </c>
      <c r="Q357" s="32">
        <v>44.942999999999998</v>
      </c>
      <c r="R357" s="32">
        <v>230</v>
      </c>
      <c r="S357" s="32">
        <v>60</v>
      </c>
      <c r="T357" s="32">
        <v>60</v>
      </c>
      <c r="U357" s="32">
        <v>61</v>
      </c>
      <c r="V357" s="32">
        <v>141.87899999999999</v>
      </c>
      <c r="W357" s="32">
        <v>52.5</v>
      </c>
      <c r="X357" s="32">
        <v>66.599000000000004</v>
      </c>
      <c r="Y357" s="32">
        <v>80.543000000000006</v>
      </c>
      <c r="Z357" s="32">
        <v>2.7839999999999998</v>
      </c>
      <c r="AA357" s="32">
        <v>538.77099999999996</v>
      </c>
      <c r="AB357" s="32">
        <v>492.43200000000002</v>
      </c>
      <c r="AC357" s="32">
        <v>4.665</v>
      </c>
      <c r="AD357" s="32">
        <v>3.6869999999999998</v>
      </c>
      <c r="AE357" s="32">
        <v>7585.6379999999999</v>
      </c>
      <c r="AF357" s="32">
        <v>5277.4870000000001</v>
      </c>
      <c r="AG357" s="32">
        <v>1637.5050000000001</v>
      </c>
      <c r="AH357" s="32">
        <v>975.87800000000004</v>
      </c>
      <c r="AI357" s="32">
        <v>5948.1329999999998</v>
      </c>
      <c r="AJ357" s="32">
        <v>4301.6090000000004</v>
      </c>
      <c r="AK357" s="32">
        <v>423.38900000000001</v>
      </c>
      <c r="AL357" s="32">
        <v>2055.3339999999998</v>
      </c>
      <c r="AM357" s="32">
        <v>45566.773260000002</v>
      </c>
      <c r="AN357" s="32">
        <v>45566.773260000002</v>
      </c>
      <c r="AO357" s="32">
        <v>45566.773260000002</v>
      </c>
      <c r="AP357" s="32">
        <v>0</v>
      </c>
    </row>
    <row r="358" spans="1:42" x14ac:dyDescent="0.35">
      <c r="A358" s="31">
        <v>800.49099999999999</v>
      </c>
      <c r="B358" s="31">
        <v>119.90900000000001</v>
      </c>
      <c r="C358" s="31">
        <v>214.8</v>
      </c>
      <c r="D358" s="31">
        <v>214.8</v>
      </c>
      <c r="E358" s="31">
        <v>220.1</v>
      </c>
      <c r="F358" s="31">
        <v>224.8</v>
      </c>
      <c r="G358" s="31">
        <v>2183.7849999999999</v>
      </c>
      <c r="H358" s="31">
        <v>1820.3710000000001</v>
      </c>
      <c r="I358" s="31">
        <v>3.262</v>
      </c>
      <c r="J358" s="31">
        <v>0.14799999999999999</v>
      </c>
      <c r="K358" s="31">
        <v>24.338000000000001</v>
      </c>
      <c r="L358" s="31">
        <v>2.0579999999999998</v>
      </c>
      <c r="M358" s="31">
        <v>0.45200000000000001</v>
      </c>
      <c r="N358" s="31">
        <v>0.65200000000000002</v>
      </c>
      <c r="O358" s="31">
        <v>40.5</v>
      </c>
      <c r="P358" s="31">
        <v>26.687000000000001</v>
      </c>
      <c r="Q358" s="31">
        <v>44.942999999999998</v>
      </c>
      <c r="R358" s="31">
        <v>230</v>
      </c>
      <c r="S358" s="31">
        <v>60</v>
      </c>
      <c r="T358" s="31">
        <v>60</v>
      </c>
      <c r="U358" s="31">
        <v>61</v>
      </c>
      <c r="V358" s="31">
        <v>91.864000000000004</v>
      </c>
      <c r="W358" s="31">
        <v>52.5</v>
      </c>
      <c r="X358" s="31">
        <v>67.278000000000006</v>
      </c>
      <c r="Y358" s="31">
        <v>82.972999999999999</v>
      </c>
      <c r="Z358" s="31">
        <v>2.2200000000000002</v>
      </c>
      <c r="AA358" s="31">
        <v>538.58799999999997</v>
      </c>
      <c r="AB358" s="31">
        <v>489.79199999999997</v>
      </c>
      <c r="AC358" s="31">
        <v>4.891</v>
      </c>
      <c r="AD358" s="31">
        <v>3.9510000000000001</v>
      </c>
      <c r="AE358" s="31">
        <v>7739.3140000000003</v>
      </c>
      <c r="AF358" s="31">
        <v>5839.5739999999996</v>
      </c>
      <c r="AG358" s="31">
        <v>1765.0060000000001</v>
      </c>
      <c r="AH358" s="31">
        <v>1121.7</v>
      </c>
      <c r="AI358" s="31">
        <v>5974.308</v>
      </c>
      <c r="AJ358" s="31">
        <v>4717.8739999999998</v>
      </c>
      <c r="AK358" s="31">
        <v>424.67899999999997</v>
      </c>
      <c r="AL358" s="31">
        <v>2053.77</v>
      </c>
      <c r="AM358" s="31">
        <v>45566.773260000002</v>
      </c>
      <c r="AN358" s="31">
        <v>45566.773260000002</v>
      </c>
      <c r="AO358" s="31">
        <v>45566.773260000002</v>
      </c>
      <c r="AP358" s="31">
        <v>1</v>
      </c>
    </row>
    <row r="359" spans="1:42" x14ac:dyDescent="0.35">
      <c r="A359" s="32">
        <v>800.67499999999995</v>
      </c>
      <c r="B359" s="32">
        <v>119.90900000000001</v>
      </c>
      <c r="C359" s="32">
        <v>214.6</v>
      </c>
      <c r="D359" s="32">
        <v>214.8</v>
      </c>
      <c r="E359" s="32">
        <v>220.1</v>
      </c>
      <c r="F359" s="32">
        <v>224.8</v>
      </c>
      <c r="G359" s="32">
        <v>2186.31</v>
      </c>
      <c r="H359" s="32">
        <v>1815.319</v>
      </c>
      <c r="I359" s="32">
        <v>3.218</v>
      </c>
      <c r="J359" s="32">
        <v>0.14799999999999999</v>
      </c>
      <c r="K359" s="32">
        <v>24.338000000000001</v>
      </c>
      <c r="L359" s="32">
        <v>2.0339999999999998</v>
      </c>
      <c r="M359" s="32">
        <v>0.45200000000000001</v>
      </c>
      <c r="N359" s="32">
        <v>0.65600000000000003</v>
      </c>
      <c r="O359" s="32">
        <v>40.5</v>
      </c>
      <c r="P359" s="32">
        <v>26.483000000000001</v>
      </c>
      <c r="Q359" s="32">
        <v>44.959000000000003</v>
      </c>
      <c r="R359" s="32">
        <v>229.8</v>
      </c>
      <c r="S359" s="32">
        <v>60.1</v>
      </c>
      <c r="T359" s="32">
        <v>60.1</v>
      </c>
      <c r="U359" s="32">
        <v>60.9</v>
      </c>
      <c r="V359" s="32">
        <v>141.87899999999999</v>
      </c>
      <c r="W359" s="32">
        <v>52.5</v>
      </c>
      <c r="X359" s="32">
        <v>66.599999999999994</v>
      </c>
      <c r="Y359" s="32">
        <v>80.442999999999998</v>
      </c>
      <c r="Z359" s="32">
        <v>3.048</v>
      </c>
      <c r="AA359" s="32">
        <v>538.47699999999998</v>
      </c>
      <c r="AB359" s="32">
        <v>491.16199999999998</v>
      </c>
      <c r="AC359" s="32">
        <v>4.665</v>
      </c>
      <c r="AD359" s="32">
        <v>3.7250000000000001</v>
      </c>
      <c r="AE359" s="32">
        <v>7590.165</v>
      </c>
      <c r="AF359" s="32">
        <v>5245.7749999999996</v>
      </c>
      <c r="AG359" s="32">
        <v>1628.7280000000001</v>
      </c>
      <c r="AH359" s="32">
        <v>983.93100000000004</v>
      </c>
      <c r="AI359" s="32">
        <v>5961.4380000000001</v>
      </c>
      <c r="AJ359" s="32">
        <v>4261.8440000000001</v>
      </c>
      <c r="AK359" s="32">
        <v>423.28199999999998</v>
      </c>
      <c r="AL359" s="32">
        <v>2055.5479999999998</v>
      </c>
      <c r="AM359" s="32">
        <v>45566.773540000002</v>
      </c>
      <c r="AN359" s="32">
        <v>45566.773540000002</v>
      </c>
      <c r="AO359" s="32">
        <v>45566.773540000002</v>
      </c>
      <c r="AP359" s="32">
        <v>1</v>
      </c>
    </row>
    <row r="360" spans="1:42" x14ac:dyDescent="0.35">
      <c r="A360" s="31">
        <v>800.67499999999995</v>
      </c>
      <c r="B360" s="31">
        <v>119.90900000000001</v>
      </c>
      <c r="C360" s="31">
        <v>214.6</v>
      </c>
      <c r="D360" s="31">
        <v>214.8</v>
      </c>
      <c r="E360" s="31">
        <v>220.1</v>
      </c>
      <c r="F360" s="31">
        <v>224.8</v>
      </c>
      <c r="G360" s="31">
        <v>2186.31</v>
      </c>
      <c r="H360" s="31">
        <v>1815.319</v>
      </c>
      <c r="I360" s="31">
        <v>3.218</v>
      </c>
      <c r="J360" s="31">
        <v>0.14799999999999999</v>
      </c>
      <c r="K360" s="31">
        <v>24.338000000000001</v>
      </c>
      <c r="L360" s="31">
        <v>2.0339999999999998</v>
      </c>
      <c r="M360" s="31">
        <v>0.45200000000000001</v>
      </c>
      <c r="N360" s="31">
        <v>0.65600000000000003</v>
      </c>
      <c r="O360" s="31">
        <v>40.5</v>
      </c>
      <c r="P360" s="31">
        <v>26.483000000000001</v>
      </c>
      <c r="Q360" s="31">
        <v>44.959000000000003</v>
      </c>
      <c r="R360" s="31">
        <v>229.8</v>
      </c>
      <c r="S360" s="31">
        <v>60.1</v>
      </c>
      <c r="T360" s="31">
        <v>60.1</v>
      </c>
      <c r="U360" s="31">
        <v>60.9</v>
      </c>
      <c r="V360" s="31">
        <v>91.864000000000004</v>
      </c>
      <c r="W360" s="31">
        <v>52.5</v>
      </c>
      <c r="X360" s="31">
        <v>67.353999999999999</v>
      </c>
      <c r="Y360" s="31">
        <v>82.86</v>
      </c>
      <c r="Z360" s="31">
        <v>2.5630000000000002</v>
      </c>
      <c r="AA360" s="31">
        <v>538.5</v>
      </c>
      <c r="AB360" s="31">
        <v>488.77199999999999</v>
      </c>
      <c r="AC360" s="31">
        <v>4.9290000000000003</v>
      </c>
      <c r="AD360" s="31">
        <v>3.9510000000000001</v>
      </c>
      <c r="AE360" s="31">
        <v>7741.26</v>
      </c>
      <c r="AF360" s="31">
        <v>5819.4620000000004</v>
      </c>
      <c r="AG360" s="31">
        <v>1778.2619999999999</v>
      </c>
      <c r="AH360" s="31">
        <v>1112.422</v>
      </c>
      <c r="AI360" s="31">
        <v>5962.9989999999998</v>
      </c>
      <c r="AJ360" s="31">
        <v>4707.04</v>
      </c>
      <c r="AK360" s="31">
        <v>424.61</v>
      </c>
      <c r="AL360" s="31">
        <v>2056.5590000000002</v>
      </c>
      <c r="AM360" s="31">
        <v>45566.773540000002</v>
      </c>
      <c r="AN360" s="31">
        <v>45566.773540000002</v>
      </c>
      <c r="AO360" s="31">
        <v>45566.773540000002</v>
      </c>
      <c r="AP360" s="31">
        <v>1</v>
      </c>
    </row>
    <row r="361" spans="1:42" x14ac:dyDescent="0.35">
      <c r="A361" s="32">
        <v>800.67499999999995</v>
      </c>
      <c r="B361" s="32">
        <v>119.90900000000001</v>
      </c>
      <c r="C361" s="32">
        <v>214.6</v>
      </c>
      <c r="D361" s="32">
        <v>214.8</v>
      </c>
      <c r="E361" s="32">
        <v>220.1</v>
      </c>
      <c r="F361" s="32">
        <v>225</v>
      </c>
      <c r="G361" s="32">
        <v>2185.4360000000001</v>
      </c>
      <c r="H361" s="32">
        <v>1836.691</v>
      </c>
      <c r="I361" s="32">
        <v>3.8140000000000001</v>
      </c>
      <c r="J361" s="32">
        <v>0.14799999999999999</v>
      </c>
      <c r="K361" s="32">
        <v>24.338000000000001</v>
      </c>
      <c r="L361" s="32">
        <v>2.0059999999999998</v>
      </c>
      <c r="M361" s="32">
        <v>0.45200000000000001</v>
      </c>
      <c r="N361" s="32">
        <v>0.65600000000000003</v>
      </c>
      <c r="O361" s="32">
        <v>40.700000000000003</v>
      </c>
      <c r="P361" s="32">
        <v>25.902000000000001</v>
      </c>
      <c r="Q361" s="32">
        <v>44.942999999999998</v>
      </c>
      <c r="R361" s="32">
        <v>229.8</v>
      </c>
      <c r="S361" s="32">
        <v>59.9</v>
      </c>
      <c r="T361" s="32">
        <v>59.9</v>
      </c>
      <c r="U361" s="32">
        <v>61</v>
      </c>
      <c r="V361" s="32">
        <v>91.864000000000004</v>
      </c>
      <c r="W361" s="32">
        <v>52.5</v>
      </c>
      <c r="X361" s="32">
        <v>67.409000000000006</v>
      </c>
      <c r="Y361" s="32">
        <v>83.215000000000003</v>
      </c>
      <c r="Z361" s="32">
        <v>1.5429999999999999</v>
      </c>
      <c r="AA361" s="32">
        <v>538.80899999999997</v>
      </c>
      <c r="AB361" s="32">
        <v>488.70699999999999</v>
      </c>
      <c r="AC361" s="32">
        <v>5.0419999999999998</v>
      </c>
      <c r="AD361" s="32">
        <v>3.988</v>
      </c>
      <c r="AE361" s="32">
        <v>7726.0569999999998</v>
      </c>
      <c r="AF361" s="32">
        <v>5790.66</v>
      </c>
      <c r="AG361" s="32">
        <v>1821.921</v>
      </c>
      <c r="AH361" s="32">
        <v>1112.1590000000001</v>
      </c>
      <c r="AI361" s="32">
        <v>5904.1360000000004</v>
      </c>
      <c r="AJ361" s="32">
        <v>4678.5010000000002</v>
      </c>
      <c r="AK361" s="32">
        <v>424.53899999999999</v>
      </c>
      <c r="AL361" s="32">
        <v>2053.6019999999999</v>
      </c>
      <c r="AM361" s="32">
        <v>45566.773820000002</v>
      </c>
      <c r="AN361" s="32">
        <v>45566.773820000002</v>
      </c>
      <c r="AO361" s="32">
        <v>45566.773820000002</v>
      </c>
      <c r="AP361" s="32">
        <v>1</v>
      </c>
    </row>
    <row r="362" spans="1:42" x14ac:dyDescent="0.35">
      <c r="A362" s="31">
        <v>800.49099999999999</v>
      </c>
      <c r="B362" s="31">
        <v>119.90900000000001</v>
      </c>
      <c r="C362" s="31">
        <v>214.8</v>
      </c>
      <c r="D362" s="31">
        <v>214.8</v>
      </c>
      <c r="E362" s="31">
        <v>220.1</v>
      </c>
      <c r="F362" s="31">
        <v>225</v>
      </c>
      <c r="G362" s="31">
        <v>2180.7730000000001</v>
      </c>
      <c r="H362" s="31">
        <v>1822.9939999999999</v>
      </c>
      <c r="I362" s="31">
        <v>3.0059999999999998</v>
      </c>
      <c r="J362" s="31">
        <v>0.14799999999999999</v>
      </c>
      <c r="K362" s="31">
        <v>24.338000000000001</v>
      </c>
      <c r="L362" s="31">
        <v>2.0499999999999998</v>
      </c>
      <c r="M362" s="31">
        <v>0.45200000000000001</v>
      </c>
      <c r="N362" s="31">
        <v>0.65400000000000003</v>
      </c>
      <c r="O362" s="31">
        <v>41</v>
      </c>
      <c r="P362" s="31">
        <v>26.213000000000001</v>
      </c>
      <c r="Q362" s="31">
        <v>44.988999999999997</v>
      </c>
      <c r="R362" s="31">
        <v>229.8</v>
      </c>
      <c r="S362" s="31">
        <v>60</v>
      </c>
      <c r="T362" s="31">
        <v>60</v>
      </c>
      <c r="U362" s="31">
        <v>61</v>
      </c>
      <c r="V362" s="31">
        <v>141.87899999999999</v>
      </c>
      <c r="W362" s="31">
        <v>52.5</v>
      </c>
      <c r="X362" s="31">
        <v>66.774000000000001</v>
      </c>
      <c r="Y362" s="31">
        <v>80.316000000000003</v>
      </c>
      <c r="Z362" s="31">
        <v>3.198</v>
      </c>
      <c r="AA362" s="31">
        <v>536.46600000000001</v>
      </c>
      <c r="AB362" s="31">
        <v>487.74</v>
      </c>
      <c r="AC362" s="31">
        <v>4.7030000000000003</v>
      </c>
      <c r="AD362" s="31">
        <v>3.762</v>
      </c>
      <c r="AE362" s="31">
        <v>7561.5590000000002</v>
      </c>
      <c r="AF362" s="31">
        <v>5159.0060000000003</v>
      </c>
      <c r="AG362" s="31">
        <v>1626.115</v>
      </c>
      <c r="AH362" s="31">
        <v>977.25599999999997</v>
      </c>
      <c r="AI362" s="31">
        <v>5935.4440000000004</v>
      </c>
      <c r="AJ362" s="31">
        <v>4181.75</v>
      </c>
      <c r="AK362" s="31">
        <v>423.51100000000002</v>
      </c>
      <c r="AL362" s="31">
        <v>2052.3270000000002</v>
      </c>
      <c r="AM362" s="31">
        <v>45566.774109999998</v>
      </c>
      <c r="AN362" s="31">
        <v>45566.774109999998</v>
      </c>
      <c r="AO362" s="31">
        <v>45566.774109999998</v>
      </c>
      <c r="AP362" s="31">
        <v>1</v>
      </c>
    </row>
    <row r="363" spans="1:42" x14ac:dyDescent="0.35">
      <c r="A363" s="32">
        <v>800.49099999999999</v>
      </c>
      <c r="B363" s="32">
        <v>119.90900000000001</v>
      </c>
      <c r="C363" s="32">
        <v>214.8</v>
      </c>
      <c r="D363" s="32">
        <v>214.8</v>
      </c>
      <c r="E363" s="32">
        <v>220.1</v>
      </c>
      <c r="F363" s="32">
        <v>225</v>
      </c>
      <c r="G363" s="32">
        <v>2180.7730000000001</v>
      </c>
      <c r="H363" s="32">
        <v>1822.9939999999999</v>
      </c>
      <c r="I363" s="32">
        <v>3.0059999999999998</v>
      </c>
      <c r="J363" s="32">
        <v>0.14799999999999999</v>
      </c>
      <c r="K363" s="32">
        <v>24.338000000000001</v>
      </c>
      <c r="L363" s="32">
        <v>2.0499999999999998</v>
      </c>
      <c r="M363" s="32">
        <v>0.45200000000000001</v>
      </c>
      <c r="N363" s="32">
        <v>0.65400000000000003</v>
      </c>
      <c r="O363" s="32">
        <v>41</v>
      </c>
      <c r="P363" s="32">
        <v>26.213000000000001</v>
      </c>
      <c r="Q363" s="32">
        <v>44.988999999999997</v>
      </c>
      <c r="R363" s="32">
        <v>229.8</v>
      </c>
      <c r="S363" s="32">
        <v>60</v>
      </c>
      <c r="T363" s="32">
        <v>60</v>
      </c>
      <c r="U363" s="32">
        <v>61</v>
      </c>
      <c r="V363" s="32">
        <v>91.864000000000004</v>
      </c>
      <c r="W363" s="32">
        <v>52.5</v>
      </c>
      <c r="X363" s="32">
        <v>67.396000000000001</v>
      </c>
      <c r="Y363" s="32">
        <v>82.923000000000002</v>
      </c>
      <c r="Z363" s="32">
        <v>2.4079999999999999</v>
      </c>
      <c r="AA363" s="32">
        <v>537.82799999999997</v>
      </c>
      <c r="AB363" s="32">
        <v>487.48</v>
      </c>
      <c r="AC363" s="32">
        <v>4.891</v>
      </c>
      <c r="AD363" s="32">
        <v>3.9510000000000001</v>
      </c>
      <c r="AE363" s="32">
        <v>7720.2079999999996</v>
      </c>
      <c r="AF363" s="32">
        <v>5772.0119999999997</v>
      </c>
      <c r="AG363" s="32">
        <v>1743.213</v>
      </c>
      <c r="AH363" s="32">
        <v>1096.963</v>
      </c>
      <c r="AI363" s="32">
        <v>5976.9949999999999</v>
      </c>
      <c r="AJ363" s="32">
        <v>4675.049</v>
      </c>
      <c r="AK363" s="32">
        <v>424.68599999999998</v>
      </c>
      <c r="AL363" s="32">
        <v>2055.4589999999998</v>
      </c>
      <c r="AM363" s="32">
        <v>45566.774109999998</v>
      </c>
      <c r="AN363" s="32">
        <v>45566.774109999998</v>
      </c>
      <c r="AO363" s="32">
        <v>45566.774109999998</v>
      </c>
      <c r="AP363" s="32">
        <v>1</v>
      </c>
    </row>
    <row r="364" spans="1:42" x14ac:dyDescent="0.35">
      <c r="A364" s="31">
        <v>800.67499999999995</v>
      </c>
      <c r="B364" s="31">
        <v>119.90900000000001</v>
      </c>
      <c r="C364" s="31">
        <v>214.8</v>
      </c>
      <c r="D364" s="31">
        <v>214.8</v>
      </c>
      <c r="E364" s="31">
        <v>220.1</v>
      </c>
      <c r="F364" s="31">
        <v>225</v>
      </c>
      <c r="G364" s="31">
        <v>2190.39</v>
      </c>
      <c r="H364" s="31">
        <v>1855.0509999999999</v>
      </c>
      <c r="I364" s="31">
        <v>3.34</v>
      </c>
      <c r="J364" s="31">
        <v>0.14799999999999999</v>
      </c>
      <c r="K364" s="31">
        <v>24.367999999999999</v>
      </c>
      <c r="L364" s="31">
        <v>2.0539999999999998</v>
      </c>
      <c r="M364" s="31">
        <v>0.45200000000000001</v>
      </c>
      <c r="N364" s="31">
        <v>0.65400000000000003</v>
      </c>
      <c r="O364" s="31">
        <v>41.2</v>
      </c>
      <c r="P364" s="31">
        <v>26.427</v>
      </c>
      <c r="Q364" s="31">
        <v>44.988999999999997</v>
      </c>
      <c r="R364" s="31">
        <v>229.8</v>
      </c>
      <c r="S364" s="31">
        <v>60</v>
      </c>
      <c r="T364" s="31">
        <v>60</v>
      </c>
      <c r="U364" s="31">
        <v>60.9</v>
      </c>
      <c r="V364" s="31">
        <v>141.87899999999999</v>
      </c>
      <c r="W364" s="31">
        <v>52.5</v>
      </c>
      <c r="X364" s="31">
        <v>66.763000000000005</v>
      </c>
      <c r="Y364" s="31">
        <v>80.444000000000003</v>
      </c>
      <c r="Z364" s="31">
        <v>3.2730000000000001</v>
      </c>
      <c r="AA364" s="31">
        <v>537.21699999999998</v>
      </c>
      <c r="AB364" s="31">
        <v>490.84800000000001</v>
      </c>
      <c r="AC364" s="31">
        <v>4.665</v>
      </c>
      <c r="AD364" s="31">
        <v>3.762</v>
      </c>
      <c r="AE364" s="31">
        <v>7569.5969999999998</v>
      </c>
      <c r="AF364" s="31">
        <v>5240.9589999999998</v>
      </c>
      <c r="AG364" s="31">
        <v>1620.1679999999999</v>
      </c>
      <c r="AH364" s="31">
        <v>995.59900000000005</v>
      </c>
      <c r="AI364" s="31">
        <v>5949.4290000000001</v>
      </c>
      <c r="AJ364" s="31">
        <v>4245.3599999999997</v>
      </c>
      <c r="AK364" s="31">
        <v>423.392</v>
      </c>
      <c r="AL364" s="31">
        <v>2055.7510000000002</v>
      </c>
      <c r="AM364" s="31">
        <v>45566.774389999999</v>
      </c>
      <c r="AN364" s="31">
        <v>45566.774389999999</v>
      </c>
      <c r="AO364" s="31">
        <v>45566.774389999999</v>
      </c>
      <c r="AP364" s="31">
        <v>1</v>
      </c>
    </row>
    <row r="365" spans="1:42" x14ac:dyDescent="0.35">
      <c r="A365" s="32">
        <v>800.67499999999995</v>
      </c>
      <c r="B365" s="32">
        <v>119.90900000000001</v>
      </c>
      <c r="C365" s="32">
        <v>214.8</v>
      </c>
      <c r="D365" s="32">
        <v>214.8</v>
      </c>
      <c r="E365" s="32">
        <v>220.1</v>
      </c>
      <c r="F365" s="32">
        <v>225</v>
      </c>
      <c r="G365" s="32">
        <v>2190.39</v>
      </c>
      <c r="H365" s="32">
        <v>1855.0509999999999</v>
      </c>
      <c r="I365" s="32">
        <v>3.34</v>
      </c>
      <c r="J365" s="32">
        <v>0.14799999999999999</v>
      </c>
      <c r="K365" s="32">
        <v>24.367999999999999</v>
      </c>
      <c r="L365" s="32">
        <v>2.0539999999999998</v>
      </c>
      <c r="M365" s="32">
        <v>0.45200000000000001</v>
      </c>
      <c r="N365" s="32">
        <v>0.65400000000000003</v>
      </c>
      <c r="O365" s="32">
        <v>41.2</v>
      </c>
      <c r="P365" s="32">
        <v>26.427</v>
      </c>
      <c r="Q365" s="32">
        <v>44.988999999999997</v>
      </c>
      <c r="R365" s="32">
        <v>229.8</v>
      </c>
      <c r="S365" s="32">
        <v>60</v>
      </c>
      <c r="T365" s="32">
        <v>60</v>
      </c>
      <c r="U365" s="32">
        <v>60.9</v>
      </c>
      <c r="V365" s="32">
        <v>91.864000000000004</v>
      </c>
      <c r="W365" s="32">
        <v>52.5</v>
      </c>
      <c r="X365" s="32">
        <v>67.408000000000001</v>
      </c>
      <c r="Y365" s="32">
        <v>82.998000000000005</v>
      </c>
      <c r="Z365" s="32">
        <v>2.4079999999999999</v>
      </c>
      <c r="AA365" s="32">
        <v>539.18499999999995</v>
      </c>
      <c r="AB365" s="32">
        <v>490.36500000000001</v>
      </c>
      <c r="AC365" s="32">
        <v>4.9290000000000003</v>
      </c>
      <c r="AD365" s="32">
        <v>3.9510000000000001</v>
      </c>
      <c r="AE365" s="32">
        <v>7731.0150000000003</v>
      </c>
      <c r="AF365" s="32">
        <v>5852.0069999999996</v>
      </c>
      <c r="AG365" s="32">
        <v>1779.1669999999999</v>
      </c>
      <c r="AH365" s="32">
        <v>1114.424</v>
      </c>
      <c r="AI365" s="32">
        <v>5951.848</v>
      </c>
      <c r="AJ365" s="32">
        <v>4737.5829999999996</v>
      </c>
      <c r="AK365" s="32">
        <v>424.762</v>
      </c>
      <c r="AL365" s="32">
        <v>2055.7959999999998</v>
      </c>
      <c r="AM365" s="32">
        <v>45566.774389999999</v>
      </c>
      <c r="AN365" s="32">
        <v>45566.774389999999</v>
      </c>
      <c r="AO365" s="32">
        <v>45566.774389999999</v>
      </c>
      <c r="AP365" s="32">
        <v>1</v>
      </c>
    </row>
    <row r="366" spans="1:42" x14ac:dyDescent="0.35">
      <c r="A366" s="31">
        <v>800.49099999999999</v>
      </c>
      <c r="B366" s="31">
        <v>119.90900000000001</v>
      </c>
      <c r="C366" s="31">
        <v>214.8</v>
      </c>
      <c r="D366" s="31">
        <v>215.1</v>
      </c>
      <c r="E366" s="31">
        <v>220.1</v>
      </c>
      <c r="F366" s="31">
        <v>225</v>
      </c>
      <c r="G366" s="31">
        <v>2185.2420000000002</v>
      </c>
      <c r="H366" s="31">
        <v>1840.577</v>
      </c>
      <c r="I366" s="31">
        <v>3.9260000000000002</v>
      </c>
      <c r="J366" s="31">
        <v>0.14799999999999999</v>
      </c>
      <c r="K366" s="31">
        <v>24.338000000000001</v>
      </c>
      <c r="L366" s="31">
        <v>2.0219999999999998</v>
      </c>
      <c r="M366" s="31">
        <v>0.45200000000000001</v>
      </c>
      <c r="N366" s="31">
        <v>0.65400000000000003</v>
      </c>
      <c r="O366" s="31">
        <v>41.4</v>
      </c>
      <c r="P366" s="31">
        <v>26.018999999999998</v>
      </c>
      <c r="Q366" s="31">
        <v>44.948</v>
      </c>
      <c r="R366" s="31">
        <v>229.8</v>
      </c>
      <c r="S366" s="31">
        <v>59.9</v>
      </c>
      <c r="T366" s="31">
        <v>59.9</v>
      </c>
      <c r="U366" s="31">
        <v>61</v>
      </c>
      <c r="V366" s="31">
        <v>91.864000000000004</v>
      </c>
      <c r="W366" s="31">
        <v>52.5</v>
      </c>
      <c r="X366" s="31">
        <v>67.349999999999994</v>
      </c>
      <c r="Y366" s="31">
        <v>83.352999999999994</v>
      </c>
      <c r="Z366" s="31">
        <v>1.5049999999999999</v>
      </c>
      <c r="AA366" s="31">
        <v>538.11599999999999</v>
      </c>
      <c r="AB366" s="31">
        <v>488.21499999999997</v>
      </c>
      <c r="AC366" s="31">
        <v>4.9660000000000002</v>
      </c>
      <c r="AD366" s="31">
        <v>3.988</v>
      </c>
      <c r="AE366" s="31">
        <v>7723.1149999999998</v>
      </c>
      <c r="AF366" s="31">
        <v>5784.06</v>
      </c>
      <c r="AG366" s="31">
        <v>1783.068</v>
      </c>
      <c r="AH366" s="31">
        <v>1114.4259999999999</v>
      </c>
      <c r="AI366" s="31">
        <v>5940.0469999999996</v>
      </c>
      <c r="AJ366" s="31">
        <v>4669.634</v>
      </c>
      <c r="AK366" s="31">
        <v>424.57600000000002</v>
      </c>
      <c r="AL366" s="31">
        <v>2055.4929999999999</v>
      </c>
      <c r="AM366" s="31">
        <v>45566.774660000003</v>
      </c>
      <c r="AN366" s="31">
        <v>45566.774660000003</v>
      </c>
      <c r="AO366" s="31">
        <v>45566.774660000003</v>
      </c>
      <c r="AP366" s="31">
        <v>1</v>
      </c>
    </row>
    <row r="367" spans="1:42" x14ac:dyDescent="0.35">
      <c r="A367" s="32">
        <v>800.67499999999995</v>
      </c>
      <c r="B367" s="32">
        <v>119.90900000000001</v>
      </c>
      <c r="C367" s="32">
        <v>215</v>
      </c>
      <c r="D367" s="32">
        <v>215</v>
      </c>
      <c r="E367" s="32">
        <v>220.1</v>
      </c>
      <c r="F367" s="32">
        <v>225</v>
      </c>
      <c r="G367" s="32">
        <v>2191.3620000000001</v>
      </c>
      <c r="H367" s="32">
        <v>1831.251</v>
      </c>
      <c r="I367" s="32">
        <v>3.1520000000000001</v>
      </c>
      <c r="J367" s="32">
        <v>0.14799999999999999</v>
      </c>
      <c r="K367" s="32">
        <v>24.338000000000001</v>
      </c>
      <c r="L367" s="32">
        <v>2.0739999999999998</v>
      </c>
      <c r="M367" s="32">
        <v>0.45200000000000001</v>
      </c>
      <c r="N367" s="32">
        <v>0.65600000000000003</v>
      </c>
      <c r="O367" s="32">
        <v>41.5</v>
      </c>
      <c r="P367" s="32">
        <v>26.605</v>
      </c>
      <c r="Q367" s="32">
        <v>44.963999999999999</v>
      </c>
      <c r="R367" s="32">
        <v>229.8</v>
      </c>
      <c r="S367" s="32">
        <v>60.1</v>
      </c>
      <c r="T367" s="32">
        <v>60.1</v>
      </c>
      <c r="U367" s="32">
        <v>61</v>
      </c>
      <c r="V367" s="32">
        <v>141.87899999999999</v>
      </c>
      <c r="W367" s="32">
        <v>52.5</v>
      </c>
      <c r="X367" s="32">
        <v>66.816000000000003</v>
      </c>
      <c r="Y367" s="32">
        <v>80.531999999999996</v>
      </c>
      <c r="Z367" s="32">
        <v>3.3860000000000001</v>
      </c>
      <c r="AA367" s="32">
        <v>536.41999999999996</v>
      </c>
      <c r="AB367" s="32">
        <v>488.947</v>
      </c>
      <c r="AC367" s="32">
        <v>4.7030000000000003</v>
      </c>
      <c r="AD367" s="32">
        <v>3.7250000000000001</v>
      </c>
      <c r="AE367" s="32">
        <v>7555.9459999999999</v>
      </c>
      <c r="AF367" s="32">
        <v>5202.5609999999997</v>
      </c>
      <c r="AG367" s="32">
        <v>1640.376</v>
      </c>
      <c r="AH367" s="32">
        <v>975.94899999999996</v>
      </c>
      <c r="AI367" s="32">
        <v>5915.57</v>
      </c>
      <c r="AJ367" s="32">
        <v>4226.6120000000001</v>
      </c>
      <c r="AK367" s="32">
        <v>423.31700000000001</v>
      </c>
      <c r="AL367" s="32">
        <v>2054.5369999999998</v>
      </c>
      <c r="AM367" s="32">
        <v>45566.774949999999</v>
      </c>
      <c r="AN367" s="32">
        <v>45566.774949999999</v>
      </c>
      <c r="AO367" s="32">
        <v>45566.774949999999</v>
      </c>
      <c r="AP367" s="32">
        <v>1</v>
      </c>
    </row>
    <row r="368" spans="1:42" x14ac:dyDescent="0.35">
      <c r="A368" s="31">
        <v>800.67499999999995</v>
      </c>
      <c r="B368" s="31">
        <v>119.90900000000001</v>
      </c>
      <c r="C368" s="31">
        <v>215</v>
      </c>
      <c r="D368" s="31">
        <v>215</v>
      </c>
      <c r="E368" s="31">
        <v>220.1</v>
      </c>
      <c r="F368" s="31">
        <v>225</v>
      </c>
      <c r="G368" s="31">
        <v>2191.3620000000001</v>
      </c>
      <c r="H368" s="31">
        <v>1831.251</v>
      </c>
      <c r="I368" s="31">
        <v>3.1520000000000001</v>
      </c>
      <c r="J368" s="31">
        <v>0.14799999999999999</v>
      </c>
      <c r="K368" s="31">
        <v>24.338000000000001</v>
      </c>
      <c r="L368" s="31">
        <v>2.0739999999999998</v>
      </c>
      <c r="M368" s="31">
        <v>0.45200000000000001</v>
      </c>
      <c r="N368" s="31">
        <v>0.65600000000000003</v>
      </c>
      <c r="O368" s="31">
        <v>41.5</v>
      </c>
      <c r="P368" s="31">
        <v>26.605</v>
      </c>
      <c r="Q368" s="31">
        <v>44.963999999999999</v>
      </c>
      <c r="R368" s="31">
        <v>229.8</v>
      </c>
      <c r="S368" s="31">
        <v>60.1</v>
      </c>
      <c r="T368" s="31">
        <v>60.1</v>
      </c>
      <c r="U368" s="31">
        <v>61</v>
      </c>
      <c r="V368" s="31">
        <v>91.864000000000004</v>
      </c>
      <c r="W368" s="31">
        <v>52.5</v>
      </c>
      <c r="X368" s="31">
        <v>67.334000000000003</v>
      </c>
      <c r="Y368" s="31">
        <v>82.92</v>
      </c>
      <c r="Z368" s="31">
        <v>2.4460000000000002</v>
      </c>
      <c r="AA368" s="31">
        <v>538.68200000000002</v>
      </c>
      <c r="AB368" s="31">
        <v>489.04700000000003</v>
      </c>
      <c r="AC368" s="31">
        <v>4.8540000000000001</v>
      </c>
      <c r="AD368" s="31">
        <v>3.9129999999999998</v>
      </c>
      <c r="AE368" s="31">
        <v>7732.7830000000004</v>
      </c>
      <c r="AF368" s="31">
        <v>5823.0349999999999</v>
      </c>
      <c r="AG368" s="31">
        <v>1739.425</v>
      </c>
      <c r="AH368" s="31">
        <v>1096.0060000000001</v>
      </c>
      <c r="AI368" s="31">
        <v>5993.3580000000002</v>
      </c>
      <c r="AJ368" s="31">
        <v>4727.0290000000005</v>
      </c>
      <c r="AK368" s="31">
        <v>424.71199999999999</v>
      </c>
      <c r="AL368" s="31">
        <v>2053.6280000000002</v>
      </c>
      <c r="AM368" s="31">
        <v>45566.774949999999</v>
      </c>
      <c r="AN368" s="31">
        <v>45566.774949999999</v>
      </c>
      <c r="AO368" s="31">
        <v>45566.774949999999</v>
      </c>
      <c r="AP368" s="31">
        <v>1</v>
      </c>
    </row>
    <row r="369" spans="1:42" x14ac:dyDescent="0.35">
      <c r="A369" s="32">
        <v>800.67499999999995</v>
      </c>
      <c r="B369" s="32">
        <v>119.90900000000001</v>
      </c>
      <c r="C369" s="32">
        <v>215</v>
      </c>
      <c r="D369" s="32">
        <v>215.1</v>
      </c>
      <c r="E369" s="32">
        <v>220.3</v>
      </c>
      <c r="F369" s="32">
        <v>225</v>
      </c>
      <c r="G369" s="32">
        <v>2187.4760000000001</v>
      </c>
      <c r="H369" s="32">
        <v>1805.9939999999999</v>
      </c>
      <c r="I369" s="32">
        <v>3.968</v>
      </c>
      <c r="J369" s="32">
        <v>0.158</v>
      </c>
      <c r="K369" s="32">
        <v>24.338000000000001</v>
      </c>
      <c r="L369" s="32">
        <v>2.032</v>
      </c>
      <c r="M369" s="32">
        <v>0.45200000000000001</v>
      </c>
      <c r="N369" s="32">
        <v>0.65800000000000003</v>
      </c>
      <c r="O369" s="32">
        <v>41.9</v>
      </c>
      <c r="P369" s="32">
        <v>26.32</v>
      </c>
      <c r="Q369" s="32">
        <v>44.984000000000002</v>
      </c>
      <c r="R369" s="32">
        <v>229.8</v>
      </c>
      <c r="S369" s="32">
        <v>60</v>
      </c>
      <c r="T369" s="32">
        <v>59.9</v>
      </c>
      <c r="U369" s="32">
        <v>61</v>
      </c>
      <c r="V369" s="32">
        <v>141.87899999999999</v>
      </c>
      <c r="W369" s="32">
        <v>52.5</v>
      </c>
      <c r="X369" s="32">
        <v>66.861999999999995</v>
      </c>
      <c r="Y369" s="32">
        <v>80.423000000000002</v>
      </c>
      <c r="Z369" s="32">
        <v>2.9350000000000001</v>
      </c>
      <c r="AA369" s="32">
        <v>535.86599999999999</v>
      </c>
      <c r="AB369" s="32">
        <v>487.44200000000001</v>
      </c>
      <c r="AC369" s="32">
        <v>4.665</v>
      </c>
      <c r="AD369" s="32">
        <v>3.7250000000000001</v>
      </c>
      <c r="AE369" s="32">
        <v>7544.9880000000003</v>
      </c>
      <c r="AF369" s="32">
        <v>5147.3109999999997</v>
      </c>
      <c r="AG369" s="32">
        <v>1610.0309999999999</v>
      </c>
      <c r="AH369" s="32">
        <v>964.51800000000003</v>
      </c>
      <c r="AI369" s="32">
        <v>5934.9570000000003</v>
      </c>
      <c r="AJ369" s="32">
        <v>4182.7929999999997</v>
      </c>
      <c r="AK369" s="32">
        <v>423.32299999999998</v>
      </c>
      <c r="AL369" s="32">
        <v>2055.6790000000001</v>
      </c>
      <c r="AM369" s="32">
        <v>45566.775229999999</v>
      </c>
      <c r="AN369" s="32">
        <v>45566.775229999999</v>
      </c>
      <c r="AO369" s="32">
        <v>45566.775229999999</v>
      </c>
      <c r="AP369" s="32">
        <v>0</v>
      </c>
    </row>
    <row r="370" spans="1:42" x14ac:dyDescent="0.35">
      <c r="A370" s="31">
        <v>800.67499999999995</v>
      </c>
      <c r="B370" s="31">
        <v>119.90900000000001</v>
      </c>
      <c r="C370" s="31">
        <v>215</v>
      </c>
      <c r="D370" s="31">
        <v>215.1</v>
      </c>
      <c r="E370" s="31">
        <v>220.3</v>
      </c>
      <c r="F370" s="31">
        <v>225</v>
      </c>
      <c r="G370" s="31">
        <v>2187.4760000000001</v>
      </c>
      <c r="H370" s="31">
        <v>1805.9939999999999</v>
      </c>
      <c r="I370" s="31">
        <v>3.968</v>
      </c>
      <c r="J370" s="31">
        <v>0.158</v>
      </c>
      <c r="K370" s="31">
        <v>24.338000000000001</v>
      </c>
      <c r="L370" s="31">
        <v>2.032</v>
      </c>
      <c r="M370" s="31">
        <v>0.45200000000000001</v>
      </c>
      <c r="N370" s="31">
        <v>0.65800000000000003</v>
      </c>
      <c r="O370" s="31">
        <v>41.9</v>
      </c>
      <c r="P370" s="31">
        <v>26.32</v>
      </c>
      <c r="Q370" s="31">
        <v>44.984000000000002</v>
      </c>
      <c r="R370" s="31">
        <v>229.8</v>
      </c>
      <c r="S370" s="31">
        <v>60</v>
      </c>
      <c r="T370" s="31">
        <v>59.9</v>
      </c>
      <c r="U370" s="31">
        <v>61</v>
      </c>
      <c r="V370" s="31">
        <v>91.864000000000004</v>
      </c>
      <c r="W370" s="31">
        <v>52.5</v>
      </c>
      <c r="X370" s="31">
        <v>67.367999999999995</v>
      </c>
      <c r="Y370" s="31">
        <v>83.278999999999996</v>
      </c>
      <c r="Z370" s="31">
        <v>1.5049999999999999</v>
      </c>
      <c r="AA370" s="31">
        <v>536.78499999999997</v>
      </c>
      <c r="AB370" s="31">
        <v>486.68900000000002</v>
      </c>
      <c r="AC370" s="31">
        <v>5.0039999999999996</v>
      </c>
      <c r="AD370" s="31">
        <v>3.9510000000000001</v>
      </c>
      <c r="AE370" s="31">
        <v>7694.5020000000004</v>
      </c>
      <c r="AF370" s="31">
        <v>5750.6580000000004</v>
      </c>
      <c r="AG370" s="31">
        <v>1806.692</v>
      </c>
      <c r="AH370" s="31">
        <v>1101.008</v>
      </c>
      <c r="AI370" s="31">
        <v>5887.8109999999997</v>
      </c>
      <c r="AJ370" s="31">
        <v>4649.6490000000003</v>
      </c>
      <c r="AK370" s="31">
        <v>424.51600000000002</v>
      </c>
      <c r="AL370" s="31">
        <v>2056.1280000000002</v>
      </c>
      <c r="AM370" s="31">
        <v>45566.775229999999</v>
      </c>
      <c r="AN370" s="31">
        <v>45566.775229999999</v>
      </c>
      <c r="AO370" s="31">
        <v>45566.775229999999</v>
      </c>
      <c r="AP370" s="31">
        <v>1</v>
      </c>
    </row>
    <row r="371" spans="1:42" x14ac:dyDescent="0.35">
      <c r="A371" s="32">
        <v>800.67499999999995</v>
      </c>
      <c r="B371" s="32">
        <v>119.90900000000001</v>
      </c>
      <c r="C371" s="32">
        <v>214.6</v>
      </c>
      <c r="D371" s="32">
        <v>215</v>
      </c>
      <c r="E371" s="32">
        <v>220.3</v>
      </c>
      <c r="F371" s="32">
        <v>225</v>
      </c>
      <c r="G371" s="32">
        <v>2189.5160000000001</v>
      </c>
      <c r="H371" s="32">
        <v>1827.268</v>
      </c>
      <c r="I371" s="32">
        <v>3.218</v>
      </c>
      <c r="J371" s="32">
        <v>0.158</v>
      </c>
      <c r="K371" s="32">
        <v>24.338000000000001</v>
      </c>
      <c r="L371" s="32">
        <v>2.0579999999999998</v>
      </c>
      <c r="M371" s="32">
        <v>0.45200000000000001</v>
      </c>
      <c r="N371" s="32">
        <v>0.65400000000000003</v>
      </c>
      <c r="O371" s="32">
        <v>42</v>
      </c>
      <c r="P371" s="32">
        <v>26.498000000000001</v>
      </c>
      <c r="Q371" s="32">
        <v>44.953000000000003</v>
      </c>
      <c r="R371" s="32">
        <v>229.8</v>
      </c>
      <c r="S371" s="32">
        <v>60</v>
      </c>
      <c r="T371" s="32">
        <v>60</v>
      </c>
      <c r="U371" s="32">
        <v>61</v>
      </c>
      <c r="V371" s="32">
        <v>91.864000000000004</v>
      </c>
      <c r="W371" s="32">
        <v>52.5</v>
      </c>
      <c r="X371" s="32">
        <v>67.466999999999999</v>
      </c>
      <c r="Y371" s="32">
        <v>83.271000000000001</v>
      </c>
      <c r="Z371" s="32">
        <v>1.43</v>
      </c>
      <c r="AA371" s="32">
        <v>537.99699999999996</v>
      </c>
      <c r="AB371" s="32">
        <v>488.94</v>
      </c>
      <c r="AC371" s="32">
        <v>4.9290000000000003</v>
      </c>
      <c r="AD371" s="32">
        <v>3.9129999999999998</v>
      </c>
      <c r="AE371" s="32">
        <v>7723.0469999999996</v>
      </c>
      <c r="AF371" s="32">
        <v>5802.2169999999996</v>
      </c>
      <c r="AG371" s="32">
        <v>1777.6220000000001</v>
      </c>
      <c r="AH371" s="32">
        <v>1095.31</v>
      </c>
      <c r="AI371" s="32">
        <v>5945.4260000000004</v>
      </c>
      <c r="AJ371" s="32">
        <v>4706.9080000000004</v>
      </c>
      <c r="AK371" s="32">
        <v>424.73399999999998</v>
      </c>
      <c r="AL371" s="32">
        <v>2055.6280000000002</v>
      </c>
      <c r="AM371" s="32">
        <v>45566.775509999999</v>
      </c>
      <c r="AN371" s="32">
        <v>45566.775509999999</v>
      </c>
      <c r="AO371" s="32">
        <v>45566.775509999999</v>
      </c>
      <c r="AP371" s="32">
        <v>1</v>
      </c>
    </row>
    <row r="372" spans="1:42" x14ac:dyDescent="0.35">
      <c r="A372" s="31">
        <v>800.67499999999995</v>
      </c>
      <c r="B372" s="31">
        <v>119.90900000000001</v>
      </c>
      <c r="C372" s="31">
        <v>214.8</v>
      </c>
      <c r="D372" s="31">
        <v>215.1</v>
      </c>
      <c r="E372" s="31">
        <v>220.3</v>
      </c>
      <c r="F372" s="31">
        <v>225</v>
      </c>
      <c r="G372" s="31">
        <v>2170.1849999999999</v>
      </c>
      <c r="H372" s="31">
        <v>1809.491</v>
      </c>
      <c r="I372" s="31">
        <v>3.8340000000000001</v>
      </c>
      <c r="J372" s="31">
        <v>0.158</v>
      </c>
      <c r="K372" s="31">
        <v>24.338000000000001</v>
      </c>
      <c r="L372" s="31">
        <v>2.044</v>
      </c>
      <c r="M372" s="31">
        <v>0.45200000000000001</v>
      </c>
      <c r="N372" s="31">
        <v>0.65600000000000003</v>
      </c>
      <c r="O372" s="31">
        <v>42.2</v>
      </c>
      <c r="P372" s="31">
        <v>26.411000000000001</v>
      </c>
      <c r="Q372" s="31">
        <v>44.988999999999997</v>
      </c>
      <c r="R372" s="31">
        <v>229.8</v>
      </c>
      <c r="S372" s="31">
        <v>60.1</v>
      </c>
      <c r="T372" s="31">
        <v>60.1</v>
      </c>
      <c r="U372" s="31">
        <v>61</v>
      </c>
      <c r="V372" s="31">
        <v>141.87899999999999</v>
      </c>
      <c r="W372" s="31">
        <v>52.5</v>
      </c>
      <c r="X372" s="31">
        <v>66.784000000000006</v>
      </c>
      <c r="Y372" s="31">
        <v>80.555000000000007</v>
      </c>
      <c r="Z372" s="31">
        <v>3.7250000000000001</v>
      </c>
      <c r="AA372" s="31">
        <v>537.06700000000001</v>
      </c>
      <c r="AB372" s="31">
        <v>489.24799999999999</v>
      </c>
      <c r="AC372" s="31">
        <v>4.59</v>
      </c>
      <c r="AD372" s="31">
        <v>3.7250000000000001</v>
      </c>
      <c r="AE372" s="31">
        <v>7563.9359999999997</v>
      </c>
      <c r="AF372" s="31">
        <v>5190.1559999999999</v>
      </c>
      <c r="AG372" s="31">
        <v>1581.951</v>
      </c>
      <c r="AH372" s="31">
        <v>977.18899999999996</v>
      </c>
      <c r="AI372" s="31">
        <v>5981.9849999999997</v>
      </c>
      <c r="AJ372" s="31">
        <v>4212.9669999999996</v>
      </c>
      <c r="AK372" s="31">
        <v>423.63499999999999</v>
      </c>
      <c r="AL372" s="31">
        <v>2055.8380000000002</v>
      </c>
      <c r="AM372" s="31">
        <v>45566.775800000003</v>
      </c>
      <c r="AN372" s="31">
        <v>45566.775800000003</v>
      </c>
      <c r="AO372" s="31">
        <v>45566.775800000003</v>
      </c>
      <c r="AP372" s="31">
        <v>0</v>
      </c>
    </row>
    <row r="373" spans="1:42" x14ac:dyDescent="0.35">
      <c r="A373" s="32">
        <v>800.67499999999995</v>
      </c>
      <c r="B373" s="32">
        <v>119.90900000000001</v>
      </c>
      <c r="C373" s="32">
        <v>214.8</v>
      </c>
      <c r="D373" s="32">
        <v>215.1</v>
      </c>
      <c r="E373" s="32">
        <v>220.3</v>
      </c>
      <c r="F373" s="32">
        <v>225</v>
      </c>
      <c r="G373" s="32">
        <v>2170.1849999999999</v>
      </c>
      <c r="H373" s="32">
        <v>1809.491</v>
      </c>
      <c r="I373" s="32">
        <v>3.8340000000000001</v>
      </c>
      <c r="J373" s="32">
        <v>0.158</v>
      </c>
      <c r="K373" s="32">
        <v>24.338000000000001</v>
      </c>
      <c r="L373" s="32">
        <v>2.044</v>
      </c>
      <c r="M373" s="32">
        <v>0.45200000000000001</v>
      </c>
      <c r="N373" s="32">
        <v>0.65600000000000003</v>
      </c>
      <c r="O373" s="32">
        <v>42.2</v>
      </c>
      <c r="P373" s="32">
        <v>26.411000000000001</v>
      </c>
      <c r="Q373" s="32">
        <v>44.988999999999997</v>
      </c>
      <c r="R373" s="32">
        <v>229.8</v>
      </c>
      <c r="S373" s="32">
        <v>60.1</v>
      </c>
      <c r="T373" s="32">
        <v>60.1</v>
      </c>
      <c r="U373" s="32">
        <v>61</v>
      </c>
      <c r="V373" s="32">
        <v>91.864000000000004</v>
      </c>
      <c r="W373" s="32">
        <v>52.5</v>
      </c>
      <c r="X373" s="32">
        <v>67.531999999999996</v>
      </c>
      <c r="Y373" s="32">
        <v>83.423000000000002</v>
      </c>
      <c r="Z373" s="32">
        <v>1.5429999999999999</v>
      </c>
      <c r="AA373" s="32">
        <v>536.38699999999994</v>
      </c>
      <c r="AB373" s="32">
        <v>486.61599999999999</v>
      </c>
      <c r="AC373" s="32">
        <v>4.9660000000000002</v>
      </c>
      <c r="AD373" s="32">
        <v>3.9129999999999998</v>
      </c>
      <c r="AE373" s="32">
        <v>7705.2939999999999</v>
      </c>
      <c r="AF373" s="32">
        <v>5754.2659999999996</v>
      </c>
      <c r="AG373" s="32">
        <v>1789.347</v>
      </c>
      <c r="AH373" s="32">
        <v>1086.8230000000001</v>
      </c>
      <c r="AI373" s="32">
        <v>5915.9470000000001</v>
      </c>
      <c r="AJ373" s="32">
        <v>4667.4430000000002</v>
      </c>
      <c r="AK373" s="32">
        <v>424.89800000000002</v>
      </c>
      <c r="AL373" s="32">
        <v>2055.1109999999999</v>
      </c>
      <c r="AM373" s="32">
        <v>45566.775800000003</v>
      </c>
      <c r="AN373" s="32">
        <v>45566.775800000003</v>
      </c>
      <c r="AO373" s="32">
        <v>45566.775800000003</v>
      </c>
      <c r="AP373" s="32">
        <v>1</v>
      </c>
    </row>
    <row r="374" spans="1:42" x14ac:dyDescent="0.35">
      <c r="A374" s="31">
        <v>800.67499999999995</v>
      </c>
      <c r="B374" s="31">
        <v>119.90900000000001</v>
      </c>
      <c r="C374" s="31">
        <v>215</v>
      </c>
      <c r="D374" s="31">
        <v>215.1</v>
      </c>
      <c r="E374" s="31">
        <v>220.3</v>
      </c>
      <c r="F374" s="31">
        <v>225</v>
      </c>
      <c r="G374" s="31">
        <v>2201.27</v>
      </c>
      <c r="H374" s="31">
        <v>1839.3140000000001</v>
      </c>
      <c r="I374" s="31">
        <v>3.0979999999999999</v>
      </c>
      <c r="J374" s="31">
        <v>0.14799999999999999</v>
      </c>
      <c r="K374" s="31">
        <v>24.34</v>
      </c>
      <c r="L374" s="31">
        <v>2.044</v>
      </c>
      <c r="M374" s="31">
        <v>0.45400000000000001</v>
      </c>
      <c r="N374" s="31">
        <v>0.65600000000000003</v>
      </c>
      <c r="O374" s="31">
        <v>42.4</v>
      </c>
      <c r="P374" s="31">
        <v>26.370999999999999</v>
      </c>
      <c r="Q374" s="31">
        <v>44.984000000000002</v>
      </c>
      <c r="R374" s="31">
        <v>229.8</v>
      </c>
      <c r="S374" s="31">
        <v>59.9</v>
      </c>
      <c r="T374" s="31">
        <v>59.9</v>
      </c>
      <c r="U374" s="31">
        <v>61</v>
      </c>
      <c r="V374" s="31">
        <v>141.87899999999999</v>
      </c>
      <c r="W374" s="31">
        <v>52.5</v>
      </c>
      <c r="X374" s="31">
        <v>66.828000000000003</v>
      </c>
      <c r="Y374" s="31">
        <v>80.548000000000002</v>
      </c>
      <c r="Z374" s="31">
        <v>3.4990000000000001</v>
      </c>
      <c r="AA374" s="31">
        <v>537.06799999999998</v>
      </c>
      <c r="AB374" s="31">
        <v>490.25900000000001</v>
      </c>
      <c r="AC374" s="31">
        <v>4.5529999999999999</v>
      </c>
      <c r="AD374" s="31">
        <v>3.7250000000000001</v>
      </c>
      <c r="AE374" s="31">
        <v>7564.5290000000005</v>
      </c>
      <c r="AF374" s="31">
        <v>5212.6419999999998</v>
      </c>
      <c r="AG374" s="31">
        <v>1559.9690000000001</v>
      </c>
      <c r="AH374" s="31">
        <v>977.221</v>
      </c>
      <c r="AI374" s="31">
        <v>6004.56</v>
      </c>
      <c r="AJ374" s="31">
        <v>4235.4210000000003</v>
      </c>
      <c r="AK374" s="31">
        <v>423.28800000000001</v>
      </c>
      <c r="AL374" s="31">
        <v>2055.4169999999999</v>
      </c>
      <c r="AM374" s="31">
        <v>45566.776080000003</v>
      </c>
      <c r="AN374" s="31">
        <v>45566.776080000003</v>
      </c>
      <c r="AO374" s="31">
        <v>45566.776080000003</v>
      </c>
      <c r="AP374" s="31">
        <v>1</v>
      </c>
    </row>
    <row r="375" spans="1:42" x14ac:dyDescent="0.35">
      <c r="A375" s="32">
        <v>800.67499999999995</v>
      </c>
      <c r="B375" s="32">
        <v>119.90900000000001</v>
      </c>
      <c r="C375" s="32">
        <v>215</v>
      </c>
      <c r="D375" s="32">
        <v>215.1</v>
      </c>
      <c r="E375" s="32">
        <v>220.3</v>
      </c>
      <c r="F375" s="32">
        <v>225</v>
      </c>
      <c r="G375" s="32">
        <v>2201.27</v>
      </c>
      <c r="H375" s="32">
        <v>1839.3140000000001</v>
      </c>
      <c r="I375" s="32">
        <v>3.0979999999999999</v>
      </c>
      <c r="J375" s="32">
        <v>0.14799999999999999</v>
      </c>
      <c r="K375" s="32">
        <v>24.34</v>
      </c>
      <c r="L375" s="32">
        <v>2.044</v>
      </c>
      <c r="M375" s="32">
        <v>0.45400000000000001</v>
      </c>
      <c r="N375" s="32">
        <v>0.65600000000000003</v>
      </c>
      <c r="O375" s="32">
        <v>42.4</v>
      </c>
      <c r="P375" s="32">
        <v>26.370999999999999</v>
      </c>
      <c r="Q375" s="32">
        <v>44.984000000000002</v>
      </c>
      <c r="R375" s="32">
        <v>229.8</v>
      </c>
      <c r="S375" s="32">
        <v>59.9</v>
      </c>
      <c r="T375" s="32">
        <v>59.9</v>
      </c>
      <c r="U375" s="32">
        <v>61</v>
      </c>
      <c r="V375" s="32">
        <v>91.864000000000004</v>
      </c>
      <c r="W375" s="32">
        <v>52.5</v>
      </c>
      <c r="X375" s="32">
        <v>67.427999999999997</v>
      </c>
      <c r="Y375" s="32">
        <v>83.438000000000002</v>
      </c>
      <c r="Z375" s="32">
        <v>1.4670000000000001</v>
      </c>
      <c r="AA375" s="32">
        <v>537.88400000000001</v>
      </c>
      <c r="AB375" s="32">
        <v>488.721</v>
      </c>
      <c r="AC375" s="32">
        <v>4.9660000000000002</v>
      </c>
      <c r="AD375" s="32">
        <v>3.9510000000000001</v>
      </c>
      <c r="AE375" s="32">
        <v>7705.0739999999996</v>
      </c>
      <c r="AF375" s="32">
        <v>5807.0969999999998</v>
      </c>
      <c r="AG375" s="32">
        <v>1793.798</v>
      </c>
      <c r="AH375" s="32">
        <v>1108.98</v>
      </c>
      <c r="AI375" s="32">
        <v>5911.2759999999998</v>
      </c>
      <c r="AJ375" s="32">
        <v>4698.1170000000002</v>
      </c>
      <c r="AK375" s="32">
        <v>424.68099999999998</v>
      </c>
      <c r="AL375" s="32">
        <v>2055.1950000000002</v>
      </c>
      <c r="AM375" s="32">
        <v>45566.776080000003</v>
      </c>
      <c r="AN375" s="32">
        <v>45566.776080000003</v>
      </c>
      <c r="AO375" s="32">
        <v>45566.776080000003</v>
      </c>
      <c r="AP375" s="32">
        <v>1</v>
      </c>
    </row>
    <row r="376" spans="1:42" x14ac:dyDescent="0.35">
      <c r="A376" s="31">
        <v>800.30700000000002</v>
      </c>
      <c r="B376" s="31">
        <v>119.90900000000001</v>
      </c>
      <c r="C376" s="31">
        <v>214.8</v>
      </c>
      <c r="D376" s="31">
        <v>215.1</v>
      </c>
      <c r="E376" s="31">
        <v>220.3</v>
      </c>
      <c r="F376" s="31">
        <v>225</v>
      </c>
      <c r="G376" s="31">
        <v>2180.19</v>
      </c>
      <c r="H376" s="31">
        <v>1788.896</v>
      </c>
      <c r="I376" s="31">
        <v>2.9260000000000002</v>
      </c>
      <c r="J376" s="31">
        <v>0.14599999999999999</v>
      </c>
      <c r="K376" s="31">
        <v>24.338000000000001</v>
      </c>
      <c r="L376" s="31">
        <v>2.0299999999999998</v>
      </c>
      <c r="M376" s="31">
        <v>0.45200000000000001</v>
      </c>
      <c r="N376" s="31">
        <v>0.65400000000000003</v>
      </c>
      <c r="O376" s="31">
        <v>42.7</v>
      </c>
      <c r="P376" s="31">
        <v>26.106000000000002</v>
      </c>
      <c r="Q376" s="31">
        <v>44.994</v>
      </c>
      <c r="R376" s="31">
        <v>229.8</v>
      </c>
      <c r="S376" s="31">
        <v>60.1</v>
      </c>
      <c r="T376" s="31">
        <v>60.1</v>
      </c>
      <c r="U376" s="31">
        <v>61</v>
      </c>
      <c r="V376" s="31">
        <v>141.87899999999999</v>
      </c>
      <c r="W376" s="31">
        <v>52.5</v>
      </c>
      <c r="X376" s="31">
        <v>66.864000000000004</v>
      </c>
      <c r="Y376" s="31">
        <v>80.552999999999997</v>
      </c>
      <c r="Z376" s="31">
        <v>3.1230000000000002</v>
      </c>
      <c r="AA376" s="31">
        <v>534.68700000000001</v>
      </c>
      <c r="AB376" s="31">
        <v>485.17099999999999</v>
      </c>
      <c r="AC376" s="31">
        <v>4.6280000000000001</v>
      </c>
      <c r="AD376" s="31">
        <v>3.7250000000000001</v>
      </c>
      <c r="AE376" s="31">
        <v>7540.8019999999997</v>
      </c>
      <c r="AF376" s="31">
        <v>5089.3130000000001</v>
      </c>
      <c r="AG376" s="31">
        <v>1578.8989999999999</v>
      </c>
      <c r="AH376" s="31">
        <v>952.01099999999997</v>
      </c>
      <c r="AI376" s="31">
        <v>5961.902</v>
      </c>
      <c r="AJ376" s="31">
        <v>4137.3019999999997</v>
      </c>
      <c r="AK376" s="31">
        <v>423.36200000000002</v>
      </c>
      <c r="AL376" s="31">
        <v>2055.7269999999999</v>
      </c>
      <c r="AM376" s="31">
        <v>45566.77635</v>
      </c>
      <c r="AN376" s="31">
        <v>45566.77635</v>
      </c>
      <c r="AO376" s="31">
        <v>45566.77635</v>
      </c>
      <c r="AP376" s="31">
        <v>1</v>
      </c>
    </row>
    <row r="377" spans="1:42" x14ac:dyDescent="0.35">
      <c r="A377" s="32">
        <v>800.30700000000002</v>
      </c>
      <c r="B377" s="32">
        <v>119.90900000000001</v>
      </c>
      <c r="C377" s="32">
        <v>214.8</v>
      </c>
      <c r="D377" s="32">
        <v>215.1</v>
      </c>
      <c r="E377" s="32">
        <v>220.3</v>
      </c>
      <c r="F377" s="32">
        <v>225</v>
      </c>
      <c r="G377" s="32">
        <v>2180.19</v>
      </c>
      <c r="H377" s="32">
        <v>1788.896</v>
      </c>
      <c r="I377" s="32">
        <v>2.9260000000000002</v>
      </c>
      <c r="J377" s="32">
        <v>0.14599999999999999</v>
      </c>
      <c r="K377" s="32">
        <v>24.338000000000001</v>
      </c>
      <c r="L377" s="32">
        <v>2.0299999999999998</v>
      </c>
      <c r="M377" s="32">
        <v>0.45200000000000001</v>
      </c>
      <c r="N377" s="32">
        <v>0.65400000000000003</v>
      </c>
      <c r="O377" s="32">
        <v>42.7</v>
      </c>
      <c r="P377" s="32">
        <v>26.106000000000002</v>
      </c>
      <c r="Q377" s="32">
        <v>44.994</v>
      </c>
      <c r="R377" s="32">
        <v>229.8</v>
      </c>
      <c r="S377" s="32">
        <v>60.1</v>
      </c>
      <c r="T377" s="32">
        <v>60.1</v>
      </c>
      <c r="U377" s="32">
        <v>61</v>
      </c>
      <c r="V377" s="32">
        <v>91.864000000000004</v>
      </c>
      <c r="W377" s="32">
        <v>52.5</v>
      </c>
      <c r="X377" s="32">
        <v>67.421999999999997</v>
      </c>
      <c r="Y377" s="32">
        <v>82.879000000000005</v>
      </c>
      <c r="Z377" s="32">
        <v>2.7839999999999998</v>
      </c>
      <c r="AA377" s="32">
        <v>536.10199999999998</v>
      </c>
      <c r="AB377" s="32">
        <v>485.23500000000001</v>
      </c>
      <c r="AC377" s="32">
        <v>5.0039999999999996</v>
      </c>
      <c r="AD377" s="32">
        <v>3.9510000000000001</v>
      </c>
      <c r="AE377" s="32">
        <v>7696.12</v>
      </c>
      <c r="AF377" s="32">
        <v>5718.8180000000002</v>
      </c>
      <c r="AG377" s="32">
        <v>1797.4590000000001</v>
      </c>
      <c r="AH377" s="32">
        <v>1090.9860000000001</v>
      </c>
      <c r="AI377" s="32">
        <v>5898.6610000000001</v>
      </c>
      <c r="AJ377" s="32">
        <v>4627.8320000000003</v>
      </c>
      <c r="AK377" s="32">
        <v>424.53800000000001</v>
      </c>
      <c r="AL377" s="32">
        <v>2055.6439999999998</v>
      </c>
      <c r="AM377" s="32">
        <v>45566.77635</v>
      </c>
      <c r="AN377" s="32">
        <v>45566.77635</v>
      </c>
      <c r="AO377" s="32">
        <v>45566.77635</v>
      </c>
      <c r="AP377" s="32">
        <v>1</v>
      </c>
    </row>
    <row r="378" spans="1:42" x14ac:dyDescent="0.35">
      <c r="A378" s="31">
        <v>800.67499999999995</v>
      </c>
      <c r="B378" s="31">
        <v>119.90900000000001</v>
      </c>
      <c r="C378" s="31">
        <v>214.6</v>
      </c>
      <c r="D378" s="31">
        <v>215.3</v>
      </c>
      <c r="E378" s="31">
        <v>220.3</v>
      </c>
      <c r="F378" s="31">
        <v>224.8</v>
      </c>
      <c r="G378" s="31">
        <v>2183.0070000000001</v>
      </c>
      <c r="H378" s="31">
        <v>1834.36</v>
      </c>
      <c r="I378" s="31">
        <v>3.21</v>
      </c>
      <c r="J378" s="31">
        <v>0.14599999999999999</v>
      </c>
      <c r="K378" s="31">
        <v>24.338000000000001</v>
      </c>
      <c r="L378" s="31">
        <v>2.052</v>
      </c>
      <c r="M378" s="31">
        <v>0.45200000000000001</v>
      </c>
      <c r="N378" s="31">
        <v>0.65400000000000003</v>
      </c>
      <c r="O378" s="31">
        <v>42.7</v>
      </c>
      <c r="P378" s="31">
        <v>26.207999999999998</v>
      </c>
      <c r="Q378" s="31">
        <v>44.978999999999999</v>
      </c>
      <c r="R378" s="31">
        <v>230</v>
      </c>
      <c r="S378" s="31">
        <v>60</v>
      </c>
      <c r="T378" s="31">
        <v>60</v>
      </c>
      <c r="U378" s="31">
        <v>61</v>
      </c>
      <c r="V378" s="31">
        <v>91.864000000000004</v>
      </c>
      <c r="W378" s="31">
        <v>52.5</v>
      </c>
      <c r="X378" s="31">
        <v>67.543999999999997</v>
      </c>
      <c r="Y378" s="31">
        <v>83.277000000000001</v>
      </c>
      <c r="Z378" s="31">
        <v>1.5049999999999999</v>
      </c>
      <c r="AA378" s="31">
        <v>538.23400000000004</v>
      </c>
      <c r="AB378" s="31">
        <v>488.14699999999999</v>
      </c>
      <c r="AC378" s="31">
        <v>4.9290000000000003</v>
      </c>
      <c r="AD378" s="31">
        <v>3.9510000000000001</v>
      </c>
      <c r="AE378" s="31">
        <v>7725.5630000000001</v>
      </c>
      <c r="AF378" s="31">
        <v>5802.6090000000004</v>
      </c>
      <c r="AG378" s="31">
        <v>1768.626</v>
      </c>
      <c r="AH378" s="31">
        <v>1102.316</v>
      </c>
      <c r="AI378" s="31">
        <v>5956.9369999999999</v>
      </c>
      <c r="AJ378" s="31">
        <v>4700.2929999999997</v>
      </c>
      <c r="AK378" s="31">
        <v>424.51299999999998</v>
      </c>
      <c r="AL378" s="31">
        <v>2055.5790000000002</v>
      </c>
      <c r="AM378" s="31">
        <v>45566.776639999996</v>
      </c>
      <c r="AN378" s="31">
        <v>45566.776639999996</v>
      </c>
      <c r="AO378" s="31">
        <v>45566.776639999996</v>
      </c>
      <c r="AP378" s="31">
        <v>1</v>
      </c>
    </row>
    <row r="379" spans="1:42" x14ac:dyDescent="0.35">
      <c r="A379" s="32">
        <v>800.67499999999995</v>
      </c>
      <c r="B379" s="32">
        <v>119.90900000000001</v>
      </c>
      <c r="C379" s="32">
        <v>215.1</v>
      </c>
      <c r="D379" s="32">
        <v>215.3</v>
      </c>
      <c r="E379" s="32">
        <v>220.3</v>
      </c>
      <c r="F379" s="32">
        <v>224.8</v>
      </c>
      <c r="G379" s="32">
        <v>2196.8989999999999</v>
      </c>
      <c r="H379" s="32">
        <v>1832.222</v>
      </c>
      <c r="I379" s="32">
        <v>3.4580000000000002</v>
      </c>
      <c r="J379" s="32">
        <v>0.14599999999999999</v>
      </c>
      <c r="K379" s="32">
        <v>24.34</v>
      </c>
      <c r="L379" s="32">
        <v>2.024</v>
      </c>
      <c r="M379" s="32">
        <v>0.45400000000000001</v>
      </c>
      <c r="N379" s="32">
        <v>0.65600000000000003</v>
      </c>
      <c r="O379" s="32">
        <v>43</v>
      </c>
      <c r="P379" s="32">
        <v>26.09</v>
      </c>
      <c r="Q379" s="32">
        <v>44.942999999999998</v>
      </c>
      <c r="R379" s="32">
        <v>230</v>
      </c>
      <c r="S379" s="32">
        <v>60</v>
      </c>
      <c r="T379" s="32">
        <v>60</v>
      </c>
      <c r="U379" s="32">
        <v>61</v>
      </c>
      <c r="V379" s="32">
        <v>141.87899999999999</v>
      </c>
      <c r="W379" s="32">
        <v>52.5</v>
      </c>
      <c r="X379" s="32">
        <v>66.741</v>
      </c>
      <c r="Y379" s="32">
        <v>80.497</v>
      </c>
      <c r="Z379" s="32">
        <v>3.16</v>
      </c>
      <c r="AA379" s="32">
        <v>536.68299999999999</v>
      </c>
      <c r="AB379" s="32">
        <v>489.27600000000001</v>
      </c>
      <c r="AC379" s="32">
        <v>4.7409999999999997</v>
      </c>
      <c r="AD379" s="32">
        <v>3.8</v>
      </c>
      <c r="AE379" s="32">
        <v>7561.0050000000001</v>
      </c>
      <c r="AF379" s="32">
        <v>5195.857</v>
      </c>
      <c r="AG379" s="32">
        <v>1651.7570000000001</v>
      </c>
      <c r="AH379" s="32">
        <v>1003.4930000000001</v>
      </c>
      <c r="AI379" s="32">
        <v>5909.2479999999996</v>
      </c>
      <c r="AJ379" s="32">
        <v>4192.3639999999996</v>
      </c>
      <c r="AK379" s="32">
        <v>423.21</v>
      </c>
      <c r="AL379" s="32">
        <v>2055.1309999999999</v>
      </c>
      <c r="AM379" s="32">
        <v>45566.776919999997</v>
      </c>
      <c r="AN379" s="32">
        <v>45566.776919999997</v>
      </c>
      <c r="AO379" s="32">
        <v>45566.776919999997</v>
      </c>
      <c r="AP379" s="32">
        <v>1</v>
      </c>
    </row>
    <row r="380" spans="1:42" x14ac:dyDescent="0.35">
      <c r="A380" s="31">
        <v>800.67499999999995</v>
      </c>
      <c r="B380" s="31">
        <v>119.90900000000001</v>
      </c>
      <c r="C380" s="31">
        <v>215.1</v>
      </c>
      <c r="D380" s="31">
        <v>215.3</v>
      </c>
      <c r="E380" s="31">
        <v>220.3</v>
      </c>
      <c r="F380" s="31">
        <v>224.8</v>
      </c>
      <c r="G380" s="31">
        <v>2196.8989999999999</v>
      </c>
      <c r="H380" s="31">
        <v>1832.222</v>
      </c>
      <c r="I380" s="31">
        <v>3.4580000000000002</v>
      </c>
      <c r="J380" s="31">
        <v>0.14599999999999999</v>
      </c>
      <c r="K380" s="31">
        <v>24.34</v>
      </c>
      <c r="L380" s="31">
        <v>2.024</v>
      </c>
      <c r="M380" s="31">
        <v>0.45400000000000001</v>
      </c>
      <c r="N380" s="31">
        <v>0.65600000000000003</v>
      </c>
      <c r="O380" s="31">
        <v>43</v>
      </c>
      <c r="P380" s="31">
        <v>26.09</v>
      </c>
      <c r="Q380" s="31">
        <v>44.942999999999998</v>
      </c>
      <c r="R380" s="31">
        <v>230</v>
      </c>
      <c r="S380" s="31">
        <v>60</v>
      </c>
      <c r="T380" s="31">
        <v>60</v>
      </c>
      <c r="U380" s="31">
        <v>61</v>
      </c>
      <c r="V380" s="31">
        <v>91.864000000000004</v>
      </c>
      <c r="W380" s="31">
        <v>52.5</v>
      </c>
      <c r="X380" s="31">
        <v>67.405000000000001</v>
      </c>
      <c r="Y380" s="31">
        <v>83.277000000000001</v>
      </c>
      <c r="Z380" s="31">
        <v>1.5049999999999999</v>
      </c>
      <c r="AA380" s="31">
        <v>536.34699999999998</v>
      </c>
      <c r="AB380" s="31">
        <v>487.03300000000002</v>
      </c>
      <c r="AC380" s="31">
        <v>4.9660000000000002</v>
      </c>
      <c r="AD380" s="31">
        <v>3.9129999999999998</v>
      </c>
      <c r="AE380" s="31">
        <v>7672.6450000000004</v>
      </c>
      <c r="AF380" s="31">
        <v>5749.5990000000002</v>
      </c>
      <c r="AG380" s="31">
        <v>1778.182</v>
      </c>
      <c r="AH380" s="31">
        <v>1075.7249999999999</v>
      </c>
      <c r="AI380" s="31">
        <v>5894.4629999999997</v>
      </c>
      <c r="AJ380" s="31">
        <v>4673.8739999999998</v>
      </c>
      <c r="AK380" s="31">
        <v>424.6</v>
      </c>
      <c r="AL380" s="31">
        <v>2056.1779999999999</v>
      </c>
      <c r="AM380" s="31">
        <v>45566.776919999997</v>
      </c>
      <c r="AN380" s="31">
        <v>45566.776919999997</v>
      </c>
      <c r="AO380" s="31">
        <v>45566.776919999997</v>
      </c>
      <c r="AP380" s="31">
        <v>1</v>
      </c>
    </row>
    <row r="381" spans="1:42" x14ac:dyDescent="0.35">
      <c r="A381" s="32">
        <v>800.86</v>
      </c>
      <c r="B381" s="32">
        <v>119.90900000000001</v>
      </c>
      <c r="C381" s="32">
        <v>215.1</v>
      </c>
      <c r="D381" s="32">
        <v>215.1</v>
      </c>
      <c r="E381" s="32">
        <v>220.3</v>
      </c>
      <c r="F381" s="32">
        <v>225</v>
      </c>
      <c r="G381" s="32">
        <v>2190.1959999999999</v>
      </c>
      <c r="H381" s="32">
        <v>1850.777</v>
      </c>
      <c r="I381" s="32">
        <v>3.2839999999999998</v>
      </c>
      <c r="J381" s="32">
        <v>0.14399999999999999</v>
      </c>
      <c r="K381" s="32">
        <v>24.338000000000001</v>
      </c>
      <c r="L381" s="32">
        <v>2.0539999999999998</v>
      </c>
      <c r="M381" s="32">
        <v>0.45200000000000001</v>
      </c>
      <c r="N381" s="32">
        <v>0.65600000000000003</v>
      </c>
      <c r="O381" s="32">
        <v>43.2</v>
      </c>
      <c r="P381" s="32">
        <v>26.34</v>
      </c>
      <c r="Q381" s="32">
        <v>44.948</v>
      </c>
      <c r="R381" s="32">
        <v>229.8</v>
      </c>
      <c r="S381" s="32">
        <v>60.1</v>
      </c>
      <c r="T381" s="32">
        <v>60.1</v>
      </c>
      <c r="U381" s="32">
        <v>61</v>
      </c>
      <c r="V381" s="32">
        <v>141.87899999999999</v>
      </c>
      <c r="W381" s="32">
        <v>52.5</v>
      </c>
      <c r="X381" s="32">
        <v>66.759</v>
      </c>
      <c r="Y381" s="32">
        <v>80.573999999999998</v>
      </c>
      <c r="Z381" s="32">
        <v>2.859</v>
      </c>
      <c r="AA381" s="32">
        <v>539.40700000000004</v>
      </c>
      <c r="AB381" s="32">
        <v>492.65899999999999</v>
      </c>
      <c r="AC381" s="32">
        <v>4.7030000000000003</v>
      </c>
      <c r="AD381" s="32">
        <v>3.7250000000000001</v>
      </c>
      <c r="AE381" s="32">
        <v>7611.4570000000003</v>
      </c>
      <c r="AF381" s="32">
        <v>5275.9359999999997</v>
      </c>
      <c r="AG381" s="32">
        <v>1651.566</v>
      </c>
      <c r="AH381" s="32">
        <v>986.70500000000004</v>
      </c>
      <c r="AI381" s="32">
        <v>5959.89</v>
      </c>
      <c r="AJ381" s="32">
        <v>4289.2309999999998</v>
      </c>
      <c r="AK381" s="32">
        <v>423.529</v>
      </c>
      <c r="AL381" s="32">
        <v>2055.194</v>
      </c>
      <c r="AM381" s="32">
        <v>45566.77721</v>
      </c>
      <c r="AN381" s="32">
        <v>45566.77721</v>
      </c>
      <c r="AO381" s="32">
        <v>45566.77721</v>
      </c>
      <c r="AP381" s="32">
        <v>1</v>
      </c>
    </row>
    <row r="382" spans="1:42" x14ac:dyDescent="0.35">
      <c r="A382" s="31">
        <v>800.86</v>
      </c>
      <c r="B382" s="31">
        <v>119.90900000000001</v>
      </c>
      <c r="C382" s="31">
        <v>215.1</v>
      </c>
      <c r="D382" s="31">
        <v>215.1</v>
      </c>
      <c r="E382" s="31">
        <v>220.3</v>
      </c>
      <c r="F382" s="31">
        <v>225</v>
      </c>
      <c r="G382" s="31">
        <v>2190.1959999999999</v>
      </c>
      <c r="H382" s="31">
        <v>1850.777</v>
      </c>
      <c r="I382" s="31">
        <v>3.2839999999999998</v>
      </c>
      <c r="J382" s="31">
        <v>0.14399999999999999</v>
      </c>
      <c r="K382" s="31">
        <v>24.338000000000001</v>
      </c>
      <c r="L382" s="31">
        <v>2.0539999999999998</v>
      </c>
      <c r="M382" s="31">
        <v>0.45200000000000001</v>
      </c>
      <c r="N382" s="31">
        <v>0.65600000000000003</v>
      </c>
      <c r="O382" s="31">
        <v>43.2</v>
      </c>
      <c r="P382" s="31">
        <v>26.34</v>
      </c>
      <c r="Q382" s="31">
        <v>44.948</v>
      </c>
      <c r="R382" s="31">
        <v>229.8</v>
      </c>
      <c r="S382" s="31">
        <v>60.1</v>
      </c>
      <c r="T382" s="31">
        <v>60.1</v>
      </c>
      <c r="U382" s="31">
        <v>61</v>
      </c>
      <c r="V382" s="31">
        <v>91.864000000000004</v>
      </c>
      <c r="W382" s="31">
        <v>52.5</v>
      </c>
      <c r="X382" s="31">
        <v>67.599999999999994</v>
      </c>
      <c r="Y382" s="31">
        <v>83.006</v>
      </c>
      <c r="Z382" s="31">
        <v>2.6339999999999999</v>
      </c>
      <c r="AA382" s="31">
        <v>539.16800000000001</v>
      </c>
      <c r="AB382" s="31">
        <v>489.971</v>
      </c>
      <c r="AC382" s="31">
        <v>4.9290000000000003</v>
      </c>
      <c r="AD382" s="31">
        <v>3.875</v>
      </c>
      <c r="AE382" s="31">
        <v>7736.982</v>
      </c>
      <c r="AF382" s="31">
        <v>5835.3990000000003</v>
      </c>
      <c r="AG382" s="31">
        <v>1779.4169999999999</v>
      </c>
      <c r="AH382" s="31">
        <v>1076.7280000000001</v>
      </c>
      <c r="AI382" s="31">
        <v>5957.5649999999996</v>
      </c>
      <c r="AJ382" s="31">
        <v>4758.6719999999996</v>
      </c>
      <c r="AK382" s="31">
        <v>424.57900000000001</v>
      </c>
      <c r="AL382" s="31">
        <v>2056.4780000000001</v>
      </c>
      <c r="AM382" s="31">
        <v>45566.77721</v>
      </c>
      <c r="AN382" s="31">
        <v>45566.77721</v>
      </c>
      <c r="AO382" s="31">
        <v>45566.77721</v>
      </c>
      <c r="AP382" s="31">
        <v>1</v>
      </c>
    </row>
    <row r="383" spans="1:42" x14ac:dyDescent="0.35">
      <c r="A383" s="32">
        <v>800.86</v>
      </c>
      <c r="B383" s="32">
        <v>119.90900000000001</v>
      </c>
      <c r="C383" s="32">
        <v>214.8</v>
      </c>
      <c r="D383" s="32">
        <v>215.3</v>
      </c>
      <c r="E383" s="32">
        <v>220.3</v>
      </c>
      <c r="F383" s="32">
        <v>225</v>
      </c>
      <c r="G383" s="32">
        <v>2181.8420000000001</v>
      </c>
      <c r="H383" s="32">
        <v>1832.028</v>
      </c>
      <c r="I383" s="32">
        <v>3.238</v>
      </c>
      <c r="J383" s="32">
        <v>0.14599999999999999</v>
      </c>
      <c r="K383" s="32">
        <v>24.338000000000001</v>
      </c>
      <c r="L383" s="32">
        <v>2.06</v>
      </c>
      <c r="M383" s="32">
        <v>0.45200000000000001</v>
      </c>
      <c r="N383" s="32">
        <v>0.65400000000000003</v>
      </c>
      <c r="O383" s="32">
        <v>43.4</v>
      </c>
      <c r="P383" s="32">
        <v>26.58</v>
      </c>
      <c r="Q383" s="32">
        <v>44.969000000000001</v>
      </c>
      <c r="R383" s="32">
        <v>229.8</v>
      </c>
      <c r="S383" s="32">
        <v>59.9</v>
      </c>
      <c r="T383" s="32">
        <v>59.9</v>
      </c>
      <c r="U383" s="32">
        <v>61</v>
      </c>
      <c r="V383" s="32">
        <v>91.864000000000004</v>
      </c>
      <c r="W383" s="32">
        <v>52.5</v>
      </c>
      <c r="X383" s="32">
        <v>67.513999999999996</v>
      </c>
      <c r="Y383" s="32">
        <v>83.054000000000002</v>
      </c>
      <c r="Z383" s="32">
        <v>2.4830000000000001</v>
      </c>
      <c r="AA383" s="32">
        <v>540.22199999999998</v>
      </c>
      <c r="AB383" s="32">
        <v>492.68400000000003</v>
      </c>
      <c r="AC383" s="32">
        <v>4.891</v>
      </c>
      <c r="AD383" s="32">
        <v>3.9129999999999998</v>
      </c>
      <c r="AE383" s="32">
        <v>7754.5529999999999</v>
      </c>
      <c r="AF383" s="32">
        <v>5901.6260000000002</v>
      </c>
      <c r="AG383" s="32">
        <v>1774.1980000000001</v>
      </c>
      <c r="AH383" s="32">
        <v>1112.25</v>
      </c>
      <c r="AI383" s="32">
        <v>5980.3549999999996</v>
      </c>
      <c r="AJ383" s="32">
        <v>4789.3760000000002</v>
      </c>
      <c r="AK383" s="32">
        <v>424.63099999999997</v>
      </c>
      <c r="AL383" s="32">
        <v>2054.4119999999998</v>
      </c>
      <c r="AM383" s="32">
        <v>45566.77749</v>
      </c>
      <c r="AN383" s="32">
        <v>45566.77749</v>
      </c>
      <c r="AO383" s="32">
        <v>45566.77749</v>
      </c>
      <c r="AP383" s="32">
        <v>1</v>
      </c>
    </row>
    <row r="384" spans="1:42" x14ac:dyDescent="0.35">
      <c r="A384" s="31">
        <v>800.49099999999999</v>
      </c>
      <c r="B384" s="31">
        <v>119.90900000000001</v>
      </c>
      <c r="C384" s="31">
        <v>215.1</v>
      </c>
      <c r="D384" s="31">
        <v>215.5</v>
      </c>
      <c r="E384" s="31">
        <v>220.3</v>
      </c>
      <c r="F384" s="31">
        <v>225</v>
      </c>
      <c r="G384" s="31">
        <v>2183.299</v>
      </c>
      <c r="H384" s="31">
        <v>1791.616</v>
      </c>
      <c r="I384" s="31">
        <v>3.0419999999999998</v>
      </c>
      <c r="J384" s="31">
        <v>0.14399999999999999</v>
      </c>
      <c r="K384" s="31">
        <v>24.338000000000001</v>
      </c>
      <c r="L384" s="31">
        <v>2.0539999999999998</v>
      </c>
      <c r="M384" s="31">
        <v>0.45200000000000001</v>
      </c>
      <c r="N384" s="31">
        <v>0.65600000000000003</v>
      </c>
      <c r="O384" s="31">
        <v>43.4</v>
      </c>
      <c r="P384" s="31">
        <v>26.901</v>
      </c>
      <c r="Q384" s="31">
        <v>44.984000000000002</v>
      </c>
      <c r="R384" s="31">
        <v>229.8</v>
      </c>
      <c r="S384" s="31">
        <v>60</v>
      </c>
      <c r="T384" s="31">
        <v>60</v>
      </c>
      <c r="U384" s="31">
        <v>61</v>
      </c>
      <c r="V384" s="31">
        <v>141.87899999999999</v>
      </c>
      <c r="W384" s="31">
        <v>52.5</v>
      </c>
      <c r="X384" s="31">
        <v>66.768000000000001</v>
      </c>
      <c r="Y384" s="31">
        <v>80.56</v>
      </c>
      <c r="Z384" s="31">
        <v>3.988</v>
      </c>
      <c r="AA384" s="31">
        <v>538.33600000000001</v>
      </c>
      <c r="AB384" s="31">
        <v>490.428</v>
      </c>
      <c r="AC384" s="31">
        <v>4.665</v>
      </c>
      <c r="AD384" s="31">
        <v>3.7250000000000001</v>
      </c>
      <c r="AE384" s="31">
        <v>7615.0609999999997</v>
      </c>
      <c r="AF384" s="31">
        <v>5239.2849999999999</v>
      </c>
      <c r="AG384" s="31">
        <v>1634.9349999999999</v>
      </c>
      <c r="AH384" s="31">
        <v>990.173</v>
      </c>
      <c r="AI384" s="31">
        <v>5980.1260000000002</v>
      </c>
      <c r="AJ384" s="31">
        <v>4249.1120000000001</v>
      </c>
      <c r="AK384" s="31">
        <v>423.14699999999999</v>
      </c>
      <c r="AL384" s="31">
        <v>2055.433</v>
      </c>
      <c r="AM384" s="31">
        <v>45566.777770000001</v>
      </c>
      <c r="AN384" s="31">
        <v>45566.777770000001</v>
      </c>
      <c r="AO384" s="31">
        <v>45566.777770000001</v>
      </c>
      <c r="AP384" s="31">
        <v>1</v>
      </c>
    </row>
    <row r="385" spans="1:42" x14ac:dyDescent="0.35">
      <c r="A385" s="32">
        <v>800.49099999999999</v>
      </c>
      <c r="B385" s="32">
        <v>119.90900000000001</v>
      </c>
      <c r="C385" s="32">
        <v>215.1</v>
      </c>
      <c r="D385" s="32">
        <v>215.5</v>
      </c>
      <c r="E385" s="32">
        <v>220.3</v>
      </c>
      <c r="F385" s="32">
        <v>225</v>
      </c>
      <c r="G385" s="32">
        <v>2183.299</v>
      </c>
      <c r="H385" s="32">
        <v>1791.616</v>
      </c>
      <c r="I385" s="32">
        <v>3.0419999999999998</v>
      </c>
      <c r="J385" s="32">
        <v>0.14399999999999999</v>
      </c>
      <c r="K385" s="32">
        <v>24.338000000000001</v>
      </c>
      <c r="L385" s="32">
        <v>2.0539999999999998</v>
      </c>
      <c r="M385" s="32">
        <v>0.45200000000000001</v>
      </c>
      <c r="N385" s="32">
        <v>0.65600000000000003</v>
      </c>
      <c r="O385" s="32">
        <v>43.4</v>
      </c>
      <c r="P385" s="32">
        <v>26.901</v>
      </c>
      <c r="Q385" s="32">
        <v>44.984000000000002</v>
      </c>
      <c r="R385" s="32">
        <v>229.8</v>
      </c>
      <c r="S385" s="32">
        <v>60</v>
      </c>
      <c r="T385" s="32">
        <v>60</v>
      </c>
      <c r="U385" s="32">
        <v>61</v>
      </c>
      <c r="V385" s="32">
        <v>91.864000000000004</v>
      </c>
      <c r="W385" s="32">
        <v>52.5</v>
      </c>
      <c r="X385" s="32">
        <v>67.44</v>
      </c>
      <c r="Y385" s="32">
        <v>83.438999999999993</v>
      </c>
      <c r="Z385" s="32">
        <v>1.5049999999999999</v>
      </c>
      <c r="AA385" s="32">
        <v>541.40499999999997</v>
      </c>
      <c r="AB385" s="32">
        <v>492.00200000000001</v>
      </c>
      <c r="AC385" s="32">
        <v>4.891</v>
      </c>
      <c r="AD385" s="32">
        <v>3.9510000000000001</v>
      </c>
      <c r="AE385" s="32">
        <v>7805.66</v>
      </c>
      <c r="AF385" s="32">
        <v>5914.8040000000001</v>
      </c>
      <c r="AG385" s="32">
        <v>1782.1220000000001</v>
      </c>
      <c r="AH385" s="32">
        <v>1136.865</v>
      </c>
      <c r="AI385" s="32">
        <v>6023.5379999999996</v>
      </c>
      <c r="AJ385" s="32">
        <v>4777.9390000000003</v>
      </c>
      <c r="AK385" s="32">
        <v>424.92399999999998</v>
      </c>
      <c r="AL385" s="32">
        <v>2056.6060000000002</v>
      </c>
      <c r="AM385" s="32">
        <v>45566.777770000001</v>
      </c>
      <c r="AN385" s="32">
        <v>45566.777770000001</v>
      </c>
      <c r="AO385" s="32">
        <v>45566.777770000001</v>
      </c>
      <c r="AP385" s="32">
        <v>1</v>
      </c>
    </row>
    <row r="386" spans="1:42" x14ac:dyDescent="0.35">
      <c r="A386" s="31">
        <v>801.22900000000004</v>
      </c>
      <c r="B386" s="31">
        <v>119.90900000000001</v>
      </c>
      <c r="C386" s="31">
        <v>215.5</v>
      </c>
      <c r="D386" s="31">
        <v>215.5</v>
      </c>
      <c r="E386" s="31">
        <v>220.3</v>
      </c>
      <c r="F386" s="31">
        <v>225</v>
      </c>
      <c r="G386" s="31">
        <v>2190.8760000000002</v>
      </c>
      <c r="H386" s="31">
        <v>1804.731</v>
      </c>
      <c r="I386" s="31">
        <v>3.258</v>
      </c>
      <c r="J386" s="31">
        <v>0.14599999999999999</v>
      </c>
      <c r="K386" s="31">
        <v>24.338000000000001</v>
      </c>
      <c r="L386" s="31">
        <v>2.0699999999999998</v>
      </c>
      <c r="M386" s="31">
        <v>0.45200000000000001</v>
      </c>
      <c r="N386" s="31">
        <v>0.65600000000000003</v>
      </c>
      <c r="O386" s="31">
        <v>43.5</v>
      </c>
      <c r="P386" s="31">
        <v>27.425999999999998</v>
      </c>
      <c r="Q386" s="31">
        <v>44.963999999999999</v>
      </c>
      <c r="R386" s="31">
        <v>229.8</v>
      </c>
      <c r="S386" s="31">
        <v>60</v>
      </c>
      <c r="T386" s="31">
        <v>60</v>
      </c>
      <c r="U386" s="31">
        <v>61</v>
      </c>
      <c r="V386" s="31">
        <v>141.87899999999999</v>
      </c>
      <c r="W386" s="31">
        <v>52.5</v>
      </c>
      <c r="X386" s="31">
        <v>66.784999999999997</v>
      </c>
      <c r="Y386" s="31">
        <v>80.650999999999996</v>
      </c>
      <c r="Z386" s="31">
        <v>2.6709999999999998</v>
      </c>
      <c r="AA386" s="31">
        <v>540.78</v>
      </c>
      <c r="AB386" s="31">
        <v>495.97800000000001</v>
      </c>
      <c r="AC386" s="31">
        <v>4.59</v>
      </c>
      <c r="AD386" s="31">
        <v>3.6869999999999998</v>
      </c>
      <c r="AE386" s="31">
        <v>7655.5860000000002</v>
      </c>
      <c r="AF386" s="31">
        <v>5377.625</v>
      </c>
      <c r="AG386" s="31">
        <v>1625.0429999999999</v>
      </c>
      <c r="AH386" s="31">
        <v>1006.126</v>
      </c>
      <c r="AI386" s="31">
        <v>6030.5429999999997</v>
      </c>
      <c r="AJ386" s="31">
        <v>4371.4989999999998</v>
      </c>
      <c r="AK386" s="31">
        <v>423.34699999999998</v>
      </c>
      <c r="AL386" s="31">
        <v>2055.3470000000002</v>
      </c>
      <c r="AM386" s="31">
        <v>45566.778039999997</v>
      </c>
      <c r="AN386" s="31">
        <v>45566.778039999997</v>
      </c>
      <c r="AO386" s="31">
        <v>45566.778039999997</v>
      </c>
      <c r="AP386" s="31">
        <v>1</v>
      </c>
    </row>
    <row r="387" spans="1:42" x14ac:dyDescent="0.35">
      <c r="A387" s="32">
        <v>801.22900000000004</v>
      </c>
      <c r="B387" s="32">
        <v>119.90900000000001</v>
      </c>
      <c r="C387" s="32">
        <v>215.5</v>
      </c>
      <c r="D387" s="32">
        <v>215.5</v>
      </c>
      <c r="E387" s="32">
        <v>220.3</v>
      </c>
      <c r="F387" s="32">
        <v>225</v>
      </c>
      <c r="G387" s="32">
        <v>2190.8760000000002</v>
      </c>
      <c r="H387" s="32">
        <v>1804.731</v>
      </c>
      <c r="I387" s="32">
        <v>3.258</v>
      </c>
      <c r="J387" s="32">
        <v>0.14599999999999999</v>
      </c>
      <c r="K387" s="32">
        <v>24.338000000000001</v>
      </c>
      <c r="L387" s="32">
        <v>2.0699999999999998</v>
      </c>
      <c r="M387" s="32">
        <v>0.45200000000000001</v>
      </c>
      <c r="N387" s="32">
        <v>0.65600000000000003</v>
      </c>
      <c r="O387" s="32">
        <v>43.5</v>
      </c>
      <c r="P387" s="32">
        <v>27.425999999999998</v>
      </c>
      <c r="Q387" s="32">
        <v>44.963999999999999</v>
      </c>
      <c r="R387" s="32">
        <v>229.8</v>
      </c>
      <c r="S387" s="32">
        <v>60</v>
      </c>
      <c r="T387" s="32">
        <v>60</v>
      </c>
      <c r="U387" s="32">
        <v>61</v>
      </c>
      <c r="V387" s="32">
        <v>91.864000000000004</v>
      </c>
      <c r="W387" s="32">
        <v>52.5</v>
      </c>
      <c r="X387" s="32">
        <v>67.497</v>
      </c>
      <c r="Y387" s="32">
        <v>83.057000000000002</v>
      </c>
      <c r="Z387" s="32">
        <v>2.2570000000000001</v>
      </c>
      <c r="AA387" s="32">
        <v>543.75699999999995</v>
      </c>
      <c r="AB387" s="32">
        <v>495.59800000000001</v>
      </c>
      <c r="AC387" s="32">
        <v>4.891</v>
      </c>
      <c r="AD387" s="32">
        <v>3.8380000000000001</v>
      </c>
      <c r="AE387" s="32">
        <v>7842.2340000000004</v>
      </c>
      <c r="AF387" s="32">
        <v>5993.7790000000005</v>
      </c>
      <c r="AG387" s="32">
        <v>1807.0840000000001</v>
      </c>
      <c r="AH387" s="32">
        <v>1105.1959999999999</v>
      </c>
      <c r="AI387" s="32">
        <v>6035.15</v>
      </c>
      <c r="AJ387" s="32">
        <v>4888.5829999999996</v>
      </c>
      <c r="AK387" s="32">
        <v>424.77100000000002</v>
      </c>
      <c r="AL387" s="32">
        <v>2054.0929999999998</v>
      </c>
      <c r="AM387" s="32">
        <v>45566.778039999997</v>
      </c>
      <c r="AN387" s="32">
        <v>45566.778039999997</v>
      </c>
      <c r="AO387" s="32">
        <v>45566.778039999997</v>
      </c>
      <c r="AP387" s="32">
        <v>1</v>
      </c>
    </row>
    <row r="388" spans="1:42" x14ac:dyDescent="0.35">
      <c r="A388" s="31">
        <v>801.04399999999998</v>
      </c>
      <c r="B388" s="31">
        <v>119.90900000000001</v>
      </c>
      <c r="C388" s="31">
        <v>215.3</v>
      </c>
      <c r="D388" s="31">
        <v>215.6</v>
      </c>
      <c r="E388" s="31">
        <v>220.3</v>
      </c>
      <c r="F388" s="31">
        <v>225</v>
      </c>
      <c r="G388" s="31">
        <v>2182.5219999999999</v>
      </c>
      <c r="H388" s="31">
        <v>1774.519</v>
      </c>
      <c r="I388" s="31">
        <v>3.25</v>
      </c>
      <c r="J388" s="31">
        <v>0.14599999999999999</v>
      </c>
      <c r="K388" s="31">
        <v>24.338000000000001</v>
      </c>
      <c r="L388" s="31">
        <v>2.048</v>
      </c>
      <c r="M388" s="31">
        <v>0.45200000000000001</v>
      </c>
      <c r="N388" s="31">
        <v>0.65400000000000003</v>
      </c>
      <c r="O388" s="31">
        <v>43.7</v>
      </c>
      <c r="P388" s="31">
        <v>27.405000000000001</v>
      </c>
      <c r="Q388" s="31">
        <v>44.942999999999998</v>
      </c>
      <c r="R388" s="31">
        <v>229.8</v>
      </c>
      <c r="S388" s="31">
        <v>60</v>
      </c>
      <c r="T388" s="31">
        <v>60</v>
      </c>
      <c r="U388" s="31">
        <v>61</v>
      </c>
      <c r="V388" s="31">
        <v>91.864000000000004</v>
      </c>
      <c r="W388" s="31">
        <v>52.5</v>
      </c>
      <c r="X388" s="31">
        <v>67.421000000000006</v>
      </c>
      <c r="Y388" s="31">
        <v>83.366</v>
      </c>
      <c r="Z388" s="31">
        <v>1.43</v>
      </c>
      <c r="AA388" s="31">
        <v>541.37199999999996</v>
      </c>
      <c r="AB388" s="31">
        <v>492.94900000000001</v>
      </c>
      <c r="AC388" s="31">
        <v>4.891</v>
      </c>
      <c r="AD388" s="31">
        <v>3.875</v>
      </c>
      <c r="AE388" s="31">
        <v>7815.7979999999998</v>
      </c>
      <c r="AF388" s="31">
        <v>5943.7929999999997</v>
      </c>
      <c r="AG388" s="31">
        <v>1800.4639999999999</v>
      </c>
      <c r="AH388" s="31">
        <v>1118.6179999999999</v>
      </c>
      <c r="AI388" s="31">
        <v>6015.3339999999998</v>
      </c>
      <c r="AJ388" s="31">
        <v>4825.1750000000002</v>
      </c>
      <c r="AK388" s="31">
        <v>424.74799999999999</v>
      </c>
      <c r="AL388" s="31">
        <v>2055.1370000000002</v>
      </c>
      <c r="AM388" s="31">
        <v>45566.778330000001</v>
      </c>
      <c r="AN388" s="31">
        <v>45566.778330000001</v>
      </c>
      <c r="AO388" s="31">
        <v>45566.778330000001</v>
      </c>
      <c r="AP388" s="31">
        <v>1</v>
      </c>
    </row>
    <row r="389" spans="1:42" x14ac:dyDescent="0.35">
      <c r="A389" s="32">
        <v>801.04399999999998</v>
      </c>
      <c r="B389" s="32">
        <v>119.90900000000001</v>
      </c>
      <c r="C389" s="32">
        <v>215.1</v>
      </c>
      <c r="D389" s="32">
        <v>215.6</v>
      </c>
      <c r="E389" s="32">
        <v>220.3</v>
      </c>
      <c r="F389" s="32">
        <v>225</v>
      </c>
      <c r="G389" s="32">
        <v>2191.6529999999998</v>
      </c>
      <c r="H389" s="32">
        <v>1790.645</v>
      </c>
      <c r="I389" s="32">
        <v>3.0819999999999999</v>
      </c>
      <c r="J389" s="32">
        <v>0.14599999999999999</v>
      </c>
      <c r="K389" s="32">
        <v>24.338000000000001</v>
      </c>
      <c r="L389" s="32">
        <v>2.0499999999999998</v>
      </c>
      <c r="M389" s="32">
        <v>0.45200000000000001</v>
      </c>
      <c r="N389" s="32">
        <v>0.65800000000000003</v>
      </c>
      <c r="O389" s="32">
        <v>44</v>
      </c>
      <c r="P389" s="32">
        <v>27.405000000000001</v>
      </c>
      <c r="Q389" s="32">
        <v>44.969000000000001</v>
      </c>
      <c r="R389" s="32">
        <v>229.8</v>
      </c>
      <c r="S389" s="32">
        <v>60.1</v>
      </c>
      <c r="T389" s="32">
        <v>60.1</v>
      </c>
      <c r="U389" s="32">
        <v>61</v>
      </c>
      <c r="V389" s="32">
        <v>141.87899999999999</v>
      </c>
      <c r="W389" s="32">
        <v>52.5</v>
      </c>
      <c r="X389" s="32">
        <v>66.930999999999997</v>
      </c>
      <c r="Y389" s="32">
        <v>80.581000000000003</v>
      </c>
      <c r="Z389" s="32">
        <v>3.4239999999999999</v>
      </c>
      <c r="AA389" s="32">
        <v>538.98099999999999</v>
      </c>
      <c r="AB389" s="32">
        <v>493.32400000000001</v>
      </c>
      <c r="AC389" s="32">
        <v>4.59</v>
      </c>
      <c r="AD389" s="32">
        <v>3.6869999999999998</v>
      </c>
      <c r="AE389" s="32">
        <v>7622.1239999999998</v>
      </c>
      <c r="AF389" s="32">
        <v>5322.0870000000004</v>
      </c>
      <c r="AG389" s="32">
        <v>1620.123</v>
      </c>
      <c r="AH389" s="32">
        <v>1001.144</v>
      </c>
      <c r="AI389" s="32">
        <v>6002.0010000000002</v>
      </c>
      <c r="AJ389" s="32">
        <v>4320.9430000000002</v>
      </c>
      <c r="AK389" s="32">
        <v>423.53199999999998</v>
      </c>
      <c r="AL389" s="32">
        <v>2052.701</v>
      </c>
      <c r="AM389" s="32">
        <v>45566.778610000001</v>
      </c>
      <c r="AN389" s="32">
        <v>45566.778610000001</v>
      </c>
      <c r="AO389" s="32">
        <v>45566.778610000001</v>
      </c>
      <c r="AP389" s="32">
        <v>1</v>
      </c>
    </row>
    <row r="390" spans="1:42" x14ac:dyDescent="0.35">
      <c r="A390" s="35">
        <v>801.04399999999998</v>
      </c>
      <c r="B390" s="35">
        <v>119.90900000000001</v>
      </c>
      <c r="C390" s="35">
        <v>215.1</v>
      </c>
      <c r="D390" s="35">
        <v>215.6</v>
      </c>
      <c r="E390" s="35">
        <v>220.3</v>
      </c>
      <c r="F390" s="35">
        <v>225</v>
      </c>
      <c r="G390" s="35">
        <v>2191.6529999999998</v>
      </c>
      <c r="H390" s="35">
        <v>1790.645</v>
      </c>
      <c r="I390" s="35">
        <v>3.0819999999999999</v>
      </c>
      <c r="J390" s="35">
        <v>0.14599999999999999</v>
      </c>
      <c r="K390" s="35">
        <v>24.338000000000001</v>
      </c>
      <c r="L390" s="35">
        <v>2.0499999999999998</v>
      </c>
      <c r="M390" s="35">
        <v>0.45200000000000001</v>
      </c>
      <c r="N390" s="35">
        <v>0.65800000000000003</v>
      </c>
      <c r="O390" s="35">
        <v>44</v>
      </c>
      <c r="P390" s="35">
        <v>27.405000000000001</v>
      </c>
      <c r="Q390" s="35">
        <v>44.969000000000001</v>
      </c>
      <c r="R390" s="35">
        <v>229.8</v>
      </c>
      <c r="S390" s="35">
        <v>60.1</v>
      </c>
      <c r="T390" s="35">
        <v>60.1</v>
      </c>
      <c r="U390" s="35">
        <v>61</v>
      </c>
      <c r="V390" s="35">
        <v>91.864000000000004</v>
      </c>
      <c r="W390" s="35">
        <v>52.5</v>
      </c>
      <c r="X390" s="35">
        <v>67.451999999999998</v>
      </c>
      <c r="Y390" s="35">
        <v>83.484999999999999</v>
      </c>
      <c r="Z390" s="35">
        <v>1.3919999999999999</v>
      </c>
      <c r="AA390" s="35">
        <v>541.61500000000001</v>
      </c>
      <c r="AB390" s="35">
        <v>493.48200000000003</v>
      </c>
      <c r="AC390" s="35">
        <v>4.891</v>
      </c>
      <c r="AD390" s="35">
        <v>3.875</v>
      </c>
      <c r="AE390" s="35">
        <v>7802.7359999999999</v>
      </c>
      <c r="AF390" s="35">
        <v>5944.1660000000002</v>
      </c>
      <c r="AG390" s="35">
        <v>1801.4169999999999</v>
      </c>
      <c r="AH390" s="35">
        <v>1120.2439999999999</v>
      </c>
      <c r="AI390" s="35">
        <v>6001.3190000000004</v>
      </c>
      <c r="AJ390" s="35">
        <v>4823.9219999999996</v>
      </c>
      <c r="AK390" s="35">
        <v>424.733</v>
      </c>
      <c r="AL390" s="35">
        <v>2054.8580000000002</v>
      </c>
      <c r="AM390" s="35">
        <v>45566.778610000001</v>
      </c>
      <c r="AN390" s="35">
        <v>45566.778610000001</v>
      </c>
      <c r="AO390" s="35">
        <v>45566.778610000001</v>
      </c>
      <c r="AP390" s="3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8831-7FF6-46CF-A2D3-10A96955CF8D}">
  <dimension ref="A1:S463"/>
  <sheetViews>
    <sheetView workbookViewId="0"/>
  </sheetViews>
  <sheetFormatPr defaultRowHeight="14.5" x14ac:dyDescent="0.35"/>
  <cols>
    <col min="1" max="1" width="29.81640625" customWidth="1"/>
    <col min="2" max="2" width="29.7265625" bestFit="1" customWidth="1"/>
    <col min="3" max="6" width="35.26953125" bestFit="1" customWidth="1"/>
    <col min="7" max="7" width="40.1796875" bestFit="1" customWidth="1"/>
    <col min="8" max="8" width="33.81640625" bestFit="1" customWidth="1"/>
    <col min="9" max="9" width="32.26953125" bestFit="1" customWidth="1"/>
    <col min="10" max="10" width="33" bestFit="1" customWidth="1"/>
    <col min="11" max="11" width="24.08984375" bestFit="1" customWidth="1"/>
    <col min="12" max="12" width="25.6328125" bestFit="1" customWidth="1"/>
    <col min="13" max="13" width="27.36328125" bestFit="1" customWidth="1"/>
    <col min="14" max="14" width="34.1796875" bestFit="1" customWidth="1"/>
    <col min="15" max="15" width="37.36328125" bestFit="1" customWidth="1"/>
    <col min="16" max="16" width="29.54296875" bestFit="1" customWidth="1"/>
    <col min="17" max="17" width="32.1796875" bestFit="1" customWidth="1"/>
    <col min="18" max="18" width="35.26953125" bestFit="1" customWidth="1"/>
    <col min="19" max="19" width="18" bestFit="1" customWidth="1"/>
    <col min="20" max="20" width="15.6328125" bestFit="1" customWidth="1"/>
    <col min="21" max="21" width="17.453125" bestFit="1" customWidth="1"/>
    <col min="22" max="23" width="23.26953125" bestFit="1" customWidth="1"/>
    <col min="24" max="24" width="35.26953125" bestFit="1" customWidth="1"/>
    <col min="25" max="25" width="38.26953125" bestFit="1" customWidth="1"/>
    <col min="26" max="26" width="42.81640625" bestFit="1" customWidth="1"/>
    <col min="27" max="28" width="27.6328125" bestFit="1" customWidth="1"/>
    <col min="29" max="30" width="32" bestFit="1" customWidth="1"/>
    <col min="31" max="34" width="36.54296875" bestFit="1" customWidth="1"/>
    <col min="35" max="36" width="35.7265625" bestFit="1" customWidth="1"/>
    <col min="37" max="37" width="21.26953125" bestFit="1" customWidth="1"/>
    <col min="38" max="38" width="15.08984375" bestFit="1" customWidth="1"/>
    <col min="39" max="39" width="8.453125" bestFit="1" customWidth="1"/>
    <col min="40" max="40" width="9.08984375" bestFit="1" customWidth="1"/>
    <col min="41" max="41" width="42" customWidth="1"/>
    <col min="42" max="42" width="22.90625" bestFit="1" customWidth="1"/>
    <col min="43" max="43" width="27.6328125" bestFit="1" customWidth="1"/>
    <col min="44" max="44" width="26.26953125" bestFit="1" customWidth="1"/>
    <col min="45" max="45" width="14.26953125" bestFit="1" customWidth="1"/>
    <col min="46" max="46" width="26.7265625" bestFit="1" customWidth="1"/>
    <col min="47" max="47" width="12.90625" bestFit="1" customWidth="1"/>
    <col min="48" max="48" width="11" bestFit="1" customWidth="1"/>
    <col min="49" max="49" width="57.81640625" bestFit="1" customWidth="1"/>
    <col min="50" max="51" width="11" bestFit="1" customWidth="1"/>
    <col min="52" max="52" width="12.90625" bestFit="1" customWidth="1"/>
    <col min="53" max="53" width="22.90625" bestFit="1" customWidth="1"/>
    <col min="54" max="54" width="15.08984375" bestFit="1" customWidth="1"/>
    <col min="55" max="55" width="12.54296875" bestFit="1" customWidth="1"/>
    <col min="56" max="56" width="9" bestFit="1" customWidth="1"/>
    <col min="57" max="57" width="10.36328125" bestFit="1" customWidth="1"/>
    <col min="58" max="58" width="22.90625" bestFit="1" customWidth="1"/>
    <col min="59" max="59" width="12.6328125" bestFit="1" customWidth="1"/>
    <col min="60" max="60" width="11.1796875" bestFit="1" customWidth="1"/>
    <col min="61" max="61" width="31.1796875" bestFit="1" customWidth="1"/>
    <col min="62" max="62" width="16.90625" bestFit="1" customWidth="1"/>
    <col min="63" max="63" width="11.81640625" bestFit="1" customWidth="1"/>
    <col min="64" max="64" width="12.6328125" bestFit="1" customWidth="1"/>
    <col min="65" max="65" width="36.54296875" bestFit="1" customWidth="1"/>
    <col min="66" max="66" width="31.90625" bestFit="1" customWidth="1"/>
    <col min="67" max="67" width="34.6328125" bestFit="1" customWidth="1"/>
    <col min="68" max="68" width="15.54296875" bestFit="1" customWidth="1"/>
    <col min="69" max="70" width="20.26953125" bestFit="1" customWidth="1"/>
    <col min="71" max="71" width="43.453125" bestFit="1" customWidth="1"/>
    <col min="72" max="72" width="16.1796875" bestFit="1" customWidth="1"/>
    <col min="73" max="73" width="26.7265625" bestFit="1" customWidth="1"/>
    <col min="74" max="74" width="27.90625" bestFit="1" customWidth="1"/>
    <col min="75" max="75" width="22.90625" bestFit="1" customWidth="1"/>
    <col min="76" max="77" width="15.81640625" bestFit="1" customWidth="1"/>
    <col min="78" max="78" width="20.54296875" bestFit="1" customWidth="1"/>
    <col min="79" max="79" width="31.08984375" bestFit="1" customWidth="1"/>
    <col min="80" max="81" width="13.453125" bestFit="1" customWidth="1"/>
    <col min="82" max="83" width="12.26953125" bestFit="1" customWidth="1"/>
    <col min="84" max="84" width="8.453125" bestFit="1" customWidth="1"/>
    <col min="85" max="85" width="10.7265625" bestFit="1" customWidth="1"/>
  </cols>
  <sheetData>
    <row r="1" spans="1:19" x14ac:dyDescent="0.35">
      <c r="A1" t="s">
        <v>1216</v>
      </c>
      <c r="B1" t="s">
        <v>1217</v>
      </c>
      <c r="C1" t="s">
        <v>1218</v>
      </c>
      <c r="D1" t="s">
        <v>1219</v>
      </c>
      <c r="E1" t="s">
        <v>1220</v>
      </c>
      <c r="F1" t="s">
        <v>1221</v>
      </c>
      <c r="G1" t="s">
        <v>1222</v>
      </c>
      <c r="H1" t="s">
        <v>1223</v>
      </c>
      <c r="I1" t="s">
        <v>1224</v>
      </c>
      <c r="J1" t="s">
        <v>1225</v>
      </c>
      <c r="K1" t="s">
        <v>1226</v>
      </c>
      <c r="L1" t="s">
        <v>1227</v>
      </c>
      <c r="M1" t="s">
        <v>1228</v>
      </c>
      <c r="N1" t="s">
        <v>1229</v>
      </c>
      <c r="O1" t="s">
        <v>1230</v>
      </c>
      <c r="P1" t="s">
        <v>1231</v>
      </c>
      <c r="Q1" t="s">
        <v>1232</v>
      </c>
      <c r="R1" t="s">
        <v>1233</v>
      </c>
      <c r="S1" t="s">
        <v>42</v>
      </c>
    </row>
    <row r="2" spans="1:19" x14ac:dyDescent="0.35">
      <c r="A2">
        <v>799.01499999999999</v>
      </c>
      <c r="B2">
        <v>119.90900000000001</v>
      </c>
      <c r="C2">
        <v>214.3</v>
      </c>
      <c r="D2">
        <v>215.5</v>
      </c>
      <c r="E2">
        <v>220</v>
      </c>
      <c r="F2">
        <v>224.5</v>
      </c>
      <c r="G2">
        <v>2250.4250000000002</v>
      </c>
      <c r="H2">
        <v>1752.953</v>
      </c>
      <c r="I2">
        <v>3.0019999999999998</v>
      </c>
      <c r="J2">
        <v>0.14399999999999999</v>
      </c>
      <c r="K2">
        <v>24.327999999999999</v>
      </c>
      <c r="L2">
        <v>2.0779999999999998</v>
      </c>
      <c r="M2">
        <v>0.45800000000000002</v>
      </c>
      <c r="N2">
        <v>0.65600000000000003</v>
      </c>
      <c r="O2">
        <v>45.2</v>
      </c>
      <c r="P2">
        <v>29.515000000000001</v>
      </c>
      <c r="Q2">
        <v>44.973999999999997</v>
      </c>
      <c r="R2">
        <v>230.1</v>
      </c>
      <c r="S2">
        <v>0</v>
      </c>
    </row>
    <row r="3" spans="1:19" hidden="1" x14ac:dyDescent="0.35">
      <c r="A3">
        <v>799.01499999999999</v>
      </c>
      <c r="B3">
        <v>119.90900000000001</v>
      </c>
      <c r="C3">
        <v>214.3</v>
      </c>
      <c r="D3">
        <v>215.5</v>
      </c>
      <c r="E3">
        <v>220</v>
      </c>
      <c r="F3">
        <v>224.5</v>
      </c>
      <c r="G3">
        <v>2250.4250000000002</v>
      </c>
      <c r="H3">
        <v>1752.953</v>
      </c>
      <c r="I3">
        <v>3.0019999999999998</v>
      </c>
      <c r="J3">
        <v>0.14399999999999999</v>
      </c>
      <c r="K3">
        <v>24.327999999999999</v>
      </c>
      <c r="L3">
        <v>2.0779999999999998</v>
      </c>
      <c r="M3">
        <v>0.45800000000000002</v>
      </c>
      <c r="N3">
        <v>0.65600000000000003</v>
      </c>
      <c r="O3">
        <v>45.2</v>
      </c>
      <c r="P3">
        <v>29.515000000000001</v>
      </c>
      <c r="Q3">
        <v>44.973999999999997</v>
      </c>
      <c r="R3">
        <v>230.1</v>
      </c>
    </row>
    <row r="4" spans="1:19" x14ac:dyDescent="0.35">
      <c r="A4">
        <v>798.27800000000002</v>
      </c>
      <c r="B4">
        <v>119.952</v>
      </c>
      <c r="C4">
        <v>213.3</v>
      </c>
      <c r="D4">
        <v>215.6</v>
      </c>
      <c r="E4">
        <v>220.6</v>
      </c>
      <c r="F4">
        <v>224.8</v>
      </c>
      <c r="G4">
        <v>2248.288</v>
      </c>
      <c r="H4">
        <v>1877.88</v>
      </c>
      <c r="I4">
        <v>2.8660000000000001</v>
      </c>
      <c r="J4">
        <v>0.45800000000000002</v>
      </c>
      <c r="K4">
        <v>24.344000000000001</v>
      </c>
      <c r="L4">
        <v>2.2480000000000002</v>
      </c>
      <c r="M4">
        <v>0.45800000000000002</v>
      </c>
      <c r="N4">
        <v>0.65400000000000003</v>
      </c>
      <c r="O4">
        <v>45</v>
      </c>
      <c r="P4">
        <v>29.638000000000002</v>
      </c>
      <c r="Q4">
        <v>44.963999999999999</v>
      </c>
      <c r="R4">
        <v>230.1</v>
      </c>
      <c r="S4">
        <v>0</v>
      </c>
    </row>
    <row r="5" spans="1:19" x14ac:dyDescent="0.35">
      <c r="A5">
        <v>798.27800000000002</v>
      </c>
      <c r="B5">
        <v>119.952</v>
      </c>
      <c r="C5">
        <v>213.3</v>
      </c>
      <c r="D5">
        <v>215.6</v>
      </c>
      <c r="E5">
        <v>220.6</v>
      </c>
      <c r="F5">
        <v>224.8</v>
      </c>
      <c r="G5">
        <v>2248.288</v>
      </c>
      <c r="H5">
        <v>1877.88</v>
      </c>
      <c r="I5">
        <v>2.8660000000000001</v>
      </c>
      <c r="J5">
        <v>0.45800000000000002</v>
      </c>
      <c r="K5">
        <v>24.344000000000001</v>
      </c>
      <c r="L5">
        <v>2.2480000000000002</v>
      </c>
      <c r="M5">
        <v>0.45800000000000002</v>
      </c>
      <c r="N5">
        <v>0.65400000000000003</v>
      </c>
      <c r="O5">
        <v>45</v>
      </c>
      <c r="P5">
        <v>29.638000000000002</v>
      </c>
      <c r="Q5">
        <v>44.963999999999999</v>
      </c>
      <c r="R5">
        <v>230.1</v>
      </c>
      <c r="S5">
        <v>0</v>
      </c>
    </row>
    <row r="6" spans="1:19" hidden="1" x14ac:dyDescent="0.35">
      <c r="A6">
        <v>798.27800000000002</v>
      </c>
      <c r="B6">
        <v>119.90900000000001</v>
      </c>
      <c r="C6">
        <v>212.3</v>
      </c>
      <c r="D6">
        <v>215.6</v>
      </c>
      <c r="E6">
        <v>221</v>
      </c>
      <c r="F6">
        <v>225.1</v>
      </c>
      <c r="G6">
        <v>2252.2710000000002</v>
      </c>
      <c r="H6">
        <v>1794.239</v>
      </c>
      <c r="I6">
        <v>3.452</v>
      </c>
      <c r="J6">
        <v>0.14399999999999999</v>
      </c>
      <c r="K6">
        <v>24.344000000000001</v>
      </c>
      <c r="L6">
        <v>1.97</v>
      </c>
      <c r="M6">
        <v>0.45800000000000002</v>
      </c>
      <c r="N6">
        <v>0.65600000000000003</v>
      </c>
      <c r="O6">
        <v>44.7</v>
      </c>
      <c r="P6">
        <v>28.068000000000001</v>
      </c>
      <c r="Q6">
        <v>44.999000000000002</v>
      </c>
      <c r="R6">
        <v>230</v>
      </c>
    </row>
    <row r="7" spans="1:19" hidden="1" x14ac:dyDescent="0.35">
      <c r="A7">
        <v>798.27800000000002</v>
      </c>
      <c r="B7">
        <v>119.90900000000001</v>
      </c>
      <c r="C7">
        <v>212.3</v>
      </c>
      <c r="D7">
        <v>215.6</v>
      </c>
      <c r="E7">
        <v>221</v>
      </c>
      <c r="F7">
        <v>225.1</v>
      </c>
      <c r="G7">
        <v>2252.2710000000002</v>
      </c>
      <c r="H7">
        <v>1794.239</v>
      </c>
      <c r="I7">
        <v>3.452</v>
      </c>
      <c r="J7">
        <v>0.14399999999999999</v>
      </c>
      <c r="K7">
        <v>24.344000000000001</v>
      </c>
      <c r="L7">
        <v>1.97</v>
      </c>
      <c r="M7">
        <v>0.45800000000000002</v>
      </c>
      <c r="N7">
        <v>0.65600000000000003</v>
      </c>
      <c r="O7">
        <v>44.7</v>
      </c>
      <c r="P7">
        <v>28.068000000000001</v>
      </c>
      <c r="Q7">
        <v>44.999000000000002</v>
      </c>
      <c r="R7">
        <v>230</v>
      </c>
    </row>
    <row r="8" spans="1:19" x14ac:dyDescent="0.35">
      <c r="A8">
        <v>798.27800000000002</v>
      </c>
      <c r="B8">
        <v>119.90900000000001</v>
      </c>
      <c r="C8">
        <v>211.6</v>
      </c>
      <c r="D8">
        <v>215.3</v>
      </c>
      <c r="E8">
        <v>221.3</v>
      </c>
      <c r="F8">
        <v>225.3</v>
      </c>
      <c r="G8">
        <v>2239.0590000000002</v>
      </c>
      <c r="H8">
        <v>1809.491</v>
      </c>
      <c r="I8">
        <v>3.1680000000000001</v>
      </c>
      <c r="J8">
        <v>0.14599999999999999</v>
      </c>
      <c r="K8">
        <v>24.344000000000001</v>
      </c>
      <c r="L8">
        <v>2.032</v>
      </c>
      <c r="M8">
        <v>0.45800000000000002</v>
      </c>
      <c r="N8">
        <v>0.65600000000000003</v>
      </c>
      <c r="O8">
        <v>44.4</v>
      </c>
      <c r="P8">
        <v>27.946000000000002</v>
      </c>
      <c r="Q8">
        <v>44.988999999999997</v>
      </c>
      <c r="R8">
        <v>230</v>
      </c>
      <c r="S8">
        <v>1</v>
      </c>
    </row>
    <row r="9" spans="1:19" x14ac:dyDescent="0.35">
      <c r="A9">
        <v>798.27800000000002</v>
      </c>
      <c r="B9">
        <v>119.90900000000001</v>
      </c>
      <c r="C9">
        <v>211.6</v>
      </c>
      <c r="D9">
        <v>215.3</v>
      </c>
      <c r="E9">
        <v>221.3</v>
      </c>
      <c r="F9">
        <v>225.3</v>
      </c>
      <c r="G9">
        <v>2239.0590000000002</v>
      </c>
      <c r="H9">
        <v>1809.491</v>
      </c>
      <c r="I9">
        <v>3.1680000000000001</v>
      </c>
      <c r="J9">
        <v>0.14599999999999999</v>
      </c>
      <c r="K9">
        <v>24.344000000000001</v>
      </c>
      <c r="L9">
        <v>2.032</v>
      </c>
      <c r="M9">
        <v>0.45800000000000002</v>
      </c>
      <c r="N9">
        <v>0.65600000000000003</v>
      </c>
      <c r="O9">
        <v>44.4</v>
      </c>
      <c r="P9">
        <v>27.946000000000002</v>
      </c>
      <c r="Q9">
        <v>44.988999999999997</v>
      </c>
      <c r="R9">
        <v>230</v>
      </c>
      <c r="S9">
        <v>1</v>
      </c>
    </row>
    <row r="10" spans="1:19" hidden="1" x14ac:dyDescent="0.35">
      <c r="A10">
        <v>798.64599999999996</v>
      </c>
      <c r="B10">
        <v>119.90900000000001</v>
      </c>
      <c r="C10">
        <v>211.6</v>
      </c>
      <c r="D10">
        <v>215.3</v>
      </c>
      <c r="E10">
        <v>221.3</v>
      </c>
      <c r="F10">
        <v>225.6</v>
      </c>
      <c r="G10">
        <v>2220.0189999999998</v>
      </c>
      <c r="H10">
        <v>1795.211</v>
      </c>
      <c r="I10">
        <v>3.15</v>
      </c>
      <c r="J10">
        <v>0.15</v>
      </c>
      <c r="K10">
        <v>24.341999999999999</v>
      </c>
      <c r="L10">
        <v>2.08</v>
      </c>
      <c r="M10">
        <v>0.45600000000000002</v>
      </c>
      <c r="N10">
        <v>0.65600000000000003</v>
      </c>
      <c r="O10">
        <v>44</v>
      </c>
      <c r="P10">
        <v>28.68</v>
      </c>
      <c r="Q10">
        <v>44.953000000000003</v>
      </c>
      <c r="R10">
        <v>230.1</v>
      </c>
    </row>
    <row r="11" spans="1:19" x14ac:dyDescent="0.35">
      <c r="A11">
        <v>798.64599999999996</v>
      </c>
      <c r="B11">
        <v>119.90900000000001</v>
      </c>
      <c r="C11">
        <v>211.6</v>
      </c>
      <c r="D11">
        <v>215.3</v>
      </c>
      <c r="E11">
        <v>221.3</v>
      </c>
      <c r="F11">
        <v>225.6</v>
      </c>
      <c r="G11">
        <v>2220.0189999999998</v>
      </c>
      <c r="H11">
        <v>1795.211</v>
      </c>
      <c r="I11">
        <v>3.15</v>
      </c>
      <c r="J11">
        <v>0.15</v>
      </c>
      <c r="K11">
        <v>24.341999999999999</v>
      </c>
      <c r="L11">
        <v>2.08</v>
      </c>
      <c r="M11">
        <v>0.45600000000000002</v>
      </c>
      <c r="N11">
        <v>0.65600000000000003</v>
      </c>
      <c r="O11">
        <v>44</v>
      </c>
      <c r="P11">
        <v>28.68</v>
      </c>
      <c r="Q11">
        <v>44.953000000000003</v>
      </c>
      <c r="R11">
        <v>230.1</v>
      </c>
      <c r="S11">
        <v>1</v>
      </c>
    </row>
    <row r="12" spans="1:19" x14ac:dyDescent="0.35">
      <c r="A12">
        <v>798.83100000000002</v>
      </c>
      <c r="B12">
        <v>119.90900000000001</v>
      </c>
      <c r="C12">
        <v>211.8</v>
      </c>
      <c r="D12">
        <v>215.3</v>
      </c>
      <c r="E12">
        <v>221.6</v>
      </c>
      <c r="F12">
        <v>225.6</v>
      </c>
      <c r="G12">
        <v>2208.4589999999998</v>
      </c>
      <c r="H12">
        <v>1753.0509999999999</v>
      </c>
      <c r="I12">
        <v>3.3119999999999998</v>
      </c>
      <c r="J12">
        <v>0.156</v>
      </c>
      <c r="K12">
        <v>24.34</v>
      </c>
      <c r="L12">
        <v>2.0819999999999999</v>
      </c>
      <c r="M12">
        <v>0.45400000000000001</v>
      </c>
      <c r="N12">
        <v>0.65600000000000003</v>
      </c>
      <c r="O12">
        <v>43.7</v>
      </c>
      <c r="P12">
        <v>29.312000000000001</v>
      </c>
      <c r="Q12">
        <v>44.988999999999997</v>
      </c>
      <c r="R12">
        <v>230.1</v>
      </c>
      <c r="S12">
        <v>1</v>
      </c>
    </row>
    <row r="13" spans="1:19" x14ac:dyDescent="0.35">
      <c r="A13">
        <v>798.83100000000002</v>
      </c>
      <c r="B13">
        <v>119.90900000000001</v>
      </c>
      <c r="C13">
        <v>211.8</v>
      </c>
      <c r="D13">
        <v>215.3</v>
      </c>
      <c r="E13">
        <v>221.6</v>
      </c>
      <c r="F13">
        <v>225.6</v>
      </c>
      <c r="G13">
        <v>2208.4589999999998</v>
      </c>
      <c r="H13">
        <v>1753.0509999999999</v>
      </c>
      <c r="I13">
        <v>3.3119999999999998</v>
      </c>
      <c r="J13">
        <v>0.156</v>
      </c>
      <c r="K13">
        <v>24.34</v>
      </c>
      <c r="L13">
        <v>2.0819999999999999</v>
      </c>
      <c r="M13">
        <v>0.45400000000000001</v>
      </c>
      <c r="N13">
        <v>0.65600000000000003</v>
      </c>
      <c r="O13">
        <v>43.7</v>
      </c>
      <c r="P13">
        <v>29.312000000000001</v>
      </c>
      <c r="Q13">
        <v>44.988999999999997</v>
      </c>
      <c r="R13">
        <v>230.1</v>
      </c>
      <c r="S13">
        <v>1</v>
      </c>
    </row>
    <row r="14" spans="1:19" x14ac:dyDescent="0.35">
      <c r="A14">
        <v>799.01499999999999</v>
      </c>
      <c r="B14">
        <v>119.90900000000001</v>
      </c>
      <c r="C14">
        <v>212.3</v>
      </c>
      <c r="D14">
        <v>215.3</v>
      </c>
      <c r="E14">
        <v>221.6</v>
      </c>
      <c r="F14">
        <v>225.5</v>
      </c>
      <c r="G14">
        <v>2206.2249999999999</v>
      </c>
      <c r="H14">
        <v>1733.33</v>
      </c>
      <c r="I14">
        <v>2.86</v>
      </c>
      <c r="J14">
        <v>0.14399999999999999</v>
      </c>
      <c r="K14">
        <v>24.34</v>
      </c>
      <c r="L14">
        <v>2.0640000000000001</v>
      </c>
      <c r="M14">
        <v>0.45400000000000001</v>
      </c>
      <c r="N14">
        <v>0.65400000000000003</v>
      </c>
      <c r="O14">
        <v>43.2</v>
      </c>
      <c r="P14">
        <v>29.443999999999999</v>
      </c>
      <c r="Q14">
        <v>44.959000000000003</v>
      </c>
      <c r="R14">
        <v>230</v>
      </c>
      <c r="S14">
        <v>1</v>
      </c>
    </row>
    <row r="15" spans="1:19" x14ac:dyDescent="0.35">
      <c r="A15">
        <v>799.01499999999999</v>
      </c>
      <c r="B15">
        <v>119.90900000000001</v>
      </c>
      <c r="C15">
        <v>212.3</v>
      </c>
      <c r="D15">
        <v>215.3</v>
      </c>
      <c r="E15">
        <v>221.6</v>
      </c>
      <c r="F15">
        <v>225.5</v>
      </c>
      <c r="G15">
        <v>2206.2249999999999</v>
      </c>
      <c r="H15">
        <v>1733.33</v>
      </c>
      <c r="I15">
        <v>2.86</v>
      </c>
      <c r="J15">
        <v>0.14399999999999999</v>
      </c>
      <c r="K15">
        <v>24.34</v>
      </c>
      <c r="L15">
        <v>2.0640000000000001</v>
      </c>
      <c r="M15">
        <v>0.45400000000000001</v>
      </c>
      <c r="N15">
        <v>0.65400000000000003</v>
      </c>
      <c r="O15">
        <v>43.2</v>
      </c>
      <c r="P15">
        <v>29.443999999999999</v>
      </c>
      <c r="Q15">
        <v>44.959000000000003</v>
      </c>
      <c r="R15">
        <v>230</v>
      </c>
      <c r="S15">
        <v>1</v>
      </c>
    </row>
    <row r="16" spans="1:19" hidden="1" x14ac:dyDescent="0.35">
      <c r="A16">
        <v>799.2</v>
      </c>
      <c r="B16">
        <v>119.90900000000001</v>
      </c>
      <c r="C16">
        <v>212.6</v>
      </c>
      <c r="D16">
        <v>215.3</v>
      </c>
      <c r="E16">
        <v>221.6</v>
      </c>
      <c r="F16">
        <v>225.3</v>
      </c>
      <c r="G16">
        <v>2213.8989999999999</v>
      </c>
      <c r="H16">
        <v>1738.2850000000001</v>
      </c>
      <c r="I16">
        <v>2.722</v>
      </c>
      <c r="J16">
        <v>0.14199999999999999</v>
      </c>
      <c r="K16">
        <v>24.34</v>
      </c>
      <c r="L16">
        <v>2.0640000000000001</v>
      </c>
      <c r="M16">
        <v>0.45400000000000001</v>
      </c>
      <c r="N16">
        <v>0.65400000000000003</v>
      </c>
      <c r="O16">
        <v>42.7</v>
      </c>
      <c r="P16">
        <v>29.550999999999998</v>
      </c>
      <c r="Q16">
        <v>44.959000000000003</v>
      </c>
      <c r="R16">
        <v>229.8</v>
      </c>
    </row>
    <row r="17" spans="1:19" x14ac:dyDescent="0.35">
      <c r="A17">
        <v>799.2</v>
      </c>
      <c r="B17">
        <v>119.90900000000001</v>
      </c>
      <c r="C17">
        <v>212.6</v>
      </c>
      <c r="D17">
        <v>215.3</v>
      </c>
      <c r="E17">
        <v>221.6</v>
      </c>
      <c r="F17">
        <v>225.3</v>
      </c>
      <c r="G17">
        <v>2213.8989999999999</v>
      </c>
      <c r="H17">
        <v>1738.2850000000001</v>
      </c>
      <c r="I17">
        <v>2.722</v>
      </c>
      <c r="J17">
        <v>0.14199999999999999</v>
      </c>
      <c r="K17">
        <v>24.34</v>
      </c>
      <c r="L17">
        <v>2.0640000000000001</v>
      </c>
      <c r="M17">
        <v>0.45400000000000001</v>
      </c>
      <c r="N17">
        <v>0.65400000000000003</v>
      </c>
      <c r="O17">
        <v>42.7</v>
      </c>
      <c r="P17">
        <v>29.550999999999998</v>
      </c>
      <c r="Q17">
        <v>44.959000000000003</v>
      </c>
      <c r="R17">
        <v>229.8</v>
      </c>
      <c r="S17">
        <v>1</v>
      </c>
    </row>
    <row r="18" spans="1:19" x14ac:dyDescent="0.35">
      <c r="A18">
        <v>799.56899999999996</v>
      </c>
      <c r="B18">
        <v>119.90900000000001</v>
      </c>
      <c r="C18">
        <v>212.6</v>
      </c>
      <c r="D18">
        <v>215.1</v>
      </c>
      <c r="E18">
        <v>221.8</v>
      </c>
      <c r="F18">
        <v>225.3</v>
      </c>
      <c r="G18">
        <v>2196.413</v>
      </c>
      <c r="H18">
        <v>1721.3820000000001</v>
      </c>
      <c r="I18">
        <v>3.3140000000000001</v>
      </c>
      <c r="J18">
        <v>0.15</v>
      </c>
      <c r="K18">
        <v>24.34</v>
      </c>
      <c r="L18">
        <v>2.0579999999999998</v>
      </c>
      <c r="M18">
        <v>0.45400000000000001</v>
      </c>
      <c r="N18">
        <v>0.65600000000000003</v>
      </c>
      <c r="O18">
        <v>42.5</v>
      </c>
      <c r="P18">
        <v>29.561</v>
      </c>
      <c r="Q18">
        <v>44.948</v>
      </c>
      <c r="R18">
        <v>229.8</v>
      </c>
      <c r="S18">
        <v>0</v>
      </c>
    </row>
    <row r="19" spans="1:19" x14ac:dyDescent="0.35">
      <c r="A19">
        <v>799.56899999999996</v>
      </c>
      <c r="B19">
        <v>119.90900000000001</v>
      </c>
      <c r="C19">
        <v>212.6</v>
      </c>
      <c r="D19">
        <v>215.1</v>
      </c>
      <c r="E19">
        <v>221.8</v>
      </c>
      <c r="F19">
        <v>225.3</v>
      </c>
      <c r="G19">
        <v>2196.413</v>
      </c>
      <c r="H19">
        <v>1721.3820000000001</v>
      </c>
      <c r="I19">
        <v>3.3140000000000001</v>
      </c>
      <c r="J19">
        <v>0.15</v>
      </c>
      <c r="K19">
        <v>24.34</v>
      </c>
      <c r="L19">
        <v>2.0579999999999998</v>
      </c>
      <c r="M19">
        <v>0.45400000000000001</v>
      </c>
      <c r="N19">
        <v>0.65600000000000003</v>
      </c>
      <c r="O19">
        <v>42.5</v>
      </c>
      <c r="P19">
        <v>29.561</v>
      </c>
      <c r="Q19">
        <v>44.948</v>
      </c>
      <c r="R19">
        <v>229.8</v>
      </c>
      <c r="S19">
        <v>1</v>
      </c>
    </row>
    <row r="20" spans="1:19" x14ac:dyDescent="0.35">
      <c r="A20">
        <v>799.2</v>
      </c>
      <c r="B20">
        <v>119.90900000000001</v>
      </c>
      <c r="C20">
        <v>212.5</v>
      </c>
      <c r="D20">
        <v>214.8</v>
      </c>
      <c r="E20">
        <v>221.6</v>
      </c>
      <c r="F20">
        <v>225.3</v>
      </c>
      <c r="G20">
        <v>2185.7280000000001</v>
      </c>
      <c r="H20">
        <v>1716.33</v>
      </c>
      <c r="I20">
        <v>2.9740000000000002</v>
      </c>
      <c r="J20">
        <v>0.14799999999999999</v>
      </c>
      <c r="K20">
        <v>24.338000000000001</v>
      </c>
      <c r="L20">
        <v>2.048</v>
      </c>
      <c r="M20">
        <v>0.45200000000000001</v>
      </c>
      <c r="N20">
        <v>0.65600000000000003</v>
      </c>
      <c r="O20">
        <v>42</v>
      </c>
      <c r="P20">
        <v>29.382999999999999</v>
      </c>
      <c r="Q20">
        <v>44.984000000000002</v>
      </c>
      <c r="R20">
        <v>229.8</v>
      </c>
      <c r="S20">
        <v>1</v>
      </c>
    </row>
    <row r="21" spans="1:19" x14ac:dyDescent="0.35">
      <c r="A21">
        <v>799.2</v>
      </c>
      <c r="B21">
        <v>119.90900000000001</v>
      </c>
      <c r="C21">
        <v>212.5</v>
      </c>
      <c r="D21">
        <v>214.8</v>
      </c>
      <c r="E21">
        <v>221.6</v>
      </c>
      <c r="F21">
        <v>225.3</v>
      </c>
      <c r="G21">
        <v>2185.7280000000001</v>
      </c>
      <c r="H21">
        <v>1716.33</v>
      </c>
      <c r="I21">
        <v>2.9740000000000002</v>
      </c>
      <c r="J21">
        <v>0.14799999999999999</v>
      </c>
      <c r="K21">
        <v>24.338000000000001</v>
      </c>
      <c r="L21">
        <v>2.048</v>
      </c>
      <c r="M21">
        <v>0.45200000000000001</v>
      </c>
      <c r="N21">
        <v>0.65600000000000003</v>
      </c>
      <c r="O21">
        <v>42</v>
      </c>
      <c r="P21">
        <v>29.382999999999999</v>
      </c>
      <c r="Q21">
        <v>44.984000000000002</v>
      </c>
      <c r="R21">
        <v>229.8</v>
      </c>
      <c r="S21">
        <v>1</v>
      </c>
    </row>
    <row r="22" spans="1:19" x14ac:dyDescent="0.35">
      <c r="A22">
        <v>799.38400000000001</v>
      </c>
      <c r="B22">
        <v>119.90900000000001</v>
      </c>
      <c r="C22">
        <v>213</v>
      </c>
      <c r="D22">
        <v>215</v>
      </c>
      <c r="E22">
        <v>221.6</v>
      </c>
      <c r="F22">
        <v>225.3</v>
      </c>
      <c r="G22">
        <v>2202.8249999999998</v>
      </c>
      <c r="H22">
        <v>1719.925</v>
      </c>
      <c r="I22">
        <v>3.0760000000000001</v>
      </c>
      <c r="J22">
        <v>0.14799999999999999</v>
      </c>
      <c r="K22">
        <v>24.34</v>
      </c>
      <c r="L22">
        <v>2.0760000000000001</v>
      </c>
      <c r="M22">
        <v>0.45400000000000001</v>
      </c>
      <c r="N22">
        <v>0.65400000000000003</v>
      </c>
      <c r="O22">
        <v>41.7</v>
      </c>
      <c r="P22">
        <v>29.550999999999998</v>
      </c>
      <c r="Q22">
        <v>44.948</v>
      </c>
      <c r="R22">
        <v>229.8</v>
      </c>
      <c r="S22">
        <v>1</v>
      </c>
    </row>
    <row r="23" spans="1:19" x14ac:dyDescent="0.35">
      <c r="A23">
        <v>799.38400000000001</v>
      </c>
      <c r="B23">
        <v>119.90900000000001</v>
      </c>
      <c r="C23">
        <v>213</v>
      </c>
      <c r="D23">
        <v>215</v>
      </c>
      <c r="E23">
        <v>221.6</v>
      </c>
      <c r="F23">
        <v>225.3</v>
      </c>
      <c r="G23">
        <v>2202.8249999999998</v>
      </c>
      <c r="H23">
        <v>1719.925</v>
      </c>
      <c r="I23">
        <v>3.0760000000000001</v>
      </c>
      <c r="J23">
        <v>0.14799999999999999</v>
      </c>
      <c r="K23">
        <v>24.34</v>
      </c>
      <c r="L23">
        <v>2.0760000000000001</v>
      </c>
      <c r="M23">
        <v>0.45400000000000001</v>
      </c>
      <c r="N23">
        <v>0.65400000000000003</v>
      </c>
      <c r="O23">
        <v>41.7</v>
      </c>
      <c r="P23">
        <v>29.550999999999998</v>
      </c>
      <c r="Q23">
        <v>44.948</v>
      </c>
      <c r="R23">
        <v>229.8</v>
      </c>
      <c r="S23">
        <v>1</v>
      </c>
    </row>
    <row r="24" spans="1:19" hidden="1" x14ac:dyDescent="0.35">
      <c r="A24">
        <v>799.56899999999996</v>
      </c>
      <c r="B24">
        <v>119.90900000000001</v>
      </c>
      <c r="C24">
        <v>213.5</v>
      </c>
      <c r="D24">
        <v>214.8</v>
      </c>
      <c r="E24">
        <v>221.5</v>
      </c>
      <c r="F24">
        <v>225.3</v>
      </c>
      <c r="G24">
        <v>2208.0700000000002</v>
      </c>
      <c r="H24">
        <v>1709.1420000000001</v>
      </c>
      <c r="I24">
        <v>2.8959999999999999</v>
      </c>
      <c r="J24">
        <v>0.156</v>
      </c>
      <c r="K24">
        <v>24.34</v>
      </c>
      <c r="L24">
        <v>2.0819999999999999</v>
      </c>
      <c r="M24">
        <v>0.45400000000000001</v>
      </c>
      <c r="N24">
        <v>0.65400000000000003</v>
      </c>
      <c r="O24">
        <v>41.5</v>
      </c>
      <c r="P24">
        <v>29.745000000000001</v>
      </c>
      <c r="Q24">
        <v>44.969000000000001</v>
      </c>
      <c r="R24">
        <v>229.8</v>
      </c>
    </row>
    <row r="25" spans="1:19" x14ac:dyDescent="0.35">
      <c r="A25">
        <v>799.56899999999996</v>
      </c>
      <c r="B25">
        <v>119.90900000000001</v>
      </c>
      <c r="C25">
        <v>213.5</v>
      </c>
      <c r="D25">
        <v>214.8</v>
      </c>
      <c r="E25">
        <v>221.5</v>
      </c>
      <c r="F25">
        <v>225.3</v>
      </c>
      <c r="G25">
        <v>2208.0700000000002</v>
      </c>
      <c r="H25">
        <v>1709.1420000000001</v>
      </c>
      <c r="I25">
        <v>2.8959999999999999</v>
      </c>
      <c r="J25">
        <v>0.156</v>
      </c>
      <c r="K25">
        <v>24.34</v>
      </c>
      <c r="L25">
        <v>2.0819999999999999</v>
      </c>
      <c r="M25">
        <v>0.45400000000000001</v>
      </c>
      <c r="N25">
        <v>0.65400000000000003</v>
      </c>
      <c r="O25">
        <v>41.5</v>
      </c>
      <c r="P25">
        <v>29.745000000000001</v>
      </c>
      <c r="Q25">
        <v>44.969000000000001</v>
      </c>
      <c r="R25">
        <v>229.8</v>
      </c>
      <c r="S25">
        <v>1</v>
      </c>
    </row>
    <row r="26" spans="1:19" x14ac:dyDescent="0.35">
      <c r="A26">
        <v>799.75300000000004</v>
      </c>
      <c r="B26">
        <v>119.90900000000001</v>
      </c>
      <c r="C26">
        <v>213.6</v>
      </c>
      <c r="D26">
        <v>215.1</v>
      </c>
      <c r="E26">
        <v>221.5</v>
      </c>
      <c r="F26">
        <v>225.1</v>
      </c>
      <c r="G26">
        <v>2184.7559999999999</v>
      </c>
      <c r="H26">
        <v>1734.2049999999999</v>
      </c>
      <c r="I26">
        <v>3.306</v>
      </c>
      <c r="J26">
        <v>0.14399999999999999</v>
      </c>
      <c r="K26">
        <v>24.378</v>
      </c>
      <c r="L26">
        <v>2.012</v>
      </c>
      <c r="M26">
        <v>0.45200000000000001</v>
      </c>
      <c r="N26">
        <v>0.65600000000000003</v>
      </c>
      <c r="O26">
        <v>41.2</v>
      </c>
      <c r="P26">
        <v>28.934000000000001</v>
      </c>
      <c r="Q26">
        <v>44.999000000000002</v>
      </c>
      <c r="R26">
        <v>229.8</v>
      </c>
      <c r="S26">
        <v>0</v>
      </c>
    </row>
    <row r="27" spans="1:19" x14ac:dyDescent="0.35">
      <c r="A27">
        <v>799.75300000000004</v>
      </c>
      <c r="B27">
        <v>119.90900000000001</v>
      </c>
      <c r="C27">
        <v>213.6</v>
      </c>
      <c r="D27">
        <v>215.1</v>
      </c>
      <c r="E27">
        <v>221.5</v>
      </c>
      <c r="F27">
        <v>225.1</v>
      </c>
      <c r="G27">
        <v>2184.7559999999999</v>
      </c>
      <c r="H27">
        <v>1734.2049999999999</v>
      </c>
      <c r="I27">
        <v>3.306</v>
      </c>
      <c r="J27">
        <v>0.14399999999999999</v>
      </c>
      <c r="K27">
        <v>24.378</v>
      </c>
      <c r="L27">
        <v>2.012</v>
      </c>
      <c r="M27">
        <v>0.45200000000000001</v>
      </c>
      <c r="N27">
        <v>0.65600000000000003</v>
      </c>
      <c r="O27">
        <v>41.2</v>
      </c>
      <c r="P27">
        <v>28.934000000000001</v>
      </c>
      <c r="Q27">
        <v>44.999000000000002</v>
      </c>
      <c r="R27">
        <v>229.8</v>
      </c>
      <c r="S27">
        <v>1</v>
      </c>
    </row>
    <row r="28" spans="1:19" x14ac:dyDescent="0.35">
      <c r="A28">
        <v>799.75300000000004</v>
      </c>
      <c r="B28">
        <v>119.90900000000001</v>
      </c>
      <c r="C28">
        <v>213.6</v>
      </c>
      <c r="D28">
        <v>215.1</v>
      </c>
      <c r="E28">
        <v>221.3</v>
      </c>
      <c r="F28">
        <v>225.1</v>
      </c>
      <c r="G28">
        <v>2204.1849999999999</v>
      </c>
      <c r="H28">
        <v>1729.153</v>
      </c>
      <c r="I28">
        <v>3.1019999999999999</v>
      </c>
      <c r="J28">
        <v>0.154</v>
      </c>
      <c r="K28">
        <v>24.34</v>
      </c>
      <c r="L28">
        <v>2.0779999999999998</v>
      </c>
      <c r="M28">
        <v>0.45400000000000001</v>
      </c>
      <c r="N28">
        <v>0.65400000000000003</v>
      </c>
      <c r="O28">
        <v>41.2</v>
      </c>
      <c r="P28">
        <v>29.128</v>
      </c>
      <c r="Q28">
        <v>44.942999999999998</v>
      </c>
      <c r="R28">
        <v>229.8</v>
      </c>
      <c r="S28">
        <v>1</v>
      </c>
    </row>
    <row r="29" spans="1:19" x14ac:dyDescent="0.35">
      <c r="A29">
        <v>799.75300000000004</v>
      </c>
      <c r="B29">
        <v>119.90900000000001</v>
      </c>
      <c r="C29">
        <v>213.6</v>
      </c>
      <c r="D29">
        <v>215.1</v>
      </c>
      <c r="E29">
        <v>221.3</v>
      </c>
      <c r="F29">
        <v>225.1</v>
      </c>
      <c r="G29">
        <v>2204.1849999999999</v>
      </c>
      <c r="H29">
        <v>1729.153</v>
      </c>
      <c r="I29">
        <v>3.1019999999999999</v>
      </c>
      <c r="J29">
        <v>0.154</v>
      </c>
      <c r="K29">
        <v>24.34</v>
      </c>
      <c r="L29">
        <v>2.0779999999999998</v>
      </c>
      <c r="M29">
        <v>0.45400000000000001</v>
      </c>
      <c r="N29">
        <v>0.65400000000000003</v>
      </c>
      <c r="O29">
        <v>41.2</v>
      </c>
      <c r="P29">
        <v>29.128</v>
      </c>
      <c r="Q29">
        <v>44.942999999999998</v>
      </c>
      <c r="R29">
        <v>229.8</v>
      </c>
      <c r="S29">
        <v>1</v>
      </c>
    </row>
    <row r="30" spans="1:19" x14ac:dyDescent="0.35">
      <c r="A30">
        <v>799.75300000000004</v>
      </c>
      <c r="B30">
        <v>119.90900000000001</v>
      </c>
      <c r="C30">
        <v>213.8</v>
      </c>
      <c r="D30">
        <v>215.1</v>
      </c>
      <c r="E30">
        <v>221.5</v>
      </c>
      <c r="F30">
        <v>225.1</v>
      </c>
      <c r="G30">
        <v>2165.0360000000001</v>
      </c>
      <c r="H30">
        <v>1715.942</v>
      </c>
      <c r="I30">
        <v>3.242</v>
      </c>
      <c r="J30">
        <v>0.14399999999999999</v>
      </c>
      <c r="K30">
        <v>24.335999999999999</v>
      </c>
      <c r="L30">
        <v>2.048</v>
      </c>
      <c r="M30">
        <v>0.45</v>
      </c>
      <c r="N30">
        <v>0.65400000000000003</v>
      </c>
      <c r="O30">
        <v>41.2</v>
      </c>
      <c r="P30">
        <v>28.853000000000002</v>
      </c>
      <c r="Q30">
        <v>44.973999999999997</v>
      </c>
      <c r="R30">
        <v>229.8</v>
      </c>
      <c r="S30">
        <v>1</v>
      </c>
    </row>
    <row r="31" spans="1:19" x14ac:dyDescent="0.35">
      <c r="A31">
        <v>799.75300000000004</v>
      </c>
      <c r="B31">
        <v>119.90900000000001</v>
      </c>
      <c r="C31">
        <v>213.8</v>
      </c>
      <c r="D31">
        <v>215.1</v>
      </c>
      <c r="E31">
        <v>221.5</v>
      </c>
      <c r="F31">
        <v>225.1</v>
      </c>
      <c r="G31">
        <v>2165.0360000000001</v>
      </c>
      <c r="H31">
        <v>1715.942</v>
      </c>
      <c r="I31">
        <v>3.242</v>
      </c>
      <c r="J31">
        <v>0.14399999999999999</v>
      </c>
      <c r="K31">
        <v>24.335999999999999</v>
      </c>
      <c r="L31">
        <v>2.048</v>
      </c>
      <c r="M31">
        <v>0.45</v>
      </c>
      <c r="N31">
        <v>0.65400000000000003</v>
      </c>
      <c r="O31">
        <v>41.2</v>
      </c>
      <c r="P31">
        <v>28.853000000000002</v>
      </c>
      <c r="Q31">
        <v>44.973999999999997</v>
      </c>
      <c r="R31">
        <v>229.8</v>
      </c>
      <c r="S31">
        <v>1</v>
      </c>
    </row>
    <row r="32" spans="1:19" hidden="1" x14ac:dyDescent="0.35">
      <c r="A32">
        <v>799.75300000000004</v>
      </c>
      <c r="B32">
        <v>119.90900000000001</v>
      </c>
      <c r="C32">
        <v>214</v>
      </c>
      <c r="D32">
        <v>215</v>
      </c>
      <c r="E32">
        <v>221.5</v>
      </c>
      <c r="F32">
        <v>225.1</v>
      </c>
      <c r="G32">
        <v>2201.1729999999998</v>
      </c>
      <c r="H32">
        <v>1735.759</v>
      </c>
      <c r="I32">
        <v>2.9239999999999999</v>
      </c>
      <c r="J32">
        <v>0.14399999999999999</v>
      </c>
      <c r="K32">
        <v>24.38</v>
      </c>
      <c r="L32">
        <v>2.0579999999999998</v>
      </c>
      <c r="M32">
        <v>0.45400000000000001</v>
      </c>
      <c r="N32">
        <v>0.65600000000000003</v>
      </c>
      <c r="O32">
        <v>41</v>
      </c>
      <c r="P32">
        <v>28.792000000000002</v>
      </c>
      <c r="Q32">
        <v>44.973999999999997</v>
      </c>
      <c r="R32">
        <v>229.8</v>
      </c>
    </row>
    <row r="33" spans="1:19" x14ac:dyDescent="0.35">
      <c r="A33">
        <v>799.75300000000004</v>
      </c>
      <c r="B33">
        <v>119.90900000000001</v>
      </c>
      <c r="C33">
        <v>214</v>
      </c>
      <c r="D33">
        <v>215</v>
      </c>
      <c r="E33">
        <v>221.5</v>
      </c>
      <c r="F33">
        <v>225.1</v>
      </c>
      <c r="G33">
        <v>2201.1729999999998</v>
      </c>
      <c r="H33">
        <v>1735.759</v>
      </c>
      <c r="I33">
        <v>2.9239999999999999</v>
      </c>
      <c r="J33">
        <v>0.14399999999999999</v>
      </c>
      <c r="K33">
        <v>24.38</v>
      </c>
      <c r="L33">
        <v>2.0579999999999998</v>
      </c>
      <c r="M33">
        <v>0.45400000000000001</v>
      </c>
      <c r="N33">
        <v>0.65600000000000003</v>
      </c>
      <c r="O33">
        <v>41</v>
      </c>
      <c r="P33">
        <v>28.792000000000002</v>
      </c>
      <c r="Q33">
        <v>44.973999999999997</v>
      </c>
      <c r="R33">
        <v>229.8</v>
      </c>
      <c r="S33">
        <v>1</v>
      </c>
    </row>
    <row r="34" spans="1:19" x14ac:dyDescent="0.35">
      <c r="A34">
        <v>799.93799999999999</v>
      </c>
      <c r="B34">
        <v>119.90900000000001</v>
      </c>
      <c r="C34">
        <v>213.5</v>
      </c>
      <c r="D34">
        <v>214.8</v>
      </c>
      <c r="E34">
        <v>221.3</v>
      </c>
      <c r="F34">
        <v>225.1</v>
      </c>
      <c r="G34">
        <v>2174.3620000000001</v>
      </c>
      <c r="H34">
        <v>1742.7529999999999</v>
      </c>
      <c r="I34">
        <v>2.83</v>
      </c>
      <c r="J34">
        <v>0.14399999999999999</v>
      </c>
      <c r="K34">
        <v>24.338000000000001</v>
      </c>
      <c r="L34">
        <v>2.0680000000000001</v>
      </c>
      <c r="M34">
        <v>0.45200000000000001</v>
      </c>
      <c r="N34">
        <v>0.65600000000000003</v>
      </c>
      <c r="O34">
        <v>41.2</v>
      </c>
      <c r="P34">
        <v>28.806999999999999</v>
      </c>
      <c r="Q34">
        <v>44.994</v>
      </c>
      <c r="R34">
        <v>229.8</v>
      </c>
      <c r="S34">
        <v>1</v>
      </c>
    </row>
    <row r="35" spans="1:19" x14ac:dyDescent="0.35">
      <c r="A35">
        <v>799.93799999999999</v>
      </c>
      <c r="B35">
        <v>119.90900000000001</v>
      </c>
      <c r="C35">
        <v>213.5</v>
      </c>
      <c r="D35">
        <v>214.8</v>
      </c>
      <c r="E35">
        <v>221.3</v>
      </c>
      <c r="F35">
        <v>225.1</v>
      </c>
      <c r="G35">
        <v>2174.3620000000001</v>
      </c>
      <c r="H35">
        <v>1742.7529999999999</v>
      </c>
      <c r="I35">
        <v>2.83</v>
      </c>
      <c r="J35">
        <v>0.14399999999999999</v>
      </c>
      <c r="K35">
        <v>24.338000000000001</v>
      </c>
      <c r="L35">
        <v>2.0680000000000001</v>
      </c>
      <c r="M35">
        <v>0.45200000000000001</v>
      </c>
      <c r="N35">
        <v>0.65600000000000003</v>
      </c>
      <c r="O35">
        <v>41.2</v>
      </c>
      <c r="P35">
        <v>28.806999999999999</v>
      </c>
      <c r="Q35">
        <v>44.994</v>
      </c>
      <c r="R35">
        <v>229.8</v>
      </c>
      <c r="S35">
        <v>1</v>
      </c>
    </row>
    <row r="36" spans="1:19" x14ac:dyDescent="0.35">
      <c r="A36">
        <v>800.12199999999996</v>
      </c>
      <c r="B36">
        <v>119.90900000000001</v>
      </c>
      <c r="C36">
        <v>213.8</v>
      </c>
      <c r="D36">
        <v>214.6</v>
      </c>
      <c r="E36">
        <v>221.1</v>
      </c>
      <c r="F36">
        <v>225.1</v>
      </c>
      <c r="G36">
        <v>2188.5450000000001</v>
      </c>
      <c r="H36">
        <v>1720.896</v>
      </c>
      <c r="I36">
        <v>3.1019999999999999</v>
      </c>
      <c r="J36">
        <v>0.14399999999999999</v>
      </c>
      <c r="K36">
        <v>24.384</v>
      </c>
      <c r="L36">
        <v>2.0499999999999998</v>
      </c>
      <c r="M36">
        <v>0.45400000000000001</v>
      </c>
      <c r="N36">
        <v>0.65600000000000003</v>
      </c>
      <c r="O36">
        <v>41.2</v>
      </c>
      <c r="P36">
        <v>28.577999999999999</v>
      </c>
      <c r="Q36">
        <v>44.942999999999998</v>
      </c>
      <c r="R36">
        <v>229.8</v>
      </c>
      <c r="S36">
        <v>1</v>
      </c>
    </row>
    <row r="37" spans="1:19" x14ac:dyDescent="0.35">
      <c r="A37">
        <v>800.12199999999996</v>
      </c>
      <c r="B37">
        <v>119.90900000000001</v>
      </c>
      <c r="C37">
        <v>213.8</v>
      </c>
      <c r="D37">
        <v>214.6</v>
      </c>
      <c r="E37">
        <v>221.1</v>
      </c>
      <c r="F37">
        <v>225.1</v>
      </c>
      <c r="G37">
        <v>2188.5450000000001</v>
      </c>
      <c r="H37">
        <v>1720.896</v>
      </c>
      <c r="I37">
        <v>3.1019999999999999</v>
      </c>
      <c r="J37">
        <v>0.14399999999999999</v>
      </c>
      <c r="K37">
        <v>24.384</v>
      </c>
      <c r="L37">
        <v>2.0499999999999998</v>
      </c>
      <c r="M37">
        <v>0.45400000000000001</v>
      </c>
      <c r="N37">
        <v>0.65600000000000003</v>
      </c>
      <c r="O37">
        <v>41.2</v>
      </c>
      <c r="P37">
        <v>28.577999999999999</v>
      </c>
      <c r="Q37">
        <v>44.942999999999998</v>
      </c>
      <c r="R37">
        <v>229.8</v>
      </c>
      <c r="S37">
        <v>1</v>
      </c>
    </row>
    <row r="38" spans="1:19" hidden="1" x14ac:dyDescent="0.35">
      <c r="A38">
        <v>800.12199999999996</v>
      </c>
      <c r="B38">
        <v>119.90900000000001</v>
      </c>
      <c r="C38">
        <v>214.3</v>
      </c>
      <c r="D38">
        <v>214.8</v>
      </c>
      <c r="E38">
        <v>221</v>
      </c>
      <c r="F38">
        <v>225</v>
      </c>
      <c r="G38">
        <v>2225.6529999999998</v>
      </c>
      <c r="H38">
        <v>1733.039</v>
      </c>
      <c r="I38">
        <v>3.18</v>
      </c>
      <c r="J38">
        <v>0.156</v>
      </c>
      <c r="K38">
        <v>24.39</v>
      </c>
      <c r="L38">
        <v>2.0659999999999998</v>
      </c>
      <c r="M38">
        <v>0.45600000000000002</v>
      </c>
      <c r="N38">
        <v>0.65600000000000003</v>
      </c>
      <c r="O38">
        <v>41.5</v>
      </c>
      <c r="P38">
        <v>28.69</v>
      </c>
      <c r="Q38">
        <v>44.994</v>
      </c>
      <c r="R38">
        <v>229.8</v>
      </c>
    </row>
    <row r="39" spans="1:19" x14ac:dyDescent="0.35">
      <c r="A39">
        <v>800.12199999999996</v>
      </c>
      <c r="B39">
        <v>119.90900000000001</v>
      </c>
      <c r="C39">
        <v>214.3</v>
      </c>
      <c r="D39">
        <v>214.8</v>
      </c>
      <c r="E39">
        <v>221</v>
      </c>
      <c r="F39">
        <v>225</v>
      </c>
      <c r="G39">
        <v>2225.6529999999998</v>
      </c>
      <c r="H39">
        <v>1733.039</v>
      </c>
      <c r="I39">
        <v>3.18</v>
      </c>
      <c r="J39">
        <v>0.156</v>
      </c>
      <c r="K39">
        <v>24.39</v>
      </c>
      <c r="L39">
        <v>2.0659999999999998</v>
      </c>
      <c r="M39">
        <v>0.45600000000000002</v>
      </c>
      <c r="N39">
        <v>0.65600000000000003</v>
      </c>
      <c r="O39">
        <v>41.5</v>
      </c>
      <c r="P39">
        <v>28.69</v>
      </c>
      <c r="Q39">
        <v>44.994</v>
      </c>
      <c r="R39">
        <v>229.8</v>
      </c>
      <c r="S39">
        <v>1</v>
      </c>
    </row>
    <row r="40" spans="1:19" x14ac:dyDescent="0.35">
      <c r="A40">
        <v>800.12199999999996</v>
      </c>
      <c r="B40">
        <v>119.90900000000001</v>
      </c>
      <c r="C40">
        <v>214.6</v>
      </c>
      <c r="D40">
        <v>214.8</v>
      </c>
      <c r="E40">
        <v>221</v>
      </c>
      <c r="F40">
        <v>225</v>
      </c>
      <c r="G40">
        <v>2192.5279999999998</v>
      </c>
      <c r="H40">
        <v>1717.3019999999999</v>
      </c>
      <c r="I40">
        <v>2.63</v>
      </c>
      <c r="J40">
        <v>0.14399999999999999</v>
      </c>
      <c r="K40">
        <v>24.338000000000001</v>
      </c>
      <c r="L40">
        <v>2.0819999999999999</v>
      </c>
      <c r="M40">
        <v>0.45200000000000001</v>
      </c>
      <c r="N40">
        <v>0.65600000000000003</v>
      </c>
      <c r="O40">
        <v>41.5</v>
      </c>
      <c r="P40">
        <v>28.945</v>
      </c>
      <c r="Q40">
        <v>44.988999999999997</v>
      </c>
      <c r="R40">
        <v>229.8</v>
      </c>
      <c r="S40">
        <v>1</v>
      </c>
    </row>
    <row r="41" spans="1:19" x14ac:dyDescent="0.35">
      <c r="A41">
        <v>800.12199999999996</v>
      </c>
      <c r="B41">
        <v>119.90900000000001</v>
      </c>
      <c r="C41">
        <v>214.6</v>
      </c>
      <c r="D41">
        <v>214.8</v>
      </c>
      <c r="E41">
        <v>221</v>
      </c>
      <c r="F41">
        <v>225</v>
      </c>
      <c r="G41">
        <v>2192.5279999999998</v>
      </c>
      <c r="H41">
        <v>1717.3019999999999</v>
      </c>
      <c r="I41">
        <v>2.63</v>
      </c>
      <c r="J41">
        <v>0.14399999999999999</v>
      </c>
      <c r="K41">
        <v>24.338000000000001</v>
      </c>
      <c r="L41">
        <v>2.0819999999999999</v>
      </c>
      <c r="M41">
        <v>0.45200000000000001</v>
      </c>
      <c r="N41">
        <v>0.65600000000000003</v>
      </c>
      <c r="O41">
        <v>41.5</v>
      </c>
      <c r="P41">
        <v>28.945</v>
      </c>
      <c r="Q41">
        <v>44.988999999999997</v>
      </c>
      <c r="R41">
        <v>229.8</v>
      </c>
      <c r="S41">
        <v>1</v>
      </c>
    </row>
    <row r="42" spans="1:19" x14ac:dyDescent="0.35">
      <c r="A42">
        <v>800.12199999999996</v>
      </c>
      <c r="B42">
        <v>119.90900000000001</v>
      </c>
      <c r="C42">
        <v>214.5</v>
      </c>
      <c r="D42">
        <v>215.1</v>
      </c>
      <c r="E42">
        <v>221</v>
      </c>
      <c r="F42">
        <v>225</v>
      </c>
      <c r="G42">
        <v>2196.9960000000001</v>
      </c>
      <c r="H42">
        <v>1730.61</v>
      </c>
      <c r="I42">
        <v>3.3159999999999998</v>
      </c>
      <c r="J42">
        <v>0.154</v>
      </c>
      <c r="K42">
        <v>24.34</v>
      </c>
      <c r="L42">
        <v>2.036</v>
      </c>
      <c r="M42">
        <v>0.45400000000000001</v>
      </c>
      <c r="N42">
        <v>0.65800000000000003</v>
      </c>
      <c r="O42">
        <v>41.7</v>
      </c>
      <c r="P42">
        <v>28.414000000000001</v>
      </c>
      <c r="Q42">
        <v>44.942999999999998</v>
      </c>
      <c r="R42">
        <v>229.8</v>
      </c>
      <c r="S42">
        <v>1</v>
      </c>
    </row>
    <row r="43" spans="1:19" x14ac:dyDescent="0.35">
      <c r="A43">
        <v>800.12199999999996</v>
      </c>
      <c r="B43">
        <v>119.90900000000001</v>
      </c>
      <c r="C43">
        <v>214.5</v>
      </c>
      <c r="D43">
        <v>215.1</v>
      </c>
      <c r="E43">
        <v>221</v>
      </c>
      <c r="F43">
        <v>225</v>
      </c>
      <c r="G43">
        <v>2196.9960000000001</v>
      </c>
      <c r="H43">
        <v>1730.61</v>
      </c>
      <c r="I43">
        <v>3.3159999999999998</v>
      </c>
      <c r="J43">
        <v>0.154</v>
      </c>
      <c r="K43">
        <v>24.34</v>
      </c>
      <c r="L43">
        <v>2.036</v>
      </c>
      <c r="M43">
        <v>0.45400000000000001</v>
      </c>
      <c r="N43">
        <v>0.65800000000000003</v>
      </c>
      <c r="O43">
        <v>41.7</v>
      </c>
      <c r="P43">
        <v>28.414000000000001</v>
      </c>
      <c r="Q43">
        <v>44.942999999999998</v>
      </c>
      <c r="R43">
        <v>229.8</v>
      </c>
      <c r="S43">
        <v>1</v>
      </c>
    </row>
    <row r="44" spans="1:19" hidden="1" x14ac:dyDescent="0.35">
      <c r="A44">
        <v>800.12199999999996</v>
      </c>
      <c r="B44">
        <v>119.90900000000001</v>
      </c>
      <c r="C44">
        <v>214.3</v>
      </c>
      <c r="D44">
        <v>215.1</v>
      </c>
      <c r="E44">
        <v>220.8</v>
      </c>
      <c r="F44">
        <v>225</v>
      </c>
      <c r="G44">
        <v>2180.19</v>
      </c>
      <c r="H44">
        <v>1747.4159999999999</v>
      </c>
      <c r="I44">
        <v>2.8620000000000001</v>
      </c>
      <c r="J44">
        <v>0.152</v>
      </c>
      <c r="K44">
        <v>24.338000000000001</v>
      </c>
      <c r="L44">
        <v>2.0659999999999998</v>
      </c>
      <c r="M44">
        <v>0.45200000000000001</v>
      </c>
      <c r="N44">
        <v>0.65600000000000003</v>
      </c>
      <c r="O44">
        <v>41.9</v>
      </c>
      <c r="P44">
        <v>28.501000000000001</v>
      </c>
      <c r="Q44">
        <v>44.969000000000001</v>
      </c>
      <c r="R44">
        <v>229.8</v>
      </c>
    </row>
    <row r="45" spans="1:19" x14ac:dyDescent="0.35">
      <c r="A45">
        <v>800.12199999999996</v>
      </c>
      <c r="B45">
        <v>119.90900000000001</v>
      </c>
      <c r="C45">
        <v>214.3</v>
      </c>
      <c r="D45">
        <v>215.1</v>
      </c>
      <c r="E45">
        <v>220.8</v>
      </c>
      <c r="F45">
        <v>225</v>
      </c>
      <c r="G45">
        <v>2180.19</v>
      </c>
      <c r="H45">
        <v>1747.4159999999999</v>
      </c>
      <c r="I45">
        <v>2.8620000000000001</v>
      </c>
      <c r="J45">
        <v>0.152</v>
      </c>
      <c r="K45">
        <v>24.338000000000001</v>
      </c>
      <c r="L45">
        <v>2.0659999999999998</v>
      </c>
      <c r="M45">
        <v>0.45200000000000001</v>
      </c>
      <c r="N45">
        <v>0.65600000000000003</v>
      </c>
      <c r="O45">
        <v>41.9</v>
      </c>
      <c r="P45">
        <v>28.501000000000001</v>
      </c>
      <c r="Q45">
        <v>44.969000000000001</v>
      </c>
      <c r="R45">
        <v>229.8</v>
      </c>
      <c r="S45">
        <v>1</v>
      </c>
    </row>
    <row r="46" spans="1:19" x14ac:dyDescent="0.35">
      <c r="A46">
        <v>800.30700000000002</v>
      </c>
      <c r="B46">
        <v>119.90900000000001</v>
      </c>
      <c r="C46">
        <v>214.3</v>
      </c>
      <c r="D46">
        <v>214.8</v>
      </c>
      <c r="E46">
        <v>220.8</v>
      </c>
      <c r="F46">
        <v>225</v>
      </c>
      <c r="G46">
        <v>2208.6529999999998</v>
      </c>
      <c r="H46">
        <v>1741.588</v>
      </c>
      <c r="I46">
        <v>3.1240000000000001</v>
      </c>
      <c r="J46">
        <v>0.14399999999999999</v>
      </c>
      <c r="K46">
        <v>24.34</v>
      </c>
      <c r="L46">
        <v>2.0720000000000001</v>
      </c>
      <c r="M46">
        <v>0.45400000000000001</v>
      </c>
      <c r="N46">
        <v>0.65400000000000003</v>
      </c>
      <c r="O46">
        <v>42.2</v>
      </c>
      <c r="P46">
        <v>28.588000000000001</v>
      </c>
      <c r="Q46">
        <v>44.953000000000003</v>
      </c>
      <c r="R46">
        <v>229.8</v>
      </c>
      <c r="S46">
        <v>1</v>
      </c>
    </row>
    <row r="47" spans="1:19" x14ac:dyDescent="0.35">
      <c r="A47">
        <v>800.30700000000002</v>
      </c>
      <c r="B47">
        <v>119.90900000000001</v>
      </c>
      <c r="C47">
        <v>214.3</v>
      </c>
      <c r="D47">
        <v>214.8</v>
      </c>
      <c r="E47">
        <v>220.8</v>
      </c>
      <c r="F47">
        <v>225</v>
      </c>
      <c r="G47">
        <v>2208.6529999999998</v>
      </c>
      <c r="H47">
        <v>1741.588</v>
      </c>
      <c r="I47">
        <v>3.1240000000000001</v>
      </c>
      <c r="J47">
        <v>0.14399999999999999</v>
      </c>
      <c r="K47">
        <v>24.34</v>
      </c>
      <c r="L47">
        <v>2.0720000000000001</v>
      </c>
      <c r="M47">
        <v>0.45400000000000001</v>
      </c>
      <c r="N47">
        <v>0.65400000000000003</v>
      </c>
      <c r="O47">
        <v>42.2</v>
      </c>
      <c r="P47">
        <v>28.588000000000001</v>
      </c>
      <c r="Q47">
        <v>44.953000000000003</v>
      </c>
      <c r="R47">
        <v>229.8</v>
      </c>
      <c r="S47">
        <v>1</v>
      </c>
    </row>
    <row r="48" spans="1:19" x14ac:dyDescent="0.35">
      <c r="A48">
        <v>800.30700000000002</v>
      </c>
      <c r="B48">
        <v>119.90900000000001</v>
      </c>
      <c r="C48">
        <v>214.6</v>
      </c>
      <c r="D48">
        <v>214.6</v>
      </c>
      <c r="E48">
        <v>220.6</v>
      </c>
      <c r="F48">
        <v>225.1</v>
      </c>
      <c r="G48">
        <v>2208.6529999999998</v>
      </c>
      <c r="H48">
        <v>1727.1130000000001</v>
      </c>
      <c r="I48">
        <v>2.8540000000000001</v>
      </c>
      <c r="J48">
        <v>0.15</v>
      </c>
      <c r="K48">
        <v>24.34</v>
      </c>
      <c r="L48">
        <v>2.0659999999999998</v>
      </c>
      <c r="M48">
        <v>0.45400000000000001</v>
      </c>
      <c r="N48">
        <v>0.65600000000000003</v>
      </c>
      <c r="O48">
        <v>42.2</v>
      </c>
      <c r="P48">
        <v>28.617999999999999</v>
      </c>
      <c r="Q48">
        <v>44.942999999999998</v>
      </c>
      <c r="R48">
        <v>229.8</v>
      </c>
      <c r="S48">
        <v>1</v>
      </c>
    </row>
    <row r="49" spans="1:19" x14ac:dyDescent="0.35">
      <c r="A49">
        <v>800.30700000000002</v>
      </c>
      <c r="B49">
        <v>119.90900000000001</v>
      </c>
      <c r="C49">
        <v>214.6</v>
      </c>
      <c r="D49">
        <v>214.6</v>
      </c>
      <c r="E49">
        <v>220.6</v>
      </c>
      <c r="F49">
        <v>225.1</v>
      </c>
      <c r="G49">
        <v>2208.6529999999998</v>
      </c>
      <c r="H49">
        <v>1727.1130000000001</v>
      </c>
      <c r="I49">
        <v>2.8540000000000001</v>
      </c>
      <c r="J49">
        <v>0.15</v>
      </c>
      <c r="K49">
        <v>24.34</v>
      </c>
      <c r="L49">
        <v>2.0659999999999998</v>
      </c>
      <c r="M49">
        <v>0.45400000000000001</v>
      </c>
      <c r="N49">
        <v>0.65600000000000003</v>
      </c>
      <c r="O49">
        <v>42.2</v>
      </c>
      <c r="P49">
        <v>28.617999999999999</v>
      </c>
      <c r="Q49">
        <v>44.942999999999998</v>
      </c>
      <c r="R49">
        <v>229.8</v>
      </c>
      <c r="S49">
        <v>1</v>
      </c>
    </row>
    <row r="50" spans="1:19" x14ac:dyDescent="0.35">
      <c r="A50">
        <v>800.49099999999999</v>
      </c>
      <c r="B50">
        <v>119.90900000000001</v>
      </c>
      <c r="C50">
        <v>214.6</v>
      </c>
      <c r="D50">
        <v>214.8</v>
      </c>
      <c r="E50">
        <v>220.6</v>
      </c>
      <c r="F50">
        <v>225</v>
      </c>
      <c r="G50">
        <v>2179.607</v>
      </c>
      <c r="H50">
        <v>1716.816</v>
      </c>
      <c r="I50">
        <v>3.47</v>
      </c>
      <c r="J50">
        <v>0.14799999999999999</v>
      </c>
      <c r="K50">
        <v>24.414000000000001</v>
      </c>
      <c r="L50">
        <v>2.0579999999999998</v>
      </c>
      <c r="M50">
        <v>0.45200000000000001</v>
      </c>
      <c r="N50">
        <v>0.66</v>
      </c>
      <c r="O50">
        <v>42.5</v>
      </c>
      <c r="P50">
        <v>28.471</v>
      </c>
      <c r="Q50">
        <v>44.948</v>
      </c>
      <c r="R50">
        <v>229.8</v>
      </c>
      <c r="S50">
        <v>1</v>
      </c>
    </row>
    <row r="51" spans="1:19" x14ac:dyDescent="0.35">
      <c r="A51">
        <v>800.49099999999999</v>
      </c>
      <c r="B51">
        <v>119.90900000000001</v>
      </c>
      <c r="C51">
        <v>214.6</v>
      </c>
      <c r="D51">
        <v>214.8</v>
      </c>
      <c r="E51">
        <v>220.6</v>
      </c>
      <c r="F51">
        <v>225</v>
      </c>
      <c r="G51">
        <v>2179.607</v>
      </c>
      <c r="H51">
        <v>1716.816</v>
      </c>
      <c r="I51">
        <v>3.47</v>
      </c>
      <c r="J51">
        <v>0.14799999999999999</v>
      </c>
      <c r="K51">
        <v>24.414000000000001</v>
      </c>
      <c r="L51">
        <v>2.0579999999999998</v>
      </c>
      <c r="M51">
        <v>0.45200000000000001</v>
      </c>
      <c r="N51">
        <v>0.66</v>
      </c>
      <c r="O51">
        <v>42.5</v>
      </c>
      <c r="P51">
        <v>28.471</v>
      </c>
      <c r="Q51">
        <v>44.948</v>
      </c>
      <c r="R51">
        <v>229.8</v>
      </c>
      <c r="S51">
        <v>1</v>
      </c>
    </row>
    <row r="52" spans="1:19" hidden="1" x14ac:dyDescent="0.35">
      <c r="A52">
        <v>800.49099999999999</v>
      </c>
      <c r="B52">
        <v>119.90900000000001</v>
      </c>
      <c r="C52">
        <v>214.8</v>
      </c>
      <c r="D52">
        <v>215</v>
      </c>
      <c r="E52">
        <v>220.6</v>
      </c>
      <c r="F52">
        <v>225</v>
      </c>
      <c r="G52">
        <v>2157.6529999999998</v>
      </c>
      <c r="H52">
        <v>1736.2449999999999</v>
      </c>
      <c r="I52">
        <v>3.0659999999999998</v>
      </c>
      <c r="J52">
        <v>0.14199999999999999</v>
      </c>
      <c r="K52">
        <v>24.335999999999999</v>
      </c>
      <c r="L52">
        <v>2.0680000000000001</v>
      </c>
      <c r="M52">
        <v>0.45</v>
      </c>
      <c r="N52">
        <v>0.65600000000000003</v>
      </c>
      <c r="O52">
        <v>42.5</v>
      </c>
      <c r="P52">
        <v>28.649000000000001</v>
      </c>
      <c r="Q52">
        <v>44.963999999999999</v>
      </c>
      <c r="R52">
        <v>229.8</v>
      </c>
    </row>
    <row r="53" spans="1:19" x14ac:dyDescent="0.35">
      <c r="A53">
        <v>800.49099999999999</v>
      </c>
      <c r="B53">
        <v>119.90900000000001</v>
      </c>
      <c r="C53">
        <v>214.8</v>
      </c>
      <c r="D53">
        <v>215</v>
      </c>
      <c r="E53">
        <v>220.6</v>
      </c>
      <c r="F53">
        <v>225</v>
      </c>
      <c r="G53">
        <v>2157.6529999999998</v>
      </c>
      <c r="H53">
        <v>1736.2449999999999</v>
      </c>
      <c r="I53">
        <v>3.0659999999999998</v>
      </c>
      <c r="J53">
        <v>0.14199999999999999</v>
      </c>
      <c r="K53">
        <v>24.335999999999999</v>
      </c>
      <c r="L53">
        <v>2.0680000000000001</v>
      </c>
      <c r="M53">
        <v>0.45</v>
      </c>
      <c r="N53">
        <v>0.65600000000000003</v>
      </c>
      <c r="O53">
        <v>42.5</v>
      </c>
      <c r="P53">
        <v>28.649000000000001</v>
      </c>
      <c r="Q53">
        <v>44.963999999999999</v>
      </c>
      <c r="R53">
        <v>229.8</v>
      </c>
      <c r="S53">
        <v>1</v>
      </c>
    </row>
    <row r="54" spans="1:19" x14ac:dyDescent="0.35">
      <c r="A54">
        <v>800.67499999999995</v>
      </c>
      <c r="B54">
        <v>119.90900000000001</v>
      </c>
      <c r="C54">
        <v>214.8</v>
      </c>
      <c r="D54">
        <v>215.1</v>
      </c>
      <c r="E54">
        <v>220.6</v>
      </c>
      <c r="F54">
        <v>225</v>
      </c>
      <c r="G54">
        <v>2170.087</v>
      </c>
      <c r="H54">
        <v>1740.9079999999999</v>
      </c>
      <c r="I54">
        <v>3.6019999999999999</v>
      </c>
      <c r="J54">
        <v>0.154</v>
      </c>
      <c r="K54">
        <v>24.338000000000001</v>
      </c>
      <c r="L54">
        <v>2.0680000000000001</v>
      </c>
      <c r="M54">
        <v>0.45200000000000001</v>
      </c>
      <c r="N54">
        <v>0.65400000000000003</v>
      </c>
      <c r="O54">
        <v>42.7</v>
      </c>
      <c r="P54">
        <v>28.638999999999999</v>
      </c>
      <c r="Q54">
        <v>44.953000000000003</v>
      </c>
      <c r="R54">
        <v>229.8</v>
      </c>
      <c r="S54">
        <v>1</v>
      </c>
    </row>
    <row r="55" spans="1:19" x14ac:dyDescent="0.35">
      <c r="A55">
        <v>800.67499999999995</v>
      </c>
      <c r="B55">
        <v>119.90900000000001</v>
      </c>
      <c r="C55">
        <v>214.8</v>
      </c>
      <c r="D55">
        <v>215.1</v>
      </c>
      <c r="E55">
        <v>220.6</v>
      </c>
      <c r="F55">
        <v>225</v>
      </c>
      <c r="G55">
        <v>2170.087</v>
      </c>
      <c r="H55">
        <v>1740.9079999999999</v>
      </c>
      <c r="I55">
        <v>3.6019999999999999</v>
      </c>
      <c r="J55">
        <v>0.154</v>
      </c>
      <c r="K55">
        <v>24.338000000000001</v>
      </c>
      <c r="L55">
        <v>2.0680000000000001</v>
      </c>
      <c r="M55">
        <v>0.45200000000000001</v>
      </c>
      <c r="N55">
        <v>0.65400000000000003</v>
      </c>
      <c r="O55">
        <v>42.7</v>
      </c>
      <c r="P55">
        <v>28.638999999999999</v>
      </c>
      <c r="Q55">
        <v>44.953000000000003</v>
      </c>
      <c r="R55">
        <v>229.8</v>
      </c>
      <c r="S55">
        <v>0</v>
      </c>
    </row>
    <row r="56" spans="1:19" x14ac:dyDescent="0.35">
      <c r="A56">
        <v>800.86</v>
      </c>
      <c r="B56">
        <v>119.90900000000001</v>
      </c>
      <c r="C56">
        <v>214.8</v>
      </c>
      <c r="D56">
        <v>214.8</v>
      </c>
      <c r="E56">
        <v>220.6</v>
      </c>
      <c r="F56">
        <v>225</v>
      </c>
      <c r="G56">
        <v>2184.1729999999998</v>
      </c>
      <c r="H56">
        <v>1744.1130000000001</v>
      </c>
      <c r="I56">
        <v>3.528</v>
      </c>
      <c r="J56">
        <v>0.14399999999999999</v>
      </c>
      <c r="K56">
        <v>24.338000000000001</v>
      </c>
      <c r="L56">
        <v>2.0659999999999998</v>
      </c>
      <c r="M56">
        <v>0.45200000000000001</v>
      </c>
      <c r="N56">
        <v>0.65600000000000003</v>
      </c>
      <c r="O56">
        <v>43</v>
      </c>
      <c r="P56">
        <v>28.571999999999999</v>
      </c>
      <c r="Q56">
        <v>44.942999999999998</v>
      </c>
      <c r="R56">
        <v>229.8</v>
      </c>
      <c r="S56">
        <v>1</v>
      </c>
    </row>
    <row r="57" spans="1:19" x14ac:dyDescent="0.35">
      <c r="A57">
        <v>800.86</v>
      </c>
      <c r="B57">
        <v>119.90900000000001</v>
      </c>
      <c r="C57">
        <v>214.8</v>
      </c>
      <c r="D57">
        <v>214.8</v>
      </c>
      <c r="E57">
        <v>220.6</v>
      </c>
      <c r="F57">
        <v>225</v>
      </c>
      <c r="G57">
        <v>2184.1729999999998</v>
      </c>
      <c r="H57">
        <v>1744.1130000000001</v>
      </c>
      <c r="I57">
        <v>3.528</v>
      </c>
      <c r="J57">
        <v>0.14399999999999999</v>
      </c>
      <c r="K57">
        <v>24.338000000000001</v>
      </c>
      <c r="L57">
        <v>2.0659999999999998</v>
      </c>
      <c r="M57">
        <v>0.45200000000000001</v>
      </c>
      <c r="N57">
        <v>0.65600000000000003</v>
      </c>
      <c r="O57">
        <v>43</v>
      </c>
      <c r="P57">
        <v>28.571999999999999</v>
      </c>
      <c r="Q57">
        <v>44.942999999999998</v>
      </c>
      <c r="R57">
        <v>229.8</v>
      </c>
      <c r="S57">
        <v>1</v>
      </c>
    </row>
    <row r="58" spans="1:19" hidden="1" x14ac:dyDescent="0.35">
      <c r="A58">
        <v>800.86</v>
      </c>
      <c r="B58">
        <v>119.90900000000001</v>
      </c>
      <c r="C58">
        <v>214.6</v>
      </c>
      <c r="D58">
        <v>214.6</v>
      </c>
      <c r="E58">
        <v>220.5</v>
      </c>
      <c r="F58">
        <v>225</v>
      </c>
      <c r="G58">
        <v>2200.0079999999998</v>
      </c>
      <c r="H58">
        <v>1733.816</v>
      </c>
      <c r="I58">
        <v>3.0259999999999998</v>
      </c>
      <c r="J58">
        <v>0.154</v>
      </c>
      <c r="K58">
        <v>24.34</v>
      </c>
      <c r="L58">
        <v>2.0739999999999998</v>
      </c>
      <c r="M58">
        <v>0.45400000000000001</v>
      </c>
      <c r="N58">
        <v>0.65600000000000003</v>
      </c>
      <c r="O58">
        <v>43.2</v>
      </c>
      <c r="P58">
        <v>28.658999999999999</v>
      </c>
      <c r="Q58">
        <v>44.978999999999999</v>
      </c>
      <c r="R58">
        <v>229.8</v>
      </c>
    </row>
    <row r="59" spans="1:19" x14ac:dyDescent="0.35">
      <c r="A59">
        <v>800.86</v>
      </c>
      <c r="B59">
        <v>119.90900000000001</v>
      </c>
      <c r="C59">
        <v>214.6</v>
      </c>
      <c r="D59">
        <v>214.6</v>
      </c>
      <c r="E59">
        <v>220.5</v>
      </c>
      <c r="F59">
        <v>225</v>
      </c>
      <c r="G59">
        <v>2200.0079999999998</v>
      </c>
      <c r="H59">
        <v>1733.816</v>
      </c>
      <c r="I59">
        <v>3.0259999999999998</v>
      </c>
      <c r="J59">
        <v>0.154</v>
      </c>
      <c r="K59">
        <v>24.34</v>
      </c>
      <c r="L59">
        <v>2.0739999999999998</v>
      </c>
      <c r="M59">
        <v>0.45400000000000001</v>
      </c>
      <c r="N59">
        <v>0.65600000000000003</v>
      </c>
      <c r="O59">
        <v>43.2</v>
      </c>
      <c r="P59">
        <v>28.658999999999999</v>
      </c>
      <c r="Q59">
        <v>44.978999999999999</v>
      </c>
      <c r="R59">
        <v>229.8</v>
      </c>
      <c r="S59">
        <v>1</v>
      </c>
    </row>
    <row r="60" spans="1:19" x14ac:dyDescent="0.35">
      <c r="A60">
        <v>800.67499999999995</v>
      </c>
      <c r="B60">
        <v>119.90900000000001</v>
      </c>
      <c r="C60">
        <v>214.6</v>
      </c>
      <c r="D60">
        <v>214.8</v>
      </c>
      <c r="E60">
        <v>220.3</v>
      </c>
      <c r="F60">
        <v>225</v>
      </c>
      <c r="G60">
        <v>2217.6880000000001</v>
      </c>
      <c r="H60">
        <v>1733.5250000000001</v>
      </c>
      <c r="I60">
        <v>2.8620000000000001</v>
      </c>
      <c r="J60">
        <v>0.14399999999999999</v>
      </c>
      <c r="K60">
        <v>24.366</v>
      </c>
      <c r="L60">
        <v>2.0680000000000001</v>
      </c>
      <c r="M60">
        <v>0.45400000000000001</v>
      </c>
      <c r="N60">
        <v>0.65800000000000003</v>
      </c>
      <c r="O60">
        <v>43.2</v>
      </c>
      <c r="P60">
        <v>28.780999999999999</v>
      </c>
      <c r="Q60">
        <v>44.963999999999999</v>
      </c>
      <c r="R60">
        <v>229.8</v>
      </c>
      <c r="S60">
        <v>1</v>
      </c>
    </row>
    <row r="61" spans="1:19" x14ac:dyDescent="0.35">
      <c r="A61">
        <v>800.67499999999995</v>
      </c>
      <c r="B61">
        <v>119.90900000000001</v>
      </c>
      <c r="C61">
        <v>214.6</v>
      </c>
      <c r="D61">
        <v>214.8</v>
      </c>
      <c r="E61">
        <v>220.3</v>
      </c>
      <c r="F61">
        <v>225</v>
      </c>
      <c r="G61">
        <v>2217.6880000000001</v>
      </c>
      <c r="H61">
        <v>1733.5250000000001</v>
      </c>
      <c r="I61">
        <v>2.8620000000000001</v>
      </c>
      <c r="J61">
        <v>0.14399999999999999</v>
      </c>
      <c r="K61">
        <v>24.366</v>
      </c>
      <c r="L61">
        <v>2.0680000000000001</v>
      </c>
      <c r="M61">
        <v>0.45400000000000001</v>
      </c>
      <c r="N61">
        <v>0.65800000000000003</v>
      </c>
      <c r="O61">
        <v>43.2</v>
      </c>
      <c r="P61">
        <v>28.780999999999999</v>
      </c>
      <c r="Q61">
        <v>44.963999999999999</v>
      </c>
      <c r="R61">
        <v>229.8</v>
      </c>
      <c r="S61">
        <v>1</v>
      </c>
    </row>
    <row r="62" spans="1:19" x14ac:dyDescent="0.35">
      <c r="A62">
        <v>801.04399999999998</v>
      </c>
      <c r="B62">
        <v>119.90900000000001</v>
      </c>
      <c r="C62">
        <v>214.8</v>
      </c>
      <c r="D62">
        <v>215</v>
      </c>
      <c r="E62">
        <v>220.3</v>
      </c>
      <c r="F62">
        <v>225</v>
      </c>
      <c r="G62">
        <v>2175.527</v>
      </c>
      <c r="H62">
        <v>1731.7760000000001</v>
      </c>
      <c r="I62">
        <v>3.222</v>
      </c>
      <c r="J62">
        <v>0.154</v>
      </c>
      <c r="K62">
        <v>24.335999999999999</v>
      </c>
      <c r="L62">
        <v>2.0459999999999998</v>
      </c>
      <c r="M62">
        <v>0.45</v>
      </c>
      <c r="N62">
        <v>0.65600000000000003</v>
      </c>
      <c r="O62">
        <v>43.5</v>
      </c>
      <c r="P62">
        <v>28.556999999999999</v>
      </c>
      <c r="Q62">
        <v>44.999000000000002</v>
      </c>
      <c r="R62">
        <v>229.8</v>
      </c>
      <c r="S62">
        <v>1</v>
      </c>
    </row>
    <row r="63" spans="1:19" x14ac:dyDescent="0.35">
      <c r="A63">
        <v>801.04399999999998</v>
      </c>
      <c r="B63">
        <v>119.90900000000001</v>
      </c>
      <c r="C63">
        <v>214.8</v>
      </c>
      <c r="D63">
        <v>215</v>
      </c>
      <c r="E63">
        <v>220.3</v>
      </c>
      <c r="F63">
        <v>225</v>
      </c>
      <c r="G63">
        <v>2175.527</v>
      </c>
      <c r="H63">
        <v>1731.7760000000001</v>
      </c>
      <c r="I63">
        <v>3.222</v>
      </c>
      <c r="J63">
        <v>0.154</v>
      </c>
      <c r="K63">
        <v>24.335999999999999</v>
      </c>
      <c r="L63">
        <v>2.0459999999999998</v>
      </c>
      <c r="M63">
        <v>0.45</v>
      </c>
      <c r="N63">
        <v>0.65600000000000003</v>
      </c>
      <c r="O63">
        <v>43.5</v>
      </c>
      <c r="P63">
        <v>28.556999999999999</v>
      </c>
      <c r="Q63">
        <v>44.999000000000002</v>
      </c>
      <c r="R63">
        <v>229.8</v>
      </c>
      <c r="S63">
        <v>1</v>
      </c>
    </row>
    <row r="64" spans="1:19" x14ac:dyDescent="0.35">
      <c r="A64">
        <v>800.86</v>
      </c>
      <c r="B64">
        <v>119.90900000000001</v>
      </c>
      <c r="C64">
        <v>215.1</v>
      </c>
      <c r="D64">
        <v>215.1</v>
      </c>
      <c r="E64">
        <v>220.3</v>
      </c>
      <c r="F64">
        <v>225</v>
      </c>
      <c r="G64">
        <v>2195.15</v>
      </c>
      <c r="H64">
        <v>1746.348</v>
      </c>
      <c r="I64">
        <v>2.9359999999999999</v>
      </c>
      <c r="J64">
        <v>0.14599999999999999</v>
      </c>
      <c r="K64">
        <v>24.34</v>
      </c>
      <c r="L64">
        <v>2.0760000000000001</v>
      </c>
      <c r="M64">
        <v>0.45400000000000001</v>
      </c>
      <c r="N64">
        <v>0.65600000000000003</v>
      </c>
      <c r="O64">
        <v>43.7</v>
      </c>
      <c r="P64">
        <v>28.786999999999999</v>
      </c>
      <c r="Q64">
        <v>44.959000000000003</v>
      </c>
      <c r="R64">
        <v>230</v>
      </c>
      <c r="S64">
        <v>1</v>
      </c>
    </row>
    <row r="65" spans="1:19" x14ac:dyDescent="0.35">
      <c r="A65">
        <v>800.86</v>
      </c>
      <c r="B65">
        <v>119.90900000000001</v>
      </c>
      <c r="C65">
        <v>215.1</v>
      </c>
      <c r="D65">
        <v>215.1</v>
      </c>
      <c r="E65">
        <v>220.3</v>
      </c>
      <c r="F65">
        <v>225</v>
      </c>
      <c r="G65">
        <v>2195.15</v>
      </c>
      <c r="H65">
        <v>1746.348</v>
      </c>
      <c r="I65">
        <v>2.9359999999999999</v>
      </c>
      <c r="J65">
        <v>0.14599999999999999</v>
      </c>
      <c r="K65">
        <v>24.34</v>
      </c>
      <c r="L65">
        <v>2.0760000000000001</v>
      </c>
      <c r="M65">
        <v>0.45400000000000001</v>
      </c>
      <c r="N65">
        <v>0.65600000000000003</v>
      </c>
      <c r="O65">
        <v>43.7</v>
      </c>
      <c r="P65">
        <v>28.786999999999999</v>
      </c>
      <c r="Q65">
        <v>44.959000000000003</v>
      </c>
      <c r="R65">
        <v>230</v>
      </c>
      <c r="S65">
        <v>0</v>
      </c>
    </row>
    <row r="66" spans="1:19" hidden="1" x14ac:dyDescent="0.35">
      <c r="A66">
        <v>800.67499999999995</v>
      </c>
      <c r="B66">
        <v>119.90900000000001</v>
      </c>
      <c r="C66">
        <v>215.1</v>
      </c>
      <c r="D66">
        <v>215.1</v>
      </c>
      <c r="E66">
        <v>220.3</v>
      </c>
      <c r="F66">
        <v>224.8</v>
      </c>
      <c r="G66">
        <v>2173.779</v>
      </c>
      <c r="H66">
        <v>1733.6220000000001</v>
      </c>
      <c r="I66">
        <v>3.3239999999999998</v>
      </c>
      <c r="J66">
        <v>0.154</v>
      </c>
      <c r="K66">
        <v>24.338000000000001</v>
      </c>
      <c r="L66">
        <v>2.0539999999999998</v>
      </c>
      <c r="M66">
        <v>0.45200000000000001</v>
      </c>
      <c r="N66">
        <v>0.65400000000000003</v>
      </c>
      <c r="O66">
        <v>43.7</v>
      </c>
      <c r="P66">
        <v>28.664000000000001</v>
      </c>
      <c r="Q66">
        <v>44.999000000000002</v>
      </c>
      <c r="R66">
        <v>230</v>
      </c>
    </row>
    <row r="67" spans="1:19" x14ac:dyDescent="0.35">
      <c r="A67">
        <v>800.67499999999995</v>
      </c>
      <c r="B67">
        <v>119.90900000000001</v>
      </c>
      <c r="C67">
        <v>215.1</v>
      </c>
      <c r="D67">
        <v>215.1</v>
      </c>
      <c r="E67">
        <v>220.3</v>
      </c>
      <c r="F67">
        <v>224.8</v>
      </c>
      <c r="G67">
        <v>2173.779</v>
      </c>
      <c r="H67">
        <v>1733.6220000000001</v>
      </c>
      <c r="I67">
        <v>3.3239999999999998</v>
      </c>
      <c r="J67">
        <v>0.154</v>
      </c>
      <c r="K67">
        <v>24.338000000000001</v>
      </c>
      <c r="L67">
        <v>2.0539999999999998</v>
      </c>
      <c r="M67">
        <v>0.45200000000000001</v>
      </c>
      <c r="N67">
        <v>0.65400000000000003</v>
      </c>
      <c r="O67">
        <v>43.7</v>
      </c>
      <c r="P67">
        <v>28.664000000000001</v>
      </c>
      <c r="Q67">
        <v>44.999000000000002</v>
      </c>
      <c r="R67">
        <v>230</v>
      </c>
      <c r="S67">
        <v>1</v>
      </c>
    </row>
    <row r="68" spans="1:19" x14ac:dyDescent="0.35">
      <c r="A68">
        <v>801.04399999999998</v>
      </c>
      <c r="B68">
        <v>119.90900000000001</v>
      </c>
      <c r="C68">
        <v>215</v>
      </c>
      <c r="D68">
        <v>215.1</v>
      </c>
      <c r="E68">
        <v>220.3</v>
      </c>
      <c r="F68">
        <v>224.8</v>
      </c>
      <c r="G68">
        <v>2197.6759999999999</v>
      </c>
      <c r="H68">
        <v>1732.65</v>
      </c>
      <c r="I68">
        <v>3.5640000000000001</v>
      </c>
      <c r="J68">
        <v>0.154</v>
      </c>
      <c r="K68">
        <v>24.34</v>
      </c>
      <c r="L68">
        <v>2.0419999999999998</v>
      </c>
      <c r="M68">
        <v>0.45400000000000001</v>
      </c>
      <c r="N68">
        <v>0.65800000000000003</v>
      </c>
      <c r="O68">
        <v>44</v>
      </c>
      <c r="P68">
        <v>28.388999999999999</v>
      </c>
      <c r="Q68">
        <v>44.978999999999999</v>
      </c>
      <c r="R68">
        <v>229.8</v>
      </c>
      <c r="S68">
        <v>1</v>
      </c>
    </row>
    <row r="69" spans="1:19" x14ac:dyDescent="0.35">
      <c r="A69">
        <v>801.04399999999998</v>
      </c>
      <c r="B69">
        <v>119.90900000000001</v>
      </c>
      <c r="C69">
        <v>215</v>
      </c>
      <c r="D69">
        <v>215.1</v>
      </c>
      <c r="E69">
        <v>220.3</v>
      </c>
      <c r="F69">
        <v>224.8</v>
      </c>
      <c r="G69">
        <v>2197.6759999999999</v>
      </c>
      <c r="H69">
        <v>1732.65</v>
      </c>
      <c r="I69">
        <v>3.5640000000000001</v>
      </c>
      <c r="J69">
        <v>0.154</v>
      </c>
      <c r="K69">
        <v>24.34</v>
      </c>
      <c r="L69">
        <v>2.0419999999999998</v>
      </c>
      <c r="M69">
        <v>0.45400000000000001</v>
      </c>
      <c r="N69">
        <v>0.65800000000000003</v>
      </c>
      <c r="O69">
        <v>44</v>
      </c>
      <c r="P69">
        <v>28.388999999999999</v>
      </c>
      <c r="Q69">
        <v>44.978999999999999</v>
      </c>
      <c r="R69">
        <v>229.8</v>
      </c>
      <c r="S69">
        <v>1</v>
      </c>
    </row>
    <row r="70" spans="1:19" x14ac:dyDescent="0.35">
      <c r="A70">
        <v>800.86</v>
      </c>
      <c r="B70">
        <v>119.90900000000001</v>
      </c>
      <c r="C70">
        <v>214.6</v>
      </c>
      <c r="D70">
        <v>215.1</v>
      </c>
      <c r="E70">
        <v>220.1</v>
      </c>
      <c r="F70">
        <v>225</v>
      </c>
      <c r="G70">
        <v>2204.8649999999998</v>
      </c>
      <c r="H70">
        <v>1744.7929999999999</v>
      </c>
      <c r="I70">
        <v>3.24</v>
      </c>
      <c r="J70">
        <v>0.14199999999999999</v>
      </c>
      <c r="K70">
        <v>24.34</v>
      </c>
      <c r="L70">
        <v>2.0680000000000001</v>
      </c>
      <c r="M70">
        <v>0.45400000000000001</v>
      </c>
      <c r="N70">
        <v>0.65400000000000003</v>
      </c>
      <c r="O70">
        <v>44</v>
      </c>
      <c r="P70">
        <v>28.521999999999998</v>
      </c>
      <c r="Q70">
        <v>44.973999999999997</v>
      </c>
      <c r="R70">
        <v>229.8</v>
      </c>
      <c r="S70">
        <v>1</v>
      </c>
    </row>
    <row r="71" spans="1:19" x14ac:dyDescent="0.35">
      <c r="A71">
        <v>800.86</v>
      </c>
      <c r="B71">
        <v>119.90900000000001</v>
      </c>
      <c r="C71">
        <v>214.6</v>
      </c>
      <c r="D71">
        <v>215.1</v>
      </c>
      <c r="E71">
        <v>220.1</v>
      </c>
      <c r="F71">
        <v>225</v>
      </c>
      <c r="G71">
        <v>2204.8649999999998</v>
      </c>
      <c r="H71">
        <v>1744.7929999999999</v>
      </c>
      <c r="I71">
        <v>3.24</v>
      </c>
      <c r="J71">
        <v>0.14199999999999999</v>
      </c>
      <c r="K71">
        <v>24.34</v>
      </c>
      <c r="L71">
        <v>2.0680000000000001</v>
      </c>
      <c r="M71">
        <v>0.45400000000000001</v>
      </c>
      <c r="N71">
        <v>0.65400000000000003</v>
      </c>
      <c r="O71">
        <v>44</v>
      </c>
      <c r="P71">
        <v>28.521999999999998</v>
      </c>
      <c r="Q71">
        <v>44.973999999999997</v>
      </c>
      <c r="R71">
        <v>229.8</v>
      </c>
      <c r="S71">
        <v>1</v>
      </c>
    </row>
    <row r="72" spans="1:19" hidden="1" x14ac:dyDescent="0.35">
      <c r="A72">
        <v>801.22900000000004</v>
      </c>
      <c r="B72">
        <v>119.90900000000001</v>
      </c>
      <c r="C72">
        <v>215</v>
      </c>
      <c r="D72">
        <v>215.1</v>
      </c>
      <c r="E72">
        <v>220.1</v>
      </c>
      <c r="F72">
        <v>225</v>
      </c>
      <c r="G72">
        <v>2197.6759999999999</v>
      </c>
      <c r="H72">
        <v>1733.2329999999999</v>
      </c>
      <c r="I72">
        <v>3.1440000000000001</v>
      </c>
      <c r="J72">
        <v>0.15</v>
      </c>
      <c r="K72">
        <v>24.352</v>
      </c>
      <c r="L72">
        <v>2.0779999999999998</v>
      </c>
      <c r="M72">
        <v>0.45400000000000001</v>
      </c>
      <c r="N72">
        <v>0.65400000000000003</v>
      </c>
      <c r="O72">
        <v>44.2</v>
      </c>
      <c r="P72">
        <v>28.863</v>
      </c>
      <c r="Q72">
        <v>44.948</v>
      </c>
      <c r="R72">
        <v>229.8</v>
      </c>
    </row>
    <row r="73" spans="1:19" x14ac:dyDescent="0.35">
      <c r="A73">
        <v>801.22900000000004</v>
      </c>
      <c r="B73">
        <v>119.90900000000001</v>
      </c>
      <c r="C73">
        <v>215</v>
      </c>
      <c r="D73">
        <v>215.1</v>
      </c>
      <c r="E73">
        <v>220.1</v>
      </c>
      <c r="F73">
        <v>225</v>
      </c>
      <c r="G73">
        <v>2197.6759999999999</v>
      </c>
      <c r="H73">
        <v>1733.2329999999999</v>
      </c>
      <c r="I73">
        <v>3.1440000000000001</v>
      </c>
      <c r="J73">
        <v>0.15</v>
      </c>
      <c r="K73">
        <v>24.352</v>
      </c>
      <c r="L73">
        <v>2.0779999999999998</v>
      </c>
      <c r="M73">
        <v>0.45400000000000001</v>
      </c>
      <c r="N73">
        <v>0.65400000000000003</v>
      </c>
      <c r="O73">
        <v>44.2</v>
      </c>
      <c r="P73">
        <v>28.863</v>
      </c>
      <c r="Q73">
        <v>44.948</v>
      </c>
      <c r="R73">
        <v>229.8</v>
      </c>
      <c r="S73">
        <v>0</v>
      </c>
    </row>
    <row r="74" spans="1:19" x14ac:dyDescent="0.35">
      <c r="A74">
        <v>801.04399999999998</v>
      </c>
      <c r="B74">
        <v>119.90900000000001</v>
      </c>
      <c r="C74">
        <v>215.3</v>
      </c>
      <c r="D74">
        <v>215</v>
      </c>
      <c r="E74">
        <v>220.1</v>
      </c>
      <c r="F74">
        <v>225</v>
      </c>
      <c r="G74">
        <v>2173.2930000000001</v>
      </c>
      <c r="H74">
        <v>1723.325</v>
      </c>
      <c r="I74">
        <v>2.83</v>
      </c>
      <c r="J74">
        <v>0.14599999999999999</v>
      </c>
      <c r="K74">
        <v>24.335999999999999</v>
      </c>
      <c r="L74">
        <v>2.0960000000000001</v>
      </c>
      <c r="M74">
        <v>0.45</v>
      </c>
      <c r="N74">
        <v>0.65600000000000003</v>
      </c>
      <c r="O74">
        <v>44.4</v>
      </c>
      <c r="P74">
        <v>29.341999999999999</v>
      </c>
      <c r="Q74">
        <v>44.984000000000002</v>
      </c>
      <c r="R74">
        <v>229.8</v>
      </c>
      <c r="S74">
        <v>0</v>
      </c>
    </row>
    <row r="75" spans="1:19" x14ac:dyDescent="0.35">
      <c r="A75">
        <v>801.04399999999998</v>
      </c>
      <c r="B75">
        <v>119.90900000000001</v>
      </c>
      <c r="C75">
        <v>215.3</v>
      </c>
      <c r="D75">
        <v>215</v>
      </c>
      <c r="E75">
        <v>220.1</v>
      </c>
      <c r="F75">
        <v>225</v>
      </c>
      <c r="G75">
        <v>2173.2930000000001</v>
      </c>
      <c r="H75">
        <v>1723.325</v>
      </c>
      <c r="I75">
        <v>2.83</v>
      </c>
      <c r="J75">
        <v>0.14599999999999999</v>
      </c>
      <c r="K75">
        <v>24.335999999999999</v>
      </c>
      <c r="L75">
        <v>2.0960000000000001</v>
      </c>
      <c r="M75">
        <v>0.45</v>
      </c>
      <c r="N75">
        <v>0.65600000000000003</v>
      </c>
      <c r="O75">
        <v>44.4</v>
      </c>
      <c r="P75">
        <v>29.341999999999999</v>
      </c>
      <c r="Q75">
        <v>44.984000000000002</v>
      </c>
      <c r="R75">
        <v>229.8</v>
      </c>
      <c r="S75">
        <v>1</v>
      </c>
    </row>
    <row r="76" spans="1:19" x14ac:dyDescent="0.35">
      <c r="A76">
        <v>801.04399999999998</v>
      </c>
      <c r="B76">
        <v>119.90900000000001</v>
      </c>
      <c r="C76">
        <v>215.3</v>
      </c>
      <c r="D76">
        <v>215.1</v>
      </c>
      <c r="E76">
        <v>220.1</v>
      </c>
      <c r="F76">
        <v>225</v>
      </c>
      <c r="G76">
        <v>2196.5100000000002</v>
      </c>
      <c r="H76">
        <v>1733.4280000000001</v>
      </c>
      <c r="I76">
        <v>2.8940000000000001</v>
      </c>
      <c r="J76">
        <v>0.14799999999999999</v>
      </c>
      <c r="K76">
        <v>24.34</v>
      </c>
      <c r="L76">
        <v>2.0259999999999998</v>
      </c>
      <c r="M76">
        <v>0.45400000000000001</v>
      </c>
      <c r="N76">
        <v>0.65600000000000003</v>
      </c>
      <c r="O76">
        <v>44.5</v>
      </c>
      <c r="P76">
        <v>28.812000000000001</v>
      </c>
      <c r="Q76">
        <v>44.988999999999997</v>
      </c>
      <c r="R76">
        <v>229.8</v>
      </c>
      <c r="S76">
        <v>1</v>
      </c>
    </row>
    <row r="77" spans="1:19" x14ac:dyDescent="0.35">
      <c r="A77">
        <v>801.04399999999998</v>
      </c>
      <c r="B77">
        <v>119.90900000000001</v>
      </c>
      <c r="C77">
        <v>215.3</v>
      </c>
      <c r="D77">
        <v>215.1</v>
      </c>
      <c r="E77">
        <v>220.1</v>
      </c>
      <c r="F77">
        <v>225</v>
      </c>
      <c r="G77">
        <v>2196.5100000000002</v>
      </c>
      <c r="H77">
        <v>1733.4280000000001</v>
      </c>
      <c r="I77">
        <v>2.8940000000000001</v>
      </c>
      <c r="J77">
        <v>0.14799999999999999</v>
      </c>
      <c r="K77">
        <v>24.34</v>
      </c>
      <c r="L77">
        <v>2.0259999999999998</v>
      </c>
      <c r="M77">
        <v>0.45400000000000001</v>
      </c>
      <c r="N77">
        <v>0.65600000000000003</v>
      </c>
      <c r="O77">
        <v>44.5</v>
      </c>
      <c r="P77">
        <v>28.812000000000001</v>
      </c>
      <c r="Q77">
        <v>44.988999999999997</v>
      </c>
      <c r="R77">
        <v>229.8</v>
      </c>
      <c r="S77">
        <v>0</v>
      </c>
    </row>
    <row r="78" spans="1:19" x14ac:dyDescent="0.35">
      <c r="A78">
        <v>801.22900000000004</v>
      </c>
      <c r="B78">
        <v>119.90900000000001</v>
      </c>
      <c r="C78">
        <v>215.1</v>
      </c>
      <c r="D78">
        <v>215.1</v>
      </c>
      <c r="E78">
        <v>220.1</v>
      </c>
      <c r="F78">
        <v>225</v>
      </c>
      <c r="G78">
        <v>2196.413</v>
      </c>
      <c r="H78">
        <v>1746.4449999999999</v>
      </c>
      <c r="I78">
        <v>3.83</v>
      </c>
      <c r="J78">
        <v>0.14599999999999999</v>
      </c>
      <c r="K78">
        <v>24.34</v>
      </c>
      <c r="L78">
        <v>2.0579999999999998</v>
      </c>
      <c r="M78">
        <v>0.45400000000000001</v>
      </c>
      <c r="N78">
        <v>0.65800000000000003</v>
      </c>
      <c r="O78">
        <v>44.7</v>
      </c>
      <c r="P78">
        <v>28.780999999999999</v>
      </c>
      <c r="Q78">
        <v>44.978999999999999</v>
      </c>
      <c r="R78">
        <v>229.8</v>
      </c>
      <c r="S78">
        <v>1</v>
      </c>
    </row>
    <row r="79" spans="1:19" x14ac:dyDescent="0.35">
      <c r="A79">
        <v>801.22900000000004</v>
      </c>
      <c r="B79">
        <v>119.90900000000001</v>
      </c>
      <c r="C79">
        <v>215.1</v>
      </c>
      <c r="D79">
        <v>215.1</v>
      </c>
      <c r="E79">
        <v>220.1</v>
      </c>
      <c r="F79">
        <v>225</v>
      </c>
      <c r="G79">
        <v>2196.413</v>
      </c>
      <c r="H79">
        <v>1746.4449999999999</v>
      </c>
      <c r="I79">
        <v>3.83</v>
      </c>
      <c r="J79">
        <v>0.14599999999999999</v>
      </c>
      <c r="K79">
        <v>24.34</v>
      </c>
      <c r="L79">
        <v>2.0579999999999998</v>
      </c>
      <c r="M79">
        <v>0.45400000000000001</v>
      </c>
      <c r="N79">
        <v>0.65800000000000003</v>
      </c>
      <c r="O79">
        <v>44.7</v>
      </c>
      <c r="P79">
        <v>28.780999999999999</v>
      </c>
      <c r="Q79">
        <v>44.978999999999999</v>
      </c>
      <c r="R79">
        <v>229.8</v>
      </c>
      <c r="S79">
        <v>1</v>
      </c>
    </row>
    <row r="80" spans="1:19" hidden="1" x14ac:dyDescent="0.35">
      <c r="A80">
        <v>801.04399999999998</v>
      </c>
      <c r="B80">
        <v>119.90900000000001</v>
      </c>
      <c r="C80">
        <v>215</v>
      </c>
      <c r="D80">
        <v>215.1</v>
      </c>
      <c r="E80">
        <v>220.1</v>
      </c>
      <c r="F80">
        <v>225</v>
      </c>
      <c r="G80">
        <v>2199.6190000000001</v>
      </c>
      <c r="H80">
        <v>1727.307</v>
      </c>
      <c r="I80">
        <v>3.09</v>
      </c>
      <c r="J80">
        <v>0.14599999999999999</v>
      </c>
      <c r="K80">
        <v>24.34</v>
      </c>
      <c r="L80">
        <v>2.0779999999999998</v>
      </c>
      <c r="M80">
        <v>0.45400000000000001</v>
      </c>
      <c r="N80">
        <v>0.65800000000000003</v>
      </c>
      <c r="O80">
        <v>44.9</v>
      </c>
      <c r="P80">
        <v>28.939</v>
      </c>
      <c r="Q80">
        <v>44.994</v>
      </c>
      <c r="R80">
        <v>229.8</v>
      </c>
    </row>
    <row r="81" spans="1:19" x14ac:dyDescent="0.35">
      <c r="A81">
        <v>801.04399999999998</v>
      </c>
      <c r="B81">
        <v>119.90900000000001</v>
      </c>
      <c r="C81">
        <v>215</v>
      </c>
      <c r="D81">
        <v>215.1</v>
      </c>
      <c r="E81">
        <v>220.1</v>
      </c>
      <c r="F81">
        <v>225</v>
      </c>
      <c r="G81">
        <v>2199.6190000000001</v>
      </c>
      <c r="H81">
        <v>1727.307</v>
      </c>
      <c r="I81">
        <v>3.09</v>
      </c>
      <c r="J81">
        <v>0.14599999999999999</v>
      </c>
      <c r="K81">
        <v>24.34</v>
      </c>
      <c r="L81">
        <v>2.0779999999999998</v>
      </c>
      <c r="M81">
        <v>0.45400000000000001</v>
      </c>
      <c r="N81">
        <v>0.65800000000000003</v>
      </c>
      <c r="O81">
        <v>44.9</v>
      </c>
      <c r="P81">
        <v>28.939</v>
      </c>
      <c r="Q81">
        <v>44.994</v>
      </c>
      <c r="R81">
        <v>229.8</v>
      </c>
      <c r="S81">
        <v>1</v>
      </c>
    </row>
    <row r="82" spans="1:19" x14ac:dyDescent="0.35">
      <c r="A82">
        <v>801.41300000000001</v>
      </c>
      <c r="B82">
        <v>119.90900000000001</v>
      </c>
      <c r="C82">
        <v>215.1</v>
      </c>
      <c r="D82">
        <v>214.8</v>
      </c>
      <c r="E82">
        <v>220</v>
      </c>
      <c r="F82">
        <v>225</v>
      </c>
      <c r="G82">
        <v>2181.0639999999999</v>
      </c>
      <c r="H82">
        <v>1719.05</v>
      </c>
      <c r="I82">
        <v>3.234</v>
      </c>
      <c r="J82">
        <v>0.152</v>
      </c>
      <c r="K82">
        <v>24.338000000000001</v>
      </c>
      <c r="L82">
        <v>2.0819999999999999</v>
      </c>
      <c r="M82">
        <v>0.45200000000000001</v>
      </c>
      <c r="N82">
        <v>0.65400000000000003</v>
      </c>
      <c r="O82">
        <v>45</v>
      </c>
      <c r="P82">
        <v>29.164000000000001</v>
      </c>
      <c r="Q82">
        <v>44.973999999999997</v>
      </c>
      <c r="R82">
        <v>229.8</v>
      </c>
      <c r="S82">
        <v>1</v>
      </c>
    </row>
    <row r="83" spans="1:19" x14ac:dyDescent="0.35">
      <c r="A83">
        <v>801.41300000000001</v>
      </c>
      <c r="B83">
        <v>119.90900000000001</v>
      </c>
      <c r="C83">
        <v>215.1</v>
      </c>
      <c r="D83">
        <v>214.8</v>
      </c>
      <c r="E83">
        <v>220</v>
      </c>
      <c r="F83">
        <v>225</v>
      </c>
      <c r="G83">
        <v>2181.0639999999999</v>
      </c>
      <c r="H83">
        <v>1719.05</v>
      </c>
      <c r="I83">
        <v>3.234</v>
      </c>
      <c r="J83">
        <v>0.152</v>
      </c>
      <c r="K83">
        <v>24.338000000000001</v>
      </c>
      <c r="L83">
        <v>2.0819999999999999</v>
      </c>
      <c r="M83">
        <v>0.45200000000000001</v>
      </c>
      <c r="N83">
        <v>0.65400000000000003</v>
      </c>
      <c r="O83">
        <v>45</v>
      </c>
      <c r="P83">
        <v>29.164000000000001</v>
      </c>
      <c r="Q83">
        <v>44.973999999999997</v>
      </c>
      <c r="R83">
        <v>229.8</v>
      </c>
      <c r="S83">
        <v>0</v>
      </c>
    </row>
    <row r="84" spans="1:19" x14ac:dyDescent="0.35">
      <c r="A84">
        <v>801.22900000000004</v>
      </c>
      <c r="B84">
        <v>119.90900000000001</v>
      </c>
      <c r="C84">
        <v>215.3</v>
      </c>
      <c r="D84">
        <v>215.1</v>
      </c>
      <c r="E84">
        <v>220.1</v>
      </c>
      <c r="F84">
        <v>225</v>
      </c>
      <c r="G84">
        <v>2207.6819999999998</v>
      </c>
      <c r="H84">
        <v>1724.6849999999999</v>
      </c>
      <c r="I84">
        <v>3.016</v>
      </c>
      <c r="J84">
        <v>0.14399999999999999</v>
      </c>
      <c r="K84">
        <v>24.346</v>
      </c>
      <c r="L84">
        <v>2.0720000000000001</v>
      </c>
      <c r="M84">
        <v>0.45400000000000001</v>
      </c>
      <c r="N84">
        <v>0.65600000000000003</v>
      </c>
      <c r="O84">
        <v>45.2</v>
      </c>
      <c r="P84">
        <v>29.356999999999999</v>
      </c>
      <c r="Q84">
        <v>44.978999999999999</v>
      </c>
      <c r="R84">
        <v>229.8</v>
      </c>
      <c r="S84">
        <v>1</v>
      </c>
    </row>
    <row r="85" spans="1:19" x14ac:dyDescent="0.35">
      <c r="A85">
        <v>801.22900000000004</v>
      </c>
      <c r="B85">
        <v>119.90900000000001</v>
      </c>
      <c r="C85">
        <v>215.3</v>
      </c>
      <c r="D85">
        <v>215.1</v>
      </c>
      <c r="E85">
        <v>220.1</v>
      </c>
      <c r="F85">
        <v>225</v>
      </c>
      <c r="G85">
        <v>2207.6819999999998</v>
      </c>
      <c r="H85">
        <v>1724.6849999999999</v>
      </c>
      <c r="I85">
        <v>3.016</v>
      </c>
      <c r="J85">
        <v>0.14399999999999999</v>
      </c>
      <c r="K85">
        <v>24.346</v>
      </c>
      <c r="L85">
        <v>2.0720000000000001</v>
      </c>
      <c r="M85">
        <v>0.45400000000000001</v>
      </c>
      <c r="N85">
        <v>0.65600000000000003</v>
      </c>
      <c r="O85">
        <v>45.2</v>
      </c>
      <c r="P85">
        <v>29.356999999999999</v>
      </c>
      <c r="Q85">
        <v>44.978999999999999</v>
      </c>
      <c r="R85">
        <v>229.8</v>
      </c>
      <c r="S85">
        <v>0</v>
      </c>
    </row>
    <row r="86" spans="1:19" hidden="1" x14ac:dyDescent="0.35">
      <c r="A86">
        <v>801.59799999999996</v>
      </c>
      <c r="B86">
        <v>119.90900000000001</v>
      </c>
      <c r="C86">
        <v>215.1</v>
      </c>
      <c r="D86">
        <v>215.1</v>
      </c>
      <c r="E86">
        <v>220.1</v>
      </c>
      <c r="F86">
        <v>224.8</v>
      </c>
      <c r="G86">
        <v>2201.4650000000001</v>
      </c>
      <c r="H86">
        <v>1705.1590000000001</v>
      </c>
      <c r="I86">
        <v>3.702</v>
      </c>
      <c r="J86">
        <v>0.154</v>
      </c>
      <c r="K86">
        <v>24.501999999999999</v>
      </c>
      <c r="L86">
        <v>2.0840000000000001</v>
      </c>
      <c r="M86">
        <v>0.45400000000000001</v>
      </c>
      <c r="N86">
        <v>0.65800000000000003</v>
      </c>
      <c r="O86">
        <v>45.2</v>
      </c>
      <c r="P86">
        <v>29.628</v>
      </c>
      <c r="Q86">
        <v>44.948</v>
      </c>
      <c r="R86">
        <v>229.8</v>
      </c>
    </row>
    <row r="87" spans="1:19" x14ac:dyDescent="0.35">
      <c r="A87">
        <v>801.59799999999996</v>
      </c>
      <c r="B87">
        <v>119.90900000000001</v>
      </c>
      <c r="C87">
        <v>215.1</v>
      </c>
      <c r="D87">
        <v>215.1</v>
      </c>
      <c r="E87">
        <v>220.1</v>
      </c>
      <c r="F87">
        <v>224.8</v>
      </c>
      <c r="G87">
        <v>2201.4650000000001</v>
      </c>
      <c r="H87">
        <v>1705.1590000000001</v>
      </c>
      <c r="I87">
        <v>3.702</v>
      </c>
      <c r="J87">
        <v>0.154</v>
      </c>
      <c r="K87">
        <v>24.501999999999999</v>
      </c>
      <c r="L87">
        <v>2.0840000000000001</v>
      </c>
      <c r="M87">
        <v>0.45400000000000001</v>
      </c>
      <c r="N87">
        <v>0.65800000000000003</v>
      </c>
      <c r="O87">
        <v>45.2</v>
      </c>
      <c r="P87">
        <v>29.628</v>
      </c>
      <c r="Q87">
        <v>44.948</v>
      </c>
      <c r="R87">
        <v>229.8</v>
      </c>
      <c r="S87">
        <v>1</v>
      </c>
    </row>
    <row r="88" spans="1:19" x14ac:dyDescent="0.35">
      <c r="A88">
        <v>801.22900000000004</v>
      </c>
      <c r="B88">
        <v>119.90900000000001</v>
      </c>
      <c r="C88">
        <v>214.6</v>
      </c>
      <c r="D88">
        <v>215</v>
      </c>
      <c r="E88">
        <v>220.1</v>
      </c>
      <c r="F88">
        <v>225</v>
      </c>
      <c r="G88">
        <v>2203.4070000000002</v>
      </c>
      <c r="H88">
        <v>1724.0050000000001</v>
      </c>
      <c r="I88">
        <v>2.96</v>
      </c>
      <c r="J88">
        <v>0.15</v>
      </c>
      <c r="K88">
        <v>24.34</v>
      </c>
      <c r="L88">
        <v>2.0539999999999998</v>
      </c>
      <c r="M88">
        <v>0.45400000000000001</v>
      </c>
      <c r="N88">
        <v>0.65800000000000003</v>
      </c>
      <c r="O88">
        <v>45.5</v>
      </c>
      <c r="P88">
        <v>29.337</v>
      </c>
      <c r="Q88">
        <v>44.988999999999997</v>
      </c>
      <c r="R88">
        <v>229.8</v>
      </c>
      <c r="S88">
        <v>1</v>
      </c>
    </row>
    <row r="89" spans="1:19" x14ac:dyDescent="0.35">
      <c r="A89">
        <v>801.22900000000004</v>
      </c>
      <c r="B89">
        <v>119.90900000000001</v>
      </c>
      <c r="C89">
        <v>214.6</v>
      </c>
      <c r="D89">
        <v>215</v>
      </c>
      <c r="E89">
        <v>220.1</v>
      </c>
      <c r="F89">
        <v>225</v>
      </c>
      <c r="G89">
        <v>2203.4070000000002</v>
      </c>
      <c r="H89">
        <v>1724.0050000000001</v>
      </c>
      <c r="I89">
        <v>2.96</v>
      </c>
      <c r="J89">
        <v>0.15</v>
      </c>
      <c r="K89">
        <v>24.34</v>
      </c>
      <c r="L89">
        <v>2.0539999999999998</v>
      </c>
      <c r="M89">
        <v>0.45400000000000001</v>
      </c>
      <c r="N89">
        <v>0.65800000000000003</v>
      </c>
      <c r="O89">
        <v>45.5</v>
      </c>
      <c r="P89">
        <v>29.337</v>
      </c>
      <c r="Q89">
        <v>44.988999999999997</v>
      </c>
      <c r="R89">
        <v>229.8</v>
      </c>
      <c r="S89">
        <v>1</v>
      </c>
    </row>
    <row r="90" spans="1:19" x14ac:dyDescent="0.35">
      <c r="A90">
        <v>801.22900000000004</v>
      </c>
      <c r="B90">
        <v>119.90900000000001</v>
      </c>
      <c r="C90">
        <v>214.6</v>
      </c>
      <c r="D90">
        <v>214.8</v>
      </c>
      <c r="E90">
        <v>220</v>
      </c>
      <c r="F90">
        <v>224.8</v>
      </c>
      <c r="G90">
        <v>2195.9270000000001</v>
      </c>
      <c r="H90">
        <v>1718.2729999999999</v>
      </c>
      <c r="I90">
        <v>2.802</v>
      </c>
      <c r="J90">
        <v>0.14799999999999999</v>
      </c>
      <c r="K90">
        <v>24.34</v>
      </c>
      <c r="L90">
        <v>2.0819999999999999</v>
      </c>
      <c r="M90">
        <v>0.45400000000000001</v>
      </c>
      <c r="N90">
        <v>0.65800000000000003</v>
      </c>
      <c r="O90">
        <v>45.5</v>
      </c>
      <c r="P90">
        <v>29.536000000000001</v>
      </c>
      <c r="Q90">
        <v>44.963999999999999</v>
      </c>
      <c r="R90">
        <v>230</v>
      </c>
      <c r="S90">
        <v>1</v>
      </c>
    </row>
    <row r="91" spans="1:19" x14ac:dyDescent="0.35">
      <c r="A91">
        <v>801.22900000000004</v>
      </c>
      <c r="B91">
        <v>119.90900000000001</v>
      </c>
      <c r="C91">
        <v>214.6</v>
      </c>
      <c r="D91">
        <v>214.8</v>
      </c>
      <c r="E91">
        <v>220</v>
      </c>
      <c r="F91">
        <v>224.8</v>
      </c>
      <c r="G91">
        <v>2195.9270000000001</v>
      </c>
      <c r="H91">
        <v>1718.2729999999999</v>
      </c>
      <c r="I91">
        <v>2.802</v>
      </c>
      <c r="J91">
        <v>0.14799999999999999</v>
      </c>
      <c r="K91">
        <v>24.34</v>
      </c>
      <c r="L91">
        <v>2.0819999999999999</v>
      </c>
      <c r="M91">
        <v>0.45400000000000001</v>
      </c>
      <c r="N91">
        <v>0.65800000000000003</v>
      </c>
      <c r="O91">
        <v>45.5</v>
      </c>
      <c r="P91">
        <v>29.536000000000001</v>
      </c>
      <c r="Q91">
        <v>44.963999999999999</v>
      </c>
      <c r="R91">
        <v>230</v>
      </c>
      <c r="S91">
        <v>1</v>
      </c>
    </row>
    <row r="92" spans="1:19" x14ac:dyDescent="0.35">
      <c r="A92">
        <v>801.41300000000001</v>
      </c>
      <c r="B92">
        <v>119.90900000000001</v>
      </c>
      <c r="C92">
        <v>215.1</v>
      </c>
      <c r="D92">
        <v>215</v>
      </c>
      <c r="E92">
        <v>220</v>
      </c>
      <c r="F92">
        <v>225</v>
      </c>
      <c r="G92">
        <v>2202.922</v>
      </c>
      <c r="H92">
        <v>1717.107</v>
      </c>
      <c r="I92">
        <v>2.694</v>
      </c>
      <c r="J92">
        <v>0.14599999999999999</v>
      </c>
      <c r="K92">
        <v>24.34</v>
      </c>
      <c r="L92">
        <v>2.0539999999999998</v>
      </c>
      <c r="M92">
        <v>0.45400000000000001</v>
      </c>
      <c r="N92">
        <v>0.65600000000000003</v>
      </c>
      <c r="O92">
        <v>45.7</v>
      </c>
      <c r="P92">
        <v>29.347000000000001</v>
      </c>
      <c r="Q92">
        <v>44.942999999999998</v>
      </c>
      <c r="R92">
        <v>230</v>
      </c>
      <c r="S92">
        <v>1</v>
      </c>
    </row>
    <row r="93" spans="1:19" x14ac:dyDescent="0.35">
      <c r="A93">
        <v>801.41300000000001</v>
      </c>
      <c r="B93">
        <v>119.90900000000001</v>
      </c>
      <c r="C93">
        <v>215.1</v>
      </c>
      <c r="D93">
        <v>215</v>
      </c>
      <c r="E93">
        <v>220</v>
      </c>
      <c r="F93">
        <v>225</v>
      </c>
      <c r="G93">
        <v>2202.922</v>
      </c>
      <c r="H93">
        <v>1717.107</v>
      </c>
      <c r="I93">
        <v>2.694</v>
      </c>
      <c r="J93">
        <v>0.14599999999999999</v>
      </c>
      <c r="K93">
        <v>24.34</v>
      </c>
      <c r="L93">
        <v>2.0539999999999998</v>
      </c>
      <c r="M93">
        <v>0.45400000000000001</v>
      </c>
      <c r="N93">
        <v>0.65600000000000003</v>
      </c>
      <c r="O93">
        <v>45.7</v>
      </c>
      <c r="P93">
        <v>29.347000000000001</v>
      </c>
      <c r="Q93">
        <v>44.942999999999998</v>
      </c>
      <c r="R93">
        <v>230</v>
      </c>
      <c r="S93">
        <v>1</v>
      </c>
    </row>
    <row r="94" spans="1:19" hidden="1" x14ac:dyDescent="0.35">
      <c r="A94">
        <v>801.59799999999996</v>
      </c>
      <c r="B94">
        <v>119.90900000000001</v>
      </c>
      <c r="C94">
        <v>215.3</v>
      </c>
      <c r="D94">
        <v>215.1</v>
      </c>
      <c r="E94">
        <v>220.1</v>
      </c>
      <c r="F94">
        <v>225</v>
      </c>
      <c r="G94">
        <v>2194.373</v>
      </c>
      <c r="H94">
        <v>1717.107</v>
      </c>
      <c r="I94">
        <v>3.2080000000000002</v>
      </c>
      <c r="J94">
        <v>0.14599999999999999</v>
      </c>
      <c r="K94">
        <v>24.356000000000002</v>
      </c>
      <c r="L94">
        <v>2.0880000000000001</v>
      </c>
      <c r="M94">
        <v>0.45200000000000001</v>
      </c>
      <c r="N94">
        <v>0.65600000000000003</v>
      </c>
      <c r="O94">
        <v>45.7</v>
      </c>
      <c r="P94">
        <v>29.774999999999999</v>
      </c>
      <c r="Q94">
        <v>44.969000000000001</v>
      </c>
      <c r="R94">
        <v>229.8</v>
      </c>
    </row>
    <row r="95" spans="1:19" x14ac:dyDescent="0.35">
      <c r="A95">
        <v>801.59799999999996</v>
      </c>
      <c r="B95">
        <v>119.90900000000001</v>
      </c>
      <c r="C95">
        <v>215.3</v>
      </c>
      <c r="D95">
        <v>215.1</v>
      </c>
      <c r="E95">
        <v>220.1</v>
      </c>
      <c r="F95">
        <v>225</v>
      </c>
      <c r="G95">
        <v>2194.373</v>
      </c>
      <c r="H95">
        <v>1717.107</v>
      </c>
      <c r="I95">
        <v>3.2080000000000002</v>
      </c>
      <c r="J95">
        <v>0.14599999999999999</v>
      </c>
      <c r="K95">
        <v>24.356000000000002</v>
      </c>
      <c r="L95">
        <v>2.0880000000000001</v>
      </c>
      <c r="M95">
        <v>0.45200000000000001</v>
      </c>
      <c r="N95">
        <v>0.65600000000000003</v>
      </c>
      <c r="O95">
        <v>45.7</v>
      </c>
      <c r="P95">
        <v>29.774999999999999</v>
      </c>
      <c r="Q95">
        <v>44.969000000000001</v>
      </c>
      <c r="R95">
        <v>229.8</v>
      </c>
      <c r="S95">
        <v>0</v>
      </c>
    </row>
    <row r="96" spans="1:19" x14ac:dyDescent="0.35">
      <c r="A96">
        <v>801.59799999999996</v>
      </c>
      <c r="B96">
        <v>119.90900000000001</v>
      </c>
      <c r="C96">
        <v>215.3</v>
      </c>
      <c r="D96">
        <v>215.1</v>
      </c>
      <c r="E96">
        <v>220.1</v>
      </c>
      <c r="F96">
        <v>225</v>
      </c>
      <c r="G96">
        <v>2206.3220000000001</v>
      </c>
      <c r="H96">
        <v>1712.7360000000001</v>
      </c>
      <c r="I96">
        <v>2.89</v>
      </c>
      <c r="J96">
        <v>0.14599999999999999</v>
      </c>
      <c r="K96">
        <v>24.34</v>
      </c>
      <c r="L96">
        <v>2.052</v>
      </c>
      <c r="M96">
        <v>0.45400000000000001</v>
      </c>
      <c r="N96">
        <v>0.65600000000000003</v>
      </c>
      <c r="O96">
        <v>45.9</v>
      </c>
      <c r="P96">
        <v>29.413</v>
      </c>
      <c r="Q96">
        <v>44.978999999999999</v>
      </c>
      <c r="R96">
        <v>229.8</v>
      </c>
      <c r="S96">
        <v>1</v>
      </c>
    </row>
    <row r="97" spans="1:19" x14ac:dyDescent="0.35">
      <c r="A97">
        <v>801.59799999999996</v>
      </c>
      <c r="B97">
        <v>119.90900000000001</v>
      </c>
      <c r="C97">
        <v>215.3</v>
      </c>
      <c r="D97">
        <v>215.1</v>
      </c>
      <c r="E97">
        <v>220.1</v>
      </c>
      <c r="F97">
        <v>225</v>
      </c>
      <c r="G97">
        <v>2206.3220000000001</v>
      </c>
      <c r="H97">
        <v>1712.7360000000001</v>
      </c>
      <c r="I97">
        <v>2.89</v>
      </c>
      <c r="J97">
        <v>0.14599999999999999</v>
      </c>
      <c r="K97">
        <v>24.34</v>
      </c>
      <c r="L97">
        <v>2.052</v>
      </c>
      <c r="M97">
        <v>0.45400000000000001</v>
      </c>
      <c r="N97">
        <v>0.65600000000000003</v>
      </c>
      <c r="O97">
        <v>45.9</v>
      </c>
      <c r="P97">
        <v>29.413</v>
      </c>
      <c r="Q97">
        <v>44.978999999999999</v>
      </c>
      <c r="R97">
        <v>229.8</v>
      </c>
      <c r="S97">
        <v>1</v>
      </c>
    </row>
    <row r="98" spans="1:19" x14ac:dyDescent="0.35">
      <c r="A98">
        <v>801.22900000000004</v>
      </c>
      <c r="B98">
        <v>119.90900000000001</v>
      </c>
      <c r="C98">
        <v>214.6</v>
      </c>
      <c r="D98">
        <v>215</v>
      </c>
      <c r="E98">
        <v>220.1</v>
      </c>
      <c r="F98">
        <v>225</v>
      </c>
      <c r="G98">
        <v>2201.27</v>
      </c>
      <c r="H98">
        <v>1724.1020000000001</v>
      </c>
      <c r="I98">
        <v>2.87</v>
      </c>
      <c r="J98">
        <v>0.14599999999999999</v>
      </c>
      <c r="K98">
        <v>24.34</v>
      </c>
      <c r="L98">
        <v>2.0760000000000001</v>
      </c>
      <c r="M98">
        <v>0.45400000000000001</v>
      </c>
      <c r="N98">
        <v>0.65200000000000002</v>
      </c>
      <c r="O98">
        <v>46</v>
      </c>
      <c r="P98">
        <v>29.51</v>
      </c>
      <c r="Q98">
        <v>44.942999999999998</v>
      </c>
      <c r="R98">
        <v>229.8</v>
      </c>
      <c r="S98">
        <v>1</v>
      </c>
    </row>
    <row r="99" spans="1:19" x14ac:dyDescent="0.35">
      <c r="A99">
        <v>801.22900000000004</v>
      </c>
      <c r="B99">
        <v>119.90900000000001</v>
      </c>
      <c r="C99">
        <v>214.6</v>
      </c>
      <c r="D99">
        <v>215</v>
      </c>
      <c r="E99">
        <v>220.1</v>
      </c>
      <c r="F99">
        <v>225</v>
      </c>
      <c r="G99">
        <v>2201.27</v>
      </c>
      <c r="H99">
        <v>1724.1020000000001</v>
      </c>
      <c r="I99">
        <v>2.87</v>
      </c>
      <c r="J99">
        <v>0.14599999999999999</v>
      </c>
      <c r="K99">
        <v>24.34</v>
      </c>
      <c r="L99">
        <v>2.0760000000000001</v>
      </c>
      <c r="M99">
        <v>0.45400000000000001</v>
      </c>
      <c r="N99">
        <v>0.65200000000000002</v>
      </c>
      <c r="O99">
        <v>46</v>
      </c>
      <c r="P99">
        <v>29.51</v>
      </c>
      <c r="Q99">
        <v>44.942999999999998</v>
      </c>
      <c r="R99">
        <v>229.8</v>
      </c>
      <c r="S99">
        <v>1</v>
      </c>
    </row>
    <row r="100" spans="1:19" hidden="1" x14ac:dyDescent="0.35">
      <c r="A100">
        <v>801.41300000000001</v>
      </c>
      <c r="B100">
        <v>119.90900000000001</v>
      </c>
      <c r="C100">
        <v>215</v>
      </c>
      <c r="D100">
        <v>214.8</v>
      </c>
      <c r="E100">
        <v>220</v>
      </c>
      <c r="F100">
        <v>225</v>
      </c>
      <c r="G100">
        <v>2208.6529999999998</v>
      </c>
      <c r="H100">
        <v>1713.61</v>
      </c>
      <c r="I100">
        <v>2.8559999999999999</v>
      </c>
      <c r="J100">
        <v>0.152</v>
      </c>
      <c r="K100">
        <v>24.34</v>
      </c>
      <c r="L100">
        <v>2.06</v>
      </c>
      <c r="M100">
        <v>0.45400000000000001</v>
      </c>
      <c r="N100">
        <v>0.65600000000000003</v>
      </c>
      <c r="O100">
        <v>46.2</v>
      </c>
      <c r="P100">
        <v>29.5</v>
      </c>
      <c r="Q100">
        <v>44.942999999999998</v>
      </c>
      <c r="R100">
        <v>229.8</v>
      </c>
    </row>
    <row r="101" spans="1:19" x14ac:dyDescent="0.35">
      <c r="A101">
        <v>801.41300000000001</v>
      </c>
      <c r="B101">
        <v>119.90900000000001</v>
      </c>
      <c r="C101">
        <v>215</v>
      </c>
      <c r="D101">
        <v>214.8</v>
      </c>
      <c r="E101">
        <v>220</v>
      </c>
      <c r="F101">
        <v>225</v>
      </c>
      <c r="G101">
        <v>2208.6529999999998</v>
      </c>
      <c r="H101">
        <v>1713.61</v>
      </c>
      <c r="I101">
        <v>2.8559999999999999</v>
      </c>
      <c r="J101">
        <v>0.152</v>
      </c>
      <c r="K101">
        <v>24.34</v>
      </c>
      <c r="L101">
        <v>2.06</v>
      </c>
      <c r="M101">
        <v>0.45400000000000001</v>
      </c>
      <c r="N101">
        <v>0.65600000000000003</v>
      </c>
      <c r="O101">
        <v>46.2</v>
      </c>
      <c r="P101">
        <v>29.5</v>
      </c>
      <c r="Q101">
        <v>44.942999999999998</v>
      </c>
      <c r="R101">
        <v>229.8</v>
      </c>
      <c r="S101">
        <v>1</v>
      </c>
    </row>
    <row r="102" spans="1:19" x14ac:dyDescent="0.35">
      <c r="A102">
        <v>801.78200000000004</v>
      </c>
      <c r="B102">
        <v>119.90900000000001</v>
      </c>
      <c r="C102">
        <v>215.1</v>
      </c>
      <c r="D102">
        <v>214.8</v>
      </c>
      <c r="E102">
        <v>219.8</v>
      </c>
      <c r="F102">
        <v>225</v>
      </c>
      <c r="G102">
        <v>2190.002</v>
      </c>
      <c r="H102">
        <v>1710.307</v>
      </c>
      <c r="I102">
        <v>3.3420000000000001</v>
      </c>
      <c r="J102">
        <v>0.15</v>
      </c>
      <c r="K102">
        <v>24.353999999999999</v>
      </c>
      <c r="L102">
        <v>2.0379999999999998</v>
      </c>
      <c r="M102">
        <v>0.45400000000000001</v>
      </c>
      <c r="N102">
        <v>0.65400000000000003</v>
      </c>
      <c r="O102">
        <v>46.4</v>
      </c>
      <c r="P102">
        <v>29.091999999999999</v>
      </c>
      <c r="Q102">
        <v>44.942999999999998</v>
      </c>
      <c r="R102">
        <v>229.8</v>
      </c>
      <c r="S102">
        <v>1</v>
      </c>
    </row>
    <row r="103" spans="1:19" x14ac:dyDescent="0.35">
      <c r="A103">
        <v>801.78200000000004</v>
      </c>
      <c r="B103">
        <v>119.90900000000001</v>
      </c>
      <c r="C103">
        <v>215.1</v>
      </c>
      <c r="D103">
        <v>214.8</v>
      </c>
      <c r="E103">
        <v>219.8</v>
      </c>
      <c r="F103">
        <v>225</v>
      </c>
      <c r="G103">
        <v>2190.002</v>
      </c>
      <c r="H103">
        <v>1710.307</v>
      </c>
      <c r="I103">
        <v>3.3420000000000001</v>
      </c>
      <c r="J103">
        <v>0.15</v>
      </c>
      <c r="K103">
        <v>24.353999999999999</v>
      </c>
      <c r="L103">
        <v>2.0379999999999998</v>
      </c>
      <c r="M103">
        <v>0.45400000000000001</v>
      </c>
      <c r="N103">
        <v>0.65400000000000003</v>
      </c>
      <c r="O103">
        <v>46.4</v>
      </c>
      <c r="P103">
        <v>29.091999999999999</v>
      </c>
      <c r="Q103">
        <v>44.942999999999998</v>
      </c>
      <c r="R103">
        <v>229.8</v>
      </c>
      <c r="S103">
        <v>0</v>
      </c>
    </row>
    <row r="104" spans="1:19" x14ac:dyDescent="0.35">
      <c r="A104">
        <v>801.78200000000004</v>
      </c>
      <c r="B104">
        <v>119.90900000000001</v>
      </c>
      <c r="C104">
        <v>215.3</v>
      </c>
      <c r="D104">
        <v>215.1</v>
      </c>
      <c r="E104">
        <v>220</v>
      </c>
      <c r="F104">
        <v>225</v>
      </c>
      <c r="G104">
        <v>2200.8820000000001</v>
      </c>
      <c r="H104">
        <v>1723.713</v>
      </c>
      <c r="I104">
        <v>3.5179999999999998</v>
      </c>
      <c r="J104">
        <v>0.154</v>
      </c>
      <c r="K104">
        <v>24.34</v>
      </c>
      <c r="L104">
        <v>2.0779999999999998</v>
      </c>
      <c r="M104">
        <v>0.45400000000000001</v>
      </c>
      <c r="N104">
        <v>0.65600000000000003</v>
      </c>
      <c r="O104">
        <v>46.5</v>
      </c>
      <c r="P104">
        <v>29.332000000000001</v>
      </c>
      <c r="Q104">
        <v>44.988999999999997</v>
      </c>
      <c r="R104">
        <v>229.8</v>
      </c>
      <c r="S104">
        <v>1</v>
      </c>
    </row>
    <row r="105" spans="1:19" x14ac:dyDescent="0.35">
      <c r="A105">
        <v>801.78200000000004</v>
      </c>
      <c r="B105">
        <v>119.90900000000001</v>
      </c>
      <c r="C105">
        <v>215.3</v>
      </c>
      <c r="D105">
        <v>215.1</v>
      </c>
      <c r="E105">
        <v>220</v>
      </c>
      <c r="F105">
        <v>225</v>
      </c>
      <c r="G105">
        <v>2200.8820000000001</v>
      </c>
      <c r="H105">
        <v>1723.713</v>
      </c>
      <c r="I105">
        <v>3.5179999999999998</v>
      </c>
      <c r="J105">
        <v>0.154</v>
      </c>
      <c r="K105">
        <v>24.34</v>
      </c>
      <c r="L105">
        <v>2.0779999999999998</v>
      </c>
      <c r="M105">
        <v>0.45400000000000001</v>
      </c>
      <c r="N105">
        <v>0.65600000000000003</v>
      </c>
      <c r="O105">
        <v>46.5</v>
      </c>
      <c r="P105">
        <v>29.332000000000001</v>
      </c>
      <c r="Q105">
        <v>44.988999999999997</v>
      </c>
      <c r="R105">
        <v>229.8</v>
      </c>
      <c r="S105">
        <v>1</v>
      </c>
    </row>
    <row r="106" spans="1:19" hidden="1" x14ac:dyDescent="0.35">
      <c r="A106">
        <v>801.22900000000004</v>
      </c>
      <c r="B106">
        <v>119.90900000000001</v>
      </c>
      <c r="C106">
        <v>215.1</v>
      </c>
      <c r="D106">
        <v>215.1</v>
      </c>
      <c r="E106">
        <v>220.1</v>
      </c>
      <c r="F106">
        <v>225</v>
      </c>
      <c r="G106">
        <v>2215.3560000000002</v>
      </c>
      <c r="H106">
        <v>1710.1130000000001</v>
      </c>
      <c r="I106">
        <v>2.8319999999999999</v>
      </c>
      <c r="J106">
        <v>0.152</v>
      </c>
      <c r="K106">
        <v>24.34</v>
      </c>
      <c r="L106">
        <v>2.0659999999999998</v>
      </c>
      <c r="M106">
        <v>0.45400000000000001</v>
      </c>
      <c r="N106">
        <v>0.65600000000000003</v>
      </c>
      <c r="O106">
        <v>46.5</v>
      </c>
      <c r="P106">
        <v>29.398</v>
      </c>
      <c r="Q106">
        <v>44.994</v>
      </c>
      <c r="R106">
        <v>229.8</v>
      </c>
    </row>
    <row r="107" spans="1:19" x14ac:dyDescent="0.35">
      <c r="A107">
        <v>801.22900000000004</v>
      </c>
      <c r="B107">
        <v>119.90900000000001</v>
      </c>
      <c r="C107">
        <v>215.1</v>
      </c>
      <c r="D107">
        <v>215.1</v>
      </c>
      <c r="E107">
        <v>220.1</v>
      </c>
      <c r="F107">
        <v>225</v>
      </c>
      <c r="G107">
        <v>2215.3560000000002</v>
      </c>
      <c r="H107">
        <v>1710.1130000000001</v>
      </c>
      <c r="I107">
        <v>2.8319999999999999</v>
      </c>
      <c r="J107">
        <v>0.152</v>
      </c>
      <c r="K107">
        <v>24.34</v>
      </c>
      <c r="L107">
        <v>2.0659999999999998</v>
      </c>
      <c r="M107">
        <v>0.45400000000000001</v>
      </c>
      <c r="N107">
        <v>0.65600000000000003</v>
      </c>
      <c r="O107">
        <v>46.5</v>
      </c>
      <c r="P107">
        <v>29.398</v>
      </c>
      <c r="Q107">
        <v>44.994</v>
      </c>
      <c r="R107">
        <v>229.8</v>
      </c>
      <c r="S107">
        <v>1</v>
      </c>
    </row>
    <row r="108" spans="1:19" x14ac:dyDescent="0.35">
      <c r="A108">
        <v>801.78200000000004</v>
      </c>
      <c r="B108">
        <v>119.90900000000001</v>
      </c>
      <c r="C108">
        <v>214.6</v>
      </c>
      <c r="D108">
        <v>215.1</v>
      </c>
      <c r="E108">
        <v>220.1</v>
      </c>
      <c r="F108">
        <v>225</v>
      </c>
      <c r="G108">
        <v>2182.4250000000002</v>
      </c>
      <c r="H108">
        <v>1720.3130000000001</v>
      </c>
      <c r="I108">
        <v>3.0739999999999998</v>
      </c>
      <c r="J108">
        <v>0.15</v>
      </c>
      <c r="K108">
        <v>24.364000000000001</v>
      </c>
      <c r="L108">
        <v>2.0779999999999998</v>
      </c>
      <c r="M108">
        <v>0.45200000000000001</v>
      </c>
      <c r="N108">
        <v>0.65800000000000003</v>
      </c>
      <c r="O108">
        <v>46.7</v>
      </c>
      <c r="P108">
        <v>29.550999999999998</v>
      </c>
      <c r="Q108">
        <v>44.984000000000002</v>
      </c>
      <c r="R108">
        <v>229.8</v>
      </c>
      <c r="S108">
        <v>1</v>
      </c>
    </row>
    <row r="109" spans="1:19" x14ac:dyDescent="0.35">
      <c r="A109">
        <v>801.78200000000004</v>
      </c>
      <c r="B109">
        <v>119.90900000000001</v>
      </c>
      <c r="C109">
        <v>214.6</v>
      </c>
      <c r="D109">
        <v>215.1</v>
      </c>
      <c r="E109">
        <v>220.1</v>
      </c>
      <c r="F109">
        <v>225</v>
      </c>
      <c r="G109">
        <v>2182.4250000000002</v>
      </c>
      <c r="H109">
        <v>1720.3130000000001</v>
      </c>
      <c r="I109">
        <v>3.0739999999999998</v>
      </c>
      <c r="J109">
        <v>0.15</v>
      </c>
      <c r="K109">
        <v>24.364000000000001</v>
      </c>
      <c r="L109">
        <v>2.0779999999999998</v>
      </c>
      <c r="M109">
        <v>0.45200000000000001</v>
      </c>
      <c r="N109">
        <v>0.65800000000000003</v>
      </c>
      <c r="O109">
        <v>46.7</v>
      </c>
      <c r="P109">
        <v>29.550999999999998</v>
      </c>
      <c r="Q109">
        <v>44.984000000000002</v>
      </c>
      <c r="R109">
        <v>229.8</v>
      </c>
      <c r="S109">
        <v>0</v>
      </c>
    </row>
    <row r="110" spans="1:19" x14ac:dyDescent="0.35">
      <c r="A110">
        <v>801.96600000000001</v>
      </c>
      <c r="B110">
        <v>119.90900000000001</v>
      </c>
      <c r="C110">
        <v>214.8</v>
      </c>
      <c r="D110">
        <v>215.1</v>
      </c>
      <c r="E110">
        <v>220</v>
      </c>
      <c r="F110">
        <v>225</v>
      </c>
      <c r="G110">
        <v>2198.453</v>
      </c>
      <c r="H110">
        <v>1700.3989999999999</v>
      </c>
      <c r="I110">
        <v>3.38</v>
      </c>
      <c r="J110">
        <v>0.14599999999999999</v>
      </c>
      <c r="K110">
        <v>24.338000000000001</v>
      </c>
      <c r="L110">
        <v>2.0880000000000001</v>
      </c>
      <c r="M110">
        <v>0.45200000000000001</v>
      </c>
      <c r="N110">
        <v>0.65600000000000003</v>
      </c>
      <c r="O110">
        <v>46.7</v>
      </c>
      <c r="P110">
        <v>29.872</v>
      </c>
      <c r="Q110">
        <v>44.942999999999998</v>
      </c>
      <c r="R110">
        <v>229.8</v>
      </c>
      <c r="S110">
        <v>1</v>
      </c>
    </row>
    <row r="111" spans="1:19" x14ac:dyDescent="0.35">
      <c r="A111">
        <v>801.96600000000001</v>
      </c>
      <c r="B111">
        <v>119.90900000000001</v>
      </c>
      <c r="C111">
        <v>214.8</v>
      </c>
      <c r="D111">
        <v>215.1</v>
      </c>
      <c r="E111">
        <v>220</v>
      </c>
      <c r="F111">
        <v>225</v>
      </c>
      <c r="G111">
        <v>2198.453</v>
      </c>
      <c r="H111">
        <v>1700.3989999999999</v>
      </c>
      <c r="I111">
        <v>3.38</v>
      </c>
      <c r="J111">
        <v>0.14599999999999999</v>
      </c>
      <c r="K111">
        <v>24.338000000000001</v>
      </c>
      <c r="L111">
        <v>2.0880000000000001</v>
      </c>
      <c r="M111">
        <v>0.45200000000000001</v>
      </c>
      <c r="N111">
        <v>0.65600000000000003</v>
      </c>
      <c r="O111">
        <v>46.7</v>
      </c>
      <c r="P111">
        <v>29.872</v>
      </c>
      <c r="Q111">
        <v>44.942999999999998</v>
      </c>
      <c r="R111">
        <v>229.8</v>
      </c>
      <c r="S111">
        <v>1</v>
      </c>
    </row>
    <row r="112" spans="1:19" hidden="1" x14ac:dyDescent="0.35">
      <c r="A112">
        <v>801.59799999999996</v>
      </c>
      <c r="B112">
        <v>119.90900000000001</v>
      </c>
      <c r="C112">
        <v>215.3</v>
      </c>
      <c r="D112">
        <v>215</v>
      </c>
      <c r="E112">
        <v>219.8</v>
      </c>
      <c r="F112">
        <v>225</v>
      </c>
      <c r="G112">
        <v>2198.0650000000001</v>
      </c>
      <c r="H112">
        <v>1685.3420000000001</v>
      </c>
      <c r="I112">
        <v>2.8340000000000001</v>
      </c>
      <c r="J112">
        <v>0.14599999999999999</v>
      </c>
      <c r="K112">
        <v>24.378</v>
      </c>
      <c r="L112">
        <v>2.08</v>
      </c>
      <c r="M112">
        <v>0.45200000000000001</v>
      </c>
      <c r="N112">
        <v>0.65800000000000003</v>
      </c>
      <c r="O112">
        <v>47</v>
      </c>
      <c r="P112">
        <v>30.111999999999998</v>
      </c>
      <c r="Q112">
        <v>44.973999999999997</v>
      </c>
      <c r="R112">
        <v>229.8</v>
      </c>
    </row>
    <row r="113" spans="1:19" x14ac:dyDescent="0.35">
      <c r="A113">
        <v>801.59799999999996</v>
      </c>
      <c r="B113">
        <v>119.90900000000001</v>
      </c>
      <c r="C113">
        <v>215.3</v>
      </c>
      <c r="D113">
        <v>215</v>
      </c>
      <c r="E113">
        <v>219.8</v>
      </c>
      <c r="F113">
        <v>225</v>
      </c>
      <c r="G113">
        <v>2198.0650000000001</v>
      </c>
      <c r="H113">
        <v>1685.3420000000001</v>
      </c>
      <c r="I113">
        <v>2.8340000000000001</v>
      </c>
      <c r="J113">
        <v>0.14599999999999999</v>
      </c>
      <c r="K113">
        <v>24.378</v>
      </c>
      <c r="L113">
        <v>2.08</v>
      </c>
      <c r="M113">
        <v>0.45200000000000001</v>
      </c>
      <c r="N113">
        <v>0.65800000000000003</v>
      </c>
      <c r="O113">
        <v>47</v>
      </c>
      <c r="P113">
        <v>30.111999999999998</v>
      </c>
      <c r="Q113">
        <v>44.973999999999997</v>
      </c>
      <c r="R113">
        <v>229.8</v>
      </c>
      <c r="S113">
        <v>1</v>
      </c>
    </row>
    <row r="114" spans="1:19" x14ac:dyDescent="0.35">
      <c r="A114">
        <v>801.59799999999996</v>
      </c>
      <c r="B114">
        <v>119.90900000000001</v>
      </c>
      <c r="C114">
        <v>215.3</v>
      </c>
      <c r="D114">
        <v>215.1</v>
      </c>
      <c r="E114">
        <v>219.8</v>
      </c>
      <c r="F114">
        <v>225</v>
      </c>
      <c r="G114">
        <v>2180.19</v>
      </c>
      <c r="H114">
        <v>1688.0619999999999</v>
      </c>
      <c r="I114">
        <v>3.0680000000000001</v>
      </c>
      <c r="J114">
        <v>0.154</v>
      </c>
      <c r="K114">
        <v>24.338000000000001</v>
      </c>
      <c r="L114">
        <v>2.0499999999999998</v>
      </c>
      <c r="M114">
        <v>0.45200000000000001</v>
      </c>
      <c r="N114">
        <v>0.65600000000000003</v>
      </c>
      <c r="O114">
        <v>47</v>
      </c>
      <c r="P114">
        <v>29.800999999999998</v>
      </c>
      <c r="Q114">
        <v>44.978999999999999</v>
      </c>
      <c r="R114">
        <v>229.8</v>
      </c>
      <c r="S114">
        <v>1</v>
      </c>
    </row>
    <row r="115" spans="1:19" x14ac:dyDescent="0.35">
      <c r="A115">
        <v>801.59799999999996</v>
      </c>
      <c r="B115">
        <v>119.90900000000001</v>
      </c>
      <c r="C115">
        <v>215.3</v>
      </c>
      <c r="D115">
        <v>215.1</v>
      </c>
      <c r="E115">
        <v>219.8</v>
      </c>
      <c r="F115">
        <v>225</v>
      </c>
      <c r="G115">
        <v>2180.19</v>
      </c>
      <c r="H115">
        <v>1688.0619999999999</v>
      </c>
      <c r="I115">
        <v>3.0680000000000001</v>
      </c>
      <c r="J115">
        <v>0.154</v>
      </c>
      <c r="K115">
        <v>24.338000000000001</v>
      </c>
      <c r="L115">
        <v>2.0499999999999998</v>
      </c>
      <c r="M115">
        <v>0.45200000000000001</v>
      </c>
      <c r="N115">
        <v>0.65600000000000003</v>
      </c>
      <c r="O115">
        <v>47</v>
      </c>
      <c r="P115">
        <v>29.800999999999998</v>
      </c>
      <c r="Q115">
        <v>44.978999999999999</v>
      </c>
      <c r="R115">
        <v>229.8</v>
      </c>
      <c r="S115">
        <v>1</v>
      </c>
    </row>
    <row r="116" spans="1:19" x14ac:dyDescent="0.35">
      <c r="A116">
        <v>801.96600000000001</v>
      </c>
      <c r="B116">
        <v>119.90900000000001</v>
      </c>
      <c r="C116">
        <v>215.1</v>
      </c>
      <c r="D116">
        <v>215.1</v>
      </c>
      <c r="E116">
        <v>220</v>
      </c>
      <c r="F116">
        <v>224.8</v>
      </c>
      <c r="G116">
        <v>2198.6469999999999</v>
      </c>
      <c r="H116">
        <v>1731.193</v>
      </c>
      <c r="I116">
        <v>3.32</v>
      </c>
      <c r="J116">
        <v>0.14599999999999999</v>
      </c>
      <c r="K116">
        <v>24.34</v>
      </c>
      <c r="L116">
        <v>2.036</v>
      </c>
      <c r="M116">
        <v>0.45400000000000001</v>
      </c>
      <c r="N116">
        <v>0.65600000000000003</v>
      </c>
      <c r="O116">
        <v>47.2</v>
      </c>
      <c r="P116">
        <v>29.312000000000001</v>
      </c>
      <c r="Q116">
        <v>44.959000000000003</v>
      </c>
      <c r="R116">
        <v>229.8</v>
      </c>
      <c r="S116">
        <v>0</v>
      </c>
    </row>
    <row r="117" spans="1:19" x14ac:dyDescent="0.35">
      <c r="A117">
        <v>801.96600000000001</v>
      </c>
      <c r="B117">
        <v>119.90900000000001</v>
      </c>
      <c r="C117">
        <v>215.1</v>
      </c>
      <c r="D117">
        <v>215.1</v>
      </c>
      <c r="E117">
        <v>220</v>
      </c>
      <c r="F117">
        <v>224.8</v>
      </c>
      <c r="G117">
        <v>2198.6469999999999</v>
      </c>
      <c r="H117">
        <v>1731.193</v>
      </c>
      <c r="I117">
        <v>3.32</v>
      </c>
      <c r="J117">
        <v>0.14599999999999999</v>
      </c>
      <c r="K117">
        <v>24.34</v>
      </c>
      <c r="L117">
        <v>2.036</v>
      </c>
      <c r="M117">
        <v>0.45400000000000001</v>
      </c>
      <c r="N117">
        <v>0.65600000000000003</v>
      </c>
      <c r="O117">
        <v>47.2</v>
      </c>
      <c r="P117">
        <v>29.312000000000001</v>
      </c>
      <c r="Q117">
        <v>44.959000000000003</v>
      </c>
      <c r="R117">
        <v>229.8</v>
      </c>
      <c r="S117">
        <v>1</v>
      </c>
    </row>
    <row r="118" spans="1:19" x14ac:dyDescent="0.35">
      <c r="A118">
        <v>801.59799999999996</v>
      </c>
      <c r="B118">
        <v>119.90900000000001</v>
      </c>
      <c r="C118">
        <v>215.1</v>
      </c>
      <c r="D118">
        <v>215.1</v>
      </c>
      <c r="E118">
        <v>220</v>
      </c>
      <c r="F118">
        <v>224.8</v>
      </c>
      <c r="G118">
        <v>2181.0639999999999</v>
      </c>
      <c r="H118">
        <v>1732.165</v>
      </c>
      <c r="I118">
        <v>3.2080000000000002</v>
      </c>
      <c r="J118">
        <v>0.152</v>
      </c>
      <c r="K118">
        <v>24.338000000000001</v>
      </c>
      <c r="L118">
        <v>2.0579999999999998</v>
      </c>
      <c r="M118">
        <v>0.45200000000000001</v>
      </c>
      <c r="N118">
        <v>0.65600000000000003</v>
      </c>
      <c r="O118">
        <v>47.5</v>
      </c>
      <c r="P118">
        <v>29.321999999999999</v>
      </c>
      <c r="Q118">
        <v>44.973999999999997</v>
      </c>
      <c r="R118">
        <v>230</v>
      </c>
      <c r="S118">
        <v>1</v>
      </c>
    </row>
    <row r="119" spans="1:19" x14ac:dyDescent="0.35">
      <c r="A119">
        <v>801.59799999999996</v>
      </c>
      <c r="B119">
        <v>119.90900000000001</v>
      </c>
      <c r="C119">
        <v>215.1</v>
      </c>
      <c r="D119">
        <v>215.1</v>
      </c>
      <c r="E119">
        <v>220</v>
      </c>
      <c r="F119">
        <v>224.8</v>
      </c>
      <c r="G119">
        <v>2181.0639999999999</v>
      </c>
      <c r="H119">
        <v>1732.165</v>
      </c>
      <c r="I119">
        <v>3.2080000000000002</v>
      </c>
      <c r="J119">
        <v>0.152</v>
      </c>
      <c r="K119">
        <v>24.338000000000001</v>
      </c>
      <c r="L119">
        <v>2.0579999999999998</v>
      </c>
      <c r="M119">
        <v>0.45200000000000001</v>
      </c>
      <c r="N119">
        <v>0.65600000000000003</v>
      </c>
      <c r="O119">
        <v>47.5</v>
      </c>
      <c r="P119">
        <v>29.321999999999999</v>
      </c>
      <c r="Q119">
        <v>44.973999999999997</v>
      </c>
      <c r="R119">
        <v>230</v>
      </c>
      <c r="S119">
        <v>1</v>
      </c>
    </row>
    <row r="120" spans="1:19" hidden="1" x14ac:dyDescent="0.35">
      <c r="A120">
        <v>801.78200000000004</v>
      </c>
      <c r="B120">
        <v>119.90900000000001</v>
      </c>
      <c r="C120">
        <v>215</v>
      </c>
      <c r="D120">
        <v>215</v>
      </c>
      <c r="E120">
        <v>220</v>
      </c>
      <c r="F120">
        <v>224.8</v>
      </c>
      <c r="G120">
        <v>2206.71</v>
      </c>
      <c r="H120">
        <v>1705.2560000000001</v>
      </c>
      <c r="I120">
        <v>3.004</v>
      </c>
      <c r="J120">
        <v>0.152</v>
      </c>
      <c r="K120">
        <v>24.34</v>
      </c>
      <c r="L120">
        <v>2.0779999999999998</v>
      </c>
      <c r="M120">
        <v>0.45400000000000001</v>
      </c>
      <c r="N120">
        <v>0.65600000000000003</v>
      </c>
      <c r="O120">
        <v>47.5</v>
      </c>
      <c r="P120">
        <v>29.545999999999999</v>
      </c>
      <c r="Q120">
        <v>44.969000000000001</v>
      </c>
      <c r="R120">
        <v>229.8</v>
      </c>
    </row>
    <row r="121" spans="1:19" x14ac:dyDescent="0.35">
      <c r="A121">
        <v>801.78200000000004</v>
      </c>
      <c r="B121">
        <v>119.90900000000001</v>
      </c>
      <c r="C121">
        <v>215</v>
      </c>
      <c r="D121">
        <v>215</v>
      </c>
      <c r="E121">
        <v>220</v>
      </c>
      <c r="F121">
        <v>224.8</v>
      </c>
      <c r="G121">
        <v>2206.71</v>
      </c>
      <c r="H121">
        <v>1705.2560000000001</v>
      </c>
      <c r="I121">
        <v>3.004</v>
      </c>
      <c r="J121">
        <v>0.152</v>
      </c>
      <c r="K121">
        <v>24.34</v>
      </c>
      <c r="L121">
        <v>2.0779999999999998</v>
      </c>
      <c r="M121">
        <v>0.45400000000000001</v>
      </c>
      <c r="N121">
        <v>0.65600000000000003</v>
      </c>
      <c r="O121">
        <v>47.5</v>
      </c>
      <c r="P121">
        <v>29.545999999999999</v>
      </c>
      <c r="Q121">
        <v>44.969000000000001</v>
      </c>
      <c r="R121">
        <v>229.8</v>
      </c>
      <c r="S121">
        <v>1</v>
      </c>
    </row>
    <row r="122" spans="1:19" x14ac:dyDescent="0.35">
      <c r="A122">
        <v>801.96600000000001</v>
      </c>
      <c r="B122">
        <v>119.90900000000001</v>
      </c>
      <c r="C122">
        <v>215</v>
      </c>
      <c r="D122">
        <v>214.8</v>
      </c>
      <c r="E122">
        <v>219.8</v>
      </c>
      <c r="F122">
        <v>225</v>
      </c>
      <c r="G122">
        <v>2206.71</v>
      </c>
      <c r="H122">
        <v>1700.01</v>
      </c>
      <c r="I122">
        <v>3.2839999999999998</v>
      </c>
      <c r="J122">
        <v>0.15</v>
      </c>
      <c r="K122">
        <v>24.341999999999999</v>
      </c>
      <c r="L122">
        <v>2.0720000000000001</v>
      </c>
      <c r="M122">
        <v>0.45400000000000001</v>
      </c>
      <c r="N122">
        <v>0.65600000000000003</v>
      </c>
      <c r="O122">
        <v>47.7</v>
      </c>
      <c r="P122">
        <v>29.719000000000001</v>
      </c>
      <c r="Q122">
        <v>44.984000000000002</v>
      </c>
      <c r="R122">
        <v>229.8</v>
      </c>
      <c r="S122">
        <v>0</v>
      </c>
    </row>
    <row r="123" spans="1:19" x14ac:dyDescent="0.35">
      <c r="A123">
        <v>801.96600000000001</v>
      </c>
      <c r="B123">
        <v>119.90900000000001</v>
      </c>
      <c r="C123">
        <v>215</v>
      </c>
      <c r="D123">
        <v>214.8</v>
      </c>
      <c r="E123">
        <v>219.8</v>
      </c>
      <c r="F123">
        <v>225</v>
      </c>
      <c r="G123">
        <v>2206.71</v>
      </c>
      <c r="H123">
        <v>1700.01</v>
      </c>
      <c r="I123">
        <v>3.2839999999999998</v>
      </c>
      <c r="J123">
        <v>0.15</v>
      </c>
      <c r="K123">
        <v>24.341999999999999</v>
      </c>
      <c r="L123">
        <v>2.0720000000000001</v>
      </c>
      <c r="M123">
        <v>0.45400000000000001</v>
      </c>
      <c r="N123">
        <v>0.65600000000000003</v>
      </c>
      <c r="O123">
        <v>47.7</v>
      </c>
      <c r="P123">
        <v>29.719000000000001</v>
      </c>
      <c r="Q123">
        <v>44.984000000000002</v>
      </c>
      <c r="R123">
        <v>229.8</v>
      </c>
      <c r="S123">
        <v>1</v>
      </c>
    </row>
    <row r="124" spans="1:19" x14ac:dyDescent="0.35">
      <c r="A124">
        <v>801.78200000000004</v>
      </c>
      <c r="B124">
        <v>119.90900000000001</v>
      </c>
      <c r="C124">
        <v>215.1</v>
      </c>
      <c r="D124">
        <v>215</v>
      </c>
      <c r="E124">
        <v>220.1</v>
      </c>
      <c r="F124">
        <v>225</v>
      </c>
      <c r="G124">
        <v>2184.4650000000001</v>
      </c>
      <c r="H124">
        <v>1696.5129999999999</v>
      </c>
      <c r="I124">
        <v>2.794</v>
      </c>
      <c r="J124">
        <v>0.14599999999999999</v>
      </c>
      <c r="K124">
        <v>24.338000000000001</v>
      </c>
      <c r="L124">
        <v>2.0640000000000001</v>
      </c>
      <c r="M124">
        <v>0.45200000000000001</v>
      </c>
      <c r="N124">
        <v>0.65600000000000003</v>
      </c>
      <c r="O124">
        <v>47.7</v>
      </c>
      <c r="P124">
        <v>29.734999999999999</v>
      </c>
      <c r="Q124">
        <v>44.948</v>
      </c>
      <c r="R124">
        <v>229.8</v>
      </c>
      <c r="S124">
        <v>1</v>
      </c>
    </row>
    <row r="125" spans="1:19" x14ac:dyDescent="0.35">
      <c r="A125">
        <v>801.78200000000004</v>
      </c>
      <c r="B125">
        <v>119.90900000000001</v>
      </c>
      <c r="C125">
        <v>215.1</v>
      </c>
      <c r="D125">
        <v>215</v>
      </c>
      <c r="E125">
        <v>220.1</v>
      </c>
      <c r="F125">
        <v>225</v>
      </c>
      <c r="G125">
        <v>2184.4650000000001</v>
      </c>
      <c r="H125">
        <v>1696.5129999999999</v>
      </c>
      <c r="I125">
        <v>2.794</v>
      </c>
      <c r="J125">
        <v>0.14599999999999999</v>
      </c>
      <c r="K125">
        <v>24.338000000000001</v>
      </c>
      <c r="L125">
        <v>2.0640000000000001</v>
      </c>
      <c r="M125">
        <v>0.45200000000000001</v>
      </c>
      <c r="N125">
        <v>0.65600000000000003</v>
      </c>
      <c r="O125">
        <v>47.7</v>
      </c>
      <c r="P125">
        <v>29.734999999999999</v>
      </c>
      <c r="Q125">
        <v>44.948</v>
      </c>
      <c r="R125">
        <v>229.8</v>
      </c>
      <c r="S125">
        <v>1</v>
      </c>
    </row>
    <row r="126" spans="1:19" hidden="1" x14ac:dyDescent="0.35">
      <c r="A126">
        <v>801.78200000000004</v>
      </c>
      <c r="B126">
        <v>119.90900000000001</v>
      </c>
      <c r="C126">
        <v>214.8</v>
      </c>
      <c r="D126">
        <v>215.1</v>
      </c>
      <c r="E126">
        <v>220</v>
      </c>
      <c r="F126">
        <v>225</v>
      </c>
      <c r="G126">
        <v>2218.5619999999999</v>
      </c>
      <c r="H126">
        <v>1699.5250000000001</v>
      </c>
      <c r="I126">
        <v>2.79</v>
      </c>
      <c r="J126">
        <v>0.14599999999999999</v>
      </c>
      <c r="K126">
        <v>24.34</v>
      </c>
      <c r="L126">
        <v>2.09</v>
      </c>
      <c r="M126">
        <v>0.45400000000000001</v>
      </c>
      <c r="N126">
        <v>0.65800000000000003</v>
      </c>
      <c r="O126">
        <v>47.9</v>
      </c>
      <c r="P126">
        <v>30.146999999999998</v>
      </c>
      <c r="Q126">
        <v>44.984000000000002</v>
      </c>
      <c r="R126">
        <v>229.8</v>
      </c>
    </row>
    <row r="127" spans="1:19" x14ac:dyDescent="0.35">
      <c r="A127">
        <v>801.78200000000004</v>
      </c>
      <c r="B127">
        <v>119.90900000000001</v>
      </c>
      <c r="C127">
        <v>214.8</v>
      </c>
      <c r="D127">
        <v>215.1</v>
      </c>
      <c r="E127">
        <v>220</v>
      </c>
      <c r="F127">
        <v>225</v>
      </c>
      <c r="G127">
        <v>2218.5619999999999</v>
      </c>
      <c r="H127">
        <v>1699.5250000000001</v>
      </c>
      <c r="I127">
        <v>2.79</v>
      </c>
      <c r="J127">
        <v>0.14599999999999999</v>
      </c>
      <c r="K127">
        <v>24.34</v>
      </c>
      <c r="L127">
        <v>2.09</v>
      </c>
      <c r="M127">
        <v>0.45400000000000001</v>
      </c>
      <c r="N127">
        <v>0.65800000000000003</v>
      </c>
      <c r="O127">
        <v>47.9</v>
      </c>
      <c r="P127">
        <v>30.146999999999998</v>
      </c>
      <c r="Q127">
        <v>44.984000000000002</v>
      </c>
      <c r="R127">
        <v>229.8</v>
      </c>
      <c r="S127">
        <v>0</v>
      </c>
    </row>
    <row r="128" spans="1:19" x14ac:dyDescent="0.35">
      <c r="A128">
        <v>801.78200000000004</v>
      </c>
      <c r="B128">
        <v>119.90900000000001</v>
      </c>
      <c r="C128">
        <v>215.1</v>
      </c>
      <c r="D128">
        <v>215.1</v>
      </c>
      <c r="E128">
        <v>220.1</v>
      </c>
      <c r="F128">
        <v>225</v>
      </c>
      <c r="G128">
        <v>2178.0529999999999</v>
      </c>
      <c r="H128">
        <v>1705.8389999999999</v>
      </c>
      <c r="I128">
        <v>2.7040000000000002</v>
      </c>
      <c r="J128">
        <v>0.14599999999999999</v>
      </c>
      <c r="K128">
        <v>24.338000000000001</v>
      </c>
      <c r="L128">
        <v>2.0339999999999998</v>
      </c>
      <c r="M128">
        <v>0.45200000000000001</v>
      </c>
      <c r="N128">
        <v>0.65600000000000003</v>
      </c>
      <c r="O128">
        <v>47.9</v>
      </c>
      <c r="P128">
        <v>29.622</v>
      </c>
      <c r="Q128">
        <v>44.948</v>
      </c>
      <c r="R128">
        <v>229.8</v>
      </c>
      <c r="S128">
        <v>1</v>
      </c>
    </row>
    <row r="129" spans="1:19" x14ac:dyDescent="0.35">
      <c r="A129">
        <v>801.78200000000004</v>
      </c>
      <c r="B129">
        <v>119.90900000000001</v>
      </c>
      <c r="C129">
        <v>215.1</v>
      </c>
      <c r="D129">
        <v>215.1</v>
      </c>
      <c r="E129">
        <v>220.1</v>
      </c>
      <c r="F129">
        <v>225</v>
      </c>
      <c r="G129">
        <v>2178.0529999999999</v>
      </c>
      <c r="H129">
        <v>1705.8389999999999</v>
      </c>
      <c r="I129">
        <v>2.7040000000000002</v>
      </c>
      <c r="J129">
        <v>0.14599999999999999</v>
      </c>
      <c r="K129">
        <v>24.338000000000001</v>
      </c>
      <c r="L129">
        <v>2.0339999999999998</v>
      </c>
      <c r="M129">
        <v>0.45200000000000001</v>
      </c>
      <c r="N129">
        <v>0.65600000000000003</v>
      </c>
      <c r="O129">
        <v>47.9</v>
      </c>
      <c r="P129">
        <v>29.622</v>
      </c>
      <c r="Q129">
        <v>44.948</v>
      </c>
      <c r="R129">
        <v>229.8</v>
      </c>
      <c r="S129">
        <v>1</v>
      </c>
    </row>
    <row r="130" spans="1:19" x14ac:dyDescent="0.35">
      <c r="A130">
        <v>801.59799999999996</v>
      </c>
      <c r="B130">
        <v>119.90900000000001</v>
      </c>
      <c r="C130">
        <v>215.1</v>
      </c>
      <c r="D130">
        <v>215.1</v>
      </c>
      <c r="E130">
        <v>220.1</v>
      </c>
      <c r="F130">
        <v>225</v>
      </c>
      <c r="G130">
        <v>2202.2420000000002</v>
      </c>
      <c r="H130">
        <v>1708.7529999999999</v>
      </c>
      <c r="I130">
        <v>2.6120000000000001</v>
      </c>
      <c r="J130">
        <v>0.14599999999999999</v>
      </c>
      <c r="K130">
        <v>24.353999999999999</v>
      </c>
      <c r="L130">
        <v>2.0739999999999998</v>
      </c>
      <c r="M130">
        <v>0.45400000000000001</v>
      </c>
      <c r="N130">
        <v>0.65600000000000003</v>
      </c>
      <c r="O130">
        <v>48</v>
      </c>
      <c r="P130">
        <v>29.795999999999999</v>
      </c>
      <c r="Q130">
        <v>44.984000000000002</v>
      </c>
      <c r="R130">
        <v>229.8</v>
      </c>
      <c r="S130">
        <v>1</v>
      </c>
    </row>
    <row r="131" spans="1:19" x14ac:dyDescent="0.35">
      <c r="A131">
        <v>801.59799999999996</v>
      </c>
      <c r="B131">
        <v>119.90900000000001</v>
      </c>
      <c r="C131">
        <v>215.1</v>
      </c>
      <c r="D131">
        <v>215.1</v>
      </c>
      <c r="E131">
        <v>220.1</v>
      </c>
      <c r="F131">
        <v>225</v>
      </c>
      <c r="G131">
        <v>2202.2420000000002</v>
      </c>
      <c r="H131">
        <v>1708.7529999999999</v>
      </c>
      <c r="I131">
        <v>2.6120000000000001</v>
      </c>
      <c r="J131">
        <v>0.14599999999999999</v>
      </c>
      <c r="K131">
        <v>24.353999999999999</v>
      </c>
      <c r="L131">
        <v>2.0739999999999998</v>
      </c>
      <c r="M131">
        <v>0.45400000000000001</v>
      </c>
      <c r="N131">
        <v>0.65600000000000003</v>
      </c>
      <c r="O131">
        <v>48</v>
      </c>
      <c r="P131">
        <v>29.795999999999999</v>
      </c>
      <c r="Q131">
        <v>44.984000000000002</v>
      </c>
      <c r="R131">
        <v>229.8</v>
      </c>
      <c r="S131">
        <v>0</v>
      </c>
    </row>
    <row r="132" spans="1:19" x14ac:dyDescent="0.35">
      <c r="A132">
        <v>801.96600000000001</v>
      </c>
      <c r="B132">
        <v>119.90900000000001</v>
      </c>
      <c r="C132">
        <v>215.1</v>
      </c>
      <c r="D132">
        <v>214.8</v>
      </c>
      <c r="E132">
        <v>220</v>
      </c>
      <c r="F132">
        <v>225</v>
      </c>
      <c r="G132">
        <v>2201.8530000000001</v>
      </c>
      <c r="H132">
        <v>1696.4159999999999</v>
      </c>
      <c r="I132">
        <v>3.1619999999999999</v>
      </c>
      <c r="J132">
        <v>0.14799999999999999</v>
      </c>
      <c r="K132">
        <v>24.385999999999999</v>
      </c>
      <c r="L132">
        <v>2.0539999999999998</v>
      </c>
      <c r="M132">
        <v>0.45400000000000001</v>
      </c>
      <c r="N132">
        <v>0.65600000000000003</v>
      </c>
      <c r="O132">
        <v>48.2</v>
      </c>
      <c r="P132">
        <v>29.734999999999999</v>
      </c>
      <c r="Q132">
        <v>44.959000000000003</v>
      </c>
      <c r="R132">
        <v>229.8</v>
      </c>
      <c r="S132">
        <v>1</v>
      </c>
    </row>
    <row r="133" spans="1:19" x14ac:dyDescent="0.35">
      <c r="A133">
        <v>801.96600000000001</v>
      </c>
      <c r="B133">
        <v>119.90900000000001</v>
      </c>
      <c r="C133">
        <v>215.1</v>
      </c>
      <c r="D133">
        <v>214.8</v>
      </c>
      <c r="E133">
        <v>220</v>
      </c>
      <c r="F133">
        <v>225</v>
      </c>
      <c r="G133">
        <v>2201.8530000000001</v>
      </c>
      <c r="H133">
        <v>1696.4159999999999</v>
      </c>
      <c r="I133">
        <v>3.1619999999999999</v>
      </c>
      <c r="J133">
        <v>0.14799999999999999</v>
      </c>
      <c r="K133">
        <v>24.385999999999999</v>
      </c>
      <c r="L133">
        <v>2.0539999999999998</v>
      </c>
      <c r="M133">
        <v>0.45400000000000001</v>
      </c>
      <c r="N133">
        <v>0.65600000000000003</v>
      </c>
      <c r="O133">
        <v>48.2</v>
      </c>
      <c r="P133">
        <v>29.734999999999999</v>
      </c>
      <c r="Q133">
        <v>44.959000000000003</v>
      </c>
      <c r="R133">
        <v>229.8</v>
      </c>
      <c r="S133">
        <v>1</v>
      </c>
    </row>
    <row r="134" spans="1:19" hidden="1" x14ac:dyDescent="0.35">
      <c r="A134">
        <v>801.78200000000004</v>
      </c>
      <c r="B134">
        <v>119.90900000000001</v>
      </c>
      <c r="C134">
        <v>215</v>
      </c>
      <c r="D134">
        <v>215</v>
      </c>
      <c r="E134">
        <v>220.1</v>
      </c>
      <c r="F134">
        <v>225</v>
      </c>
      <c r="G134">
        <v>2183.0070000000001</v>
      </c>
      <c r="H134">
        <v>1701.953</v>
      </c>
      <c r="I134">
        <v>3.298</v>
      </c>
      <c r="J134">
        <v>0.15</v>
      </c>
      <c r="K134">
        <v>24.335999999999999</v>
      </c>
      <c r="L134">
        <v>2.0739999999999998</v>
      </c>
      <c r="M134">
        <v>0.45</v>
      </c>
      <c r="N134">
        <v>0.65600000000000003</v>
      </c>
      <c r="O134">
        <v>48.2</v>
      </c>
      <c r="P134">
        <v>29.893000000000001</v>
      </c>
      <c r="Q134">
        <v>44.999000000000002</v>
      </c>
      <c r="R134">
        <v>229.8</v>
      </c>
    </row>
    <row r="135" spans="1:19" x14ac:dyDescent="0.35">
      <c r="A135">
        <v>801.78200000000004</v>
      </c>
      <c r="B135">
        <v>119.90900000000001</v>
      </c>
      <c r="C135">
        <v>215</v>
      </c>
      <c r="D135">
        <v>215</v>
      </c>
      <c r="E135">
        <v>220.1</v>
      </c>
      <c r="F135">
        <v>225</v>
      </c>
      <c r="G135">
        <v>2183.0070000000001</v>
      </c>
      <c r="H135">
        <v>1701.953</v>
      </c>
      <c r="I135">
        <v>3.298</v>
      </c>
      <c r="J135">
        <v>0.15</v>
      </c>
      <c r="K135">
        <v>24.335999999999999</v>
      </c>
      <c r="L135">
        <v>2.0739999999999998</v>
      </c>
      <c r="M135">
        <v>0.45</v>
      </c>
      <c r="N135">
        <v>0.65600000000000003</v>
      </c>
      <c r="O135">
        <v>48.2</v>
      </c>
      <c r="P135">
        <v>29.893000000000001</v>
      </c>
      <c r="Q135">
        <v>44.999000000000002</v>
      </c>
      <c r="R135">
        <v>229.8</v>
      </c>
      <c r="S135">
        <v>1</v>
      </c>
    </row>
    <row r="136" spans="1:19" x14ac:dyDescent="0.35">
      <c r="A136">
        <v>801.78200000000004</v>
      </c>
      <c r="B136">
        <v>119.90900000000001</v>
      </c>
      <c r="C136">
        <v>215.1</v>
      </c>
      <c r="D136">
        <v>215.1</v>
      </c>
      <c r="E136">
        <v>220.1</v>
      </c>
      <c r="F136">
        <v>225</v>
      </c>
      <c r="G136">
        <v>2184.8530000000001</v>
      </c>
      <c r="H136">
        <v>1692.53</v>
      </c>
      <c r="I136">
        <v>3.0960000000000001</v>
      </c>
      <c r="J136">
        <v>0.152</v>
      </c>
      <c r="K136">
        <v>24.338000000000001</v>
      </c>
      <c r="L136">
        <v>2.0939999999999999</v>
      </c>
      <c r="M136">
        <v>0.45200000000000001</v>
      </c>
      <c r="N136">
        <v>0.65800000000000003</v>
      </c>
      <c r="O136">
        <v>48.2</v>
      </c>
      <c r="P136">
        <v>30.372</v>
      </c>
      <c r="Q136">
        <v>44.978999999999999</v>
      </c>
      <c r="R136">
        <v>229.8</v>
      </c>
      <c r="S136">
        <v>1</v>
      </c>
    </row>
    <row r="137" spans="1:19" x14ac:dyDescent="0.35">
      <c r="A137">
        <v>801.78200000000004</v>
      </c>
      <c r="B137">
        <v>119.90900000000001</v>
      </c>
      <c r="C137">
        <v>215.1</v>
      </c>
      <c r="D137">
        <v>215.1</v>
      </c>
      <c r="E137">
        <v>220.1</v>
      </c>
      <c r="F137">
        <v>225</v>
      </c>
      <c r="G137">
        <v>2184.8530000000001</v>
      </c>
      <c r="H137">
        <v>1692.53</v>
      </c>
      <c r="I137">
        <v>3.0960000000000001</v>
      </c>
      <c r="J137">
        <v>0.152</v>
      </c>
      <c r="K137">
        <v>24.338000000000001</v>
      </c>
      <c r="L137">
        <v>2.0939999999999999</v>
      </c>
      <c r="M137">
        <v>0.45200000000000001</v>
      </c>
      <c r="N137">
        <v>0.65800000000000003</v>
      </c>
      <c r="O137">
        <v>48.2</v>
      </c>
      <c r="P137">
        <v>30.372</v>
      </c>
      <c r="Q137">
        <v>44.978999999999999</v>
      </c>
      <c r="R137">
        <v>229.8</v>
      </c>
      <c r="S137">
        <v>1</v>
      </c>
    </row>
    <row r="138" spans="1:19" x14ac:dyDescent="0.35">
      <c r="A138">
        <v>802.33500000000004</v>
      </c>
      <c r="B138">
        <v>119.90900000000001</v>
      </c>
      <c r="C138">
        <v>214.8</v>
      </c>
      <c r="D138">
        <v>215.1</v>
      </c>
      <c r="E138">
        <v>220.1</v>
      </c>
      <c r="F138">
        <v>225</v>
      </c>
      <c r="G138">
        <v>2199.5219999999999</v>
      </c>
      <c r="H138">
        <v>1695.93</v>
      </c>
      <c r="I138">
        <v>3.35</v>
      </c>
      <c r="J138">
        <v>0.152</v>
      </c>
      <c r="K138">
        <v>24.338000000000001</v>
      </c>
      <c r="L138">
        <v>2.0579999999999998</v>
      </c>
      <c r="M138">
        <v>0.45200000000000001</v>
      </c>
      <c r="N138">
        <v>0.65400000000000003</v>
      </c>
      <c r="O138">
        <v>48</v>
      </c>
      <c r="P138">
        <v>30.198</v>
      </c>
      <c r="Q138">
        <v>44.969000000000001</v>
      </c>
      <c r="R138">
        <v>229.8</v>
      </c>
      <c r="S138">
        <v>1</v>
      </c>
    </row>
    <row r="139" spans="1:19" x14ac:dyDescent="0.35">
      <c r="A139">
        <v>802.33500000000004</v>
      </c>
      <c r="B139">
        <v>119.90900000000001</v>
      </c>
      <c r="C139">
        <v>214.8</v>
      </c>
      <c r="D139">
        <v>215.1</v>
      </c>
      <c r="E139">
        <v>220.1</v>
      </c>
      <c r="F139">
        <v>225</v>
      </c>
      <c r="G139">
        <v>2199.5219999999999</v>
      </c>
      <c r="H139">
        <v>1695.93</v>
      </c>
      <c r="I139">
        <v>3.35</v>
      </c>
      <c r="J139">
        <v>0.152</v>
      </c>
      <c r="K139">
        <v>24.338000000000001</v>
      </c>
      <c r="L139">
        <v>2.0579999999999998</v>
      </c>
      <c r="M139">
        <v>0.45200000000000001</v>
      </c>
      <c r="N139">
        <v>0.65400000000000003</v>
      </c>
      <c r="O139">
        <v>48</v>
      </c>
      <c r="P139">
        <v>30.198</v>
      </c>
      <c r="Q139">
        <v>44.969000000000001</v>
      </c>
      <c r="R139">
        <v>229.8</v>
      </c>
      <c r="S139">
        <v>1</v>
      </c>
    </row>
    <row r="140" spans="1:19" hidden="1" x14ac:dyDescent="0.35">
      <c r="A140">
        <v>801.78200000000004</v>
      </c>
      <c r="B140">
        <v>119.90900000000001</v>
      </c>
      <c r="C140">
        <v>214.8</v>
      </c>
      <c r="D140">
        <v>215.1</v>
      </c>
      <c r="E140">
        <v>220.1</v>
      </c>
      <c r="F140">
        <v>225</v>
      </c>
      <c r="G140">
        <v>2207.1959999999999</v>
      </c>
      <c r="H140">
        <v>1689.616</v>
      </c>
      <c r="I140">
        <v>3.024</v>
      </c>
      <c r="J140">
        <v>0.152</v>
      </c>
      <c r="K140">
        <v>24.34</v>
      </c>
      <c r="L140">
        <v>2.0539999999999998</v>
      </c>
      <c r="M140">
        <v>0.45400000000000001</v>
      </c>
      <c r="N140">
        <v>0.65400000000000003</v>
      </c>
      <c r="O140">
        <v>48</v>
      </c>
      <c r="P140">
        <v>29.954000000000001</v>
      </c>
      <c r="Q140">
        <v>44.953000000000003</v>
      </c>
      <c r="R140">
        <v>229.8</v>
      </c>
    </row>
    <row r="141" spans="1:19" x14ac:dyDescent="0.35">
      <c r="A141">
        <v>801.78200000000004</v>
      </c>
      <c r="B141">
        <v>119.90900000000001</v>
      </c>
      <c r="C141">
        <v>214.8</v>
      </c>
      <c r="D141">
        <v>215.1</v>
      </c>
      <c r="E141">
        <v>220.1</v>
      </c>
      <c r="F141">
        <v>225</v>
      </c>
      <c r="G141">
        <v>2207.1959999999999</v>
      </c>
      <c r="H141">
        <v>1689.616</v>
      </c>
      <c r="I141">
        <v>3.024</v>
      </c>
      <c r="J141">
        <v>0.152</v>
      </c>
      <c r="K141">
        <v>24.34</v>
      </c>
      <c r="L141">
        <v>2.0539999999999998</v>
      </c>
      <c r="M141">
        <v>0.45400000000000001</v>
      </c>
      <c r="N141">
        <v>0.65400000000000003</v>
      </c>
      <c r="O141">
        <v>48</v>
      </c>
      <c r="P141">
        <v>29.954000000000001</v>
      </c>
      <c r="Q141">
        <v>44.953000000000003</v>
      </c>
      <c r="R141">
        <v>229.8</v>
      </c>
      <c r="S141">
        <v>0</v>
      </c>
    </row>
    <row r="142" spans="1:19" x14ac:dyDescent="0.35">
      <c r="A142">
        <v>801.78200000000004</v>
      </c>
      <c r="B142">
        <v>119.90900000000001</v>
      </c>
      <c r="C142">
        <v>214.8</v>
      </c>
      <c r="D142">
        <v>214.8</v>
      </c>
      <c r="E142">
        <v>220</v>
      </c>
      <c r="F142">
        <v>225</v>
      </c>
      <c r="G142">
        <v>2195.5390000000002</v>
      </c>
      <c r="H142">
        <v>1702.2449999999999</v>
      </c>
      <c r="I142">
        <v>2.762</v>
      </c>
      <c r="J142">
        <v>0.15</v>
      </c>
      <c r="K142">
        <v>24.338000000000001</v>
      </c>
      <c r="L142">
        <v>2.0539999999999998</v>
      </c>
      <c r="M142">
        <v>0.45200000000000001</v>
      </c>
      <c r="N142">
        <v>0.65800000000000003</v>
      </c>
      <c r="O142">
        <v>47.7</v>
      </c>
      <c r="P142">
        <v>29.795999999999999</v>
      </c>
      <c r="Q142">
        <v>44.988999999999997</v>
      </c>
      <c r="R142">
        <v>229.8</v>
      </c>
      <c r="S142">
        <v>1</v>
      </c>
    </row>
    <row r="143" spans="1:19" x14ac:dyDescent="0.35">
      <c r="A143">
        <v>801.78200000000004</v>
      </c>
      <c r="B143">
        <v>119.90900000000001</v>
      </c>
      <c r="C143">
        <v>214.8</v>
      </c>
      <c r="D143">
        <v>214.8</v>
      </c>
      <c r="E143">
        <v>220</v>
      </c>
      <c r="F143">
        <v>225</v>
      </c>
      <c r="G143">
        <v>2195.5390000000002</v>
      </c>
      <c r="H143">
        <v>1702.2449999999999</v>
      </c>
      <c r="I143">
        <v>2.762</v>
      </c>
      <c r="J143">
        <v>0.15</v>
      </c>
      <c r="K143">
        <v>24.338000000000001</v>
      </c>
      <c r="L143">
        <v>2.0539999999999998</v>
      </c>
      <c r="M143">
        <v>0.45200000000000001</v>
      </c>
      <c r="N143">
        <v>0.65800000000000003</v>
      </c>
      <c r="O143">
        <v>47.7</v>
      </c>
      <c r="P143">
        <v>29.795999999999999</v>
      </c>
      <c r="Q143">
        <v>44.988999999999997</v>
      </c>
      <c r="R143">
        <v>229.8</v>
      </c>
      <c r="S143">
        <v>1</v>
      </c>
    </row>
    <row r="144" spans="1:19" x14ac:dyDescent="0.35">
      <c r="A144">
        <v>802.15099999999995</v>
      </c>
      <c r="B144">
        <v>119.90900000000001</v>
      </c>
      <c r="C144">
        <v>214.8</v>
      </c>
      <c r="D144">
        <v>214.8</v>
      </c>
      <c r="E144">
        <v>220</v>
      </c>
      <c r="F144">
        <v>225</v>
      </c>
      <c r="G144">
        <v>2182.3270000000002</v>
      </c>
      <c r="H144">
        <v>1717.5930000000001</v>
      </c>
      <c r="I144">
        <v>3.1080000000000001</v>
      </c>
      <c r="J144">
        <v>0.15</v>
      </c>
      <c r="K144">
        <v>24.338000000000001</v>
      </c>
      <c r="L144">
        <v>2.0720000000000001</v>
      </c>
      <c r="M144">
        <v>0.45200000000000001</v>
      </c>
      <c r="N144">
        <v>0.65400000000000003</v>
      </c>
      <c r="O144">
        <v>47.2</v>
      </c>
      <c r="P144">
        <v>29.847000000000001</v>
      </c>
      <c r="Q144">
        <v>44.978999999999999</v>
      </c>
      <c r="R144">
        <v>230</v>
      </c>
      <c r="S144">
        <v>1</v>
      </c>
    </row>
    <row r="145" spans="1:19" x14ac:dyDescent="0.35">
      <c r="A145">
        <v>802.15099999999995</v>
      </c>
      <c r="B145">
        <v>119.90900000000001</v>
      </c>
      <c r="C145">
        <v>214.8</v>
      </c>
      <c r="D145">
        <v>214.8</v>
      </c>
      <c r="E145">
        <v>220</v>
      </c>
      <c r="F145">
        <v>225</v>
      </c>
      <c r="G145">
        <v>2182.3270000000002</v>
      </c>
      <c r="H145">
        <v>1717.5930000000001</v>
      </c>
      <c r="I145">
        <v>3.1080000000000001</v>
      </c>
      <c r="J145">
        <v>0.15</v>
      </c>
      <c r="K145">
        <v>24.338000000000001</v>
      </c>
      <c r="L145">
        <v>2.0720000000000001</v>
      </c>
      <c r="M145">
        <v>0.45200000000000001</v>
      </c>
      <c r="N145">
        <v>0.65400000000000003</v>
      </c>
      <c r="O145">
        <v>47.2</v>
      </c>
      <c r="P145">
        <v>29.847000000000001</v>
      </c>
      <c r="Q145">
        <v>44.978999999999999</v>
      </c>
      <c r="R145">
        <v>230</v>
      </c>
      <c r="S145">
        <v>1</v>
      </c>
    </row>
    <row r="146" spans="1:19" hidden="1" x14ac:dyDescent="0.35">
      <c r="A146">
        <v>802.15099999999995</v>
      </c>
      <c r="B146">
        <v>119.90900000000001</v>
      </c>
      <c r="C146">
        <v>214.8</v>
      </c>
      <c r="D146">
        <v>214.8</v>
      </c>
      <c r="E146">
        <v>220</v>
      </c>
      <c r="F146">
        <v>224.8</v>
      </c>
      <c r="G146">
        <v>2177.1790000000001</v>
      </c>
      <c r="H146">
        <v>1708.559</v>
      </c>
      <c r="I146">
        <v>3.25</v>
      </c>
      <c r="J146">
        <v>0.15</v>
      </c>
      <c r="K146">
        <v>24.338000000000001</v>
      </c>
      <c r="L146">
        <v>2.0640000000000001</v>
      </c>
      <c r="M146">
        <v>0.45200000000000001</v>
      </c>
      <c r="N146">
        <v>0.65600000000000003</v>
      </c>
      <c r="O146">
        <v>46.5</v>
      </c>
      <c r="P146">
        <v>29.882000000000001</v>
      </c>
      <c r="Q146">
        <v>44.953000000000003</v>
      </c>
      <c r="R146">
        <v>230</v>
      </c>
    </row>
    <row r="147" spans="1:19" x14ac:dyDescent="0.35">
      <c r="A147">
        <v>802.15099999999995</v>
      </c>
      <c r="B147">
        <v>119.90900000000001</v>
      </c>
      <c r="C147">
        <v>214.8</v>
      </c>
      <c r="D147">
        <v>214.8</v>
      </c>
      <c r="E147">
        <v>220</v>
      </c>
      <c r="F147">
        <v>224.8</v>
      </c>
      <c r="G147">
        <v>2177.1790000000001</v>
      </c>
      <c r="H147">
        <v>1708.559</v>
      </c>
      <c r="I147">
        <v>3.25</v>
      </c>
      <c r="J147">
        <v>0.15</v>
      </c>
      <c r="K147">
        <v>24.338000000000001</v>
      </c>
      <c r="L147">
        <v>2.0640000000000001</v>
      </c>
      <c r="M147">
        <v>0.45200000000000001</v>
      </c>
      <c r="N147">
        <v>0.65600000000000003</v>
      </c>
      <c r="O147">
        <v>46.5</v>
      </c>
      <c r="P147">
        <v>29.882000000000001</v>
      </c>
      <c r="Q147">
        <v>44.953000000000003</v>
      </c>
      <c r="R147">
        <v>230</v>
      </c>
      <c r="S147">
        <v>1</v>
      </c>
    </row>
    <row r="148" spans="1:19" x14ac:dyDescent="0.35">
      <c r="A148">
        <v>801.96600000000001</v>
      </c>
      <c r="B148">
        <v>119.90900000000001</v>
      </c>
      <c r="C148">
        <v>215.1</v>
      </c>
      <c r="D148">
        <v>215.1</v>
      </c>
      <c r="E148">
        <v>220</v>
      </c>
      <c r="F148">
        <v>225</v>
      </c>
      <c r="G148">
        <v>2214.9679999999998</v>
      </c>
      <c r="H148">
        <v>1732.4559999999999</v>
      </c>
      <c r="I148">
        <v>2.8239999999999998</v>
      </c>
      <c r="J148">
        <v>0.15</v>
      </c>
      <c r="K148">
        <v>24.34</v>
      </c>
      <c r="L148">
        <v>2.0379999999999998</v>
      </c>
      <c r="M148">
        <v>0.45400000000000001</v>
      </c>
      <c r="N148">
        <v>0.65600000000000003</v>
      </c>
      <c r="O148">
        <v>45.9</v>
      </c>
      <c r="P148">
        <v>29.475000000000001</v>
      </c>
      <c r="Q148">
        <v>44.973999999999997</v>
      </c>
      <c r="R148">
        <v>229.8</v>
      </c>
      <c r="S148">
        <v>1</v>
      </c>
    </row>
    <row r="149" spans="1:19" x14ac:dyDescent="0.35">
      <c r="A149">
        <v>801.96600000000001</v>
      </c>
      <c r="B149">
        <v>119.90900000000001</v>
      </c>
      <c r="C149">
        <v>215.1</v>
      </c>
      <c r="D149">
        <v>215.1</v>
      </c>
      <c r="E149">
        <v>220</v>
      </c>
      <c r="F149">
        <v>225</v>
      </c>
      <c r="G149">
        <v>2214.9679999999998</v>
      </c>
      <c r="H149">
        <v>1732.4559999999999</v>
      </c>
      <c r="I149">
        <v>2.8239999999999998</v>
      </c>
      <c r="J149">
        <v>0.15</v>
      </c>
      <c r="K149">
        <v>24.34</v>
      </c>
      <c r="L149">
        <v>2.0379999999999998</v>
      </c>
      <c r="M149">
        <v>0.45400000000000001</v>
      </c>
      <c r="N149">
        <v>0.65600000000000003</v>
      </c>
      <c r="O149">
        <v>45.9</v>
      </c>
      <c r="P149">
        <v>29.475000000000001</v>
      </c>
      <c r="Q149">
        <v>44.973999999999997</v>
      </c>
      <c r="R149">
        <v>229.8</v>
      </c>
      <c r="S149">
        <v>0</v>
      </c>
    </row>
    <row r="150" spans="1:19" x14ac:dyDescent="0.35">
      <c r="A150">
        <v>801.96600000000001</v>
      </c>
      <c r="B150">
        <v>119.90900000000001</v>
      </c>
      <c r="C150">
        <v>215.1</v>
      </c>
      <c r="D150">
        <v>215.1</v>
      </c>
      <c r="E150">
        <v>220</v>
      </c>
      <c r="F150">
        <v>225</v>
      </c>
      <c r="G150">
        <v>2202.0479999999998</v>
      </c>
      <c r="H150">
        <v>1717.982</v>
      </c>
      <c r="I150">
        <v>3.2</v>
      </c>
      <c r="J150">
        <v>0.14799999999999999</v>
      </c>
      <c r="K150">
        <v>24.34</v>
      </c>
      <c r="L150">
        <v>2.06</v>
      </c>
      <c r="M150">
        <v>0.45400000000000001</v>
      </c>
      <c r="N150">
        <v>0.65800000000000003</v>
      </c>
      <c r="O150">
        <v>44.7</v>
      </c>
      <c r="P150">
        <v>29.402999999999999</v>
      </c>
      <c r="Q150">
        <v>44.948</v>
      </c>
      <c r="R150">
        <v>229.8</v>
      </c>
      <c r="S150">
        <v>1</v>
      </c>
    </row>
    <row r="151" spans="1:19" x14ac:dyDescent="0.35">
      <c r="A151">
        <v>801.96600000000001</v>
      </c>
      <c r="B151">
        <v>119.90900000000001</v>
      </c>
      <c r="C151">
        <v>215.1</v>
      </c>
      <c r="D151">
        <v>215.1</v>
      </c>
      <c r="E151">
        <v>220</v>
      </c>
      <c r="F151">
        <v>225</v>
      </c>
      <c r="G151">
        <v>2202.0479999999998</v>
      </c>
      <c r="H151">
        <v>1717.982</v>
      </c>
      <c r="I151">
        <v>3.2</v>
      </c>
      <c r="J151">
        <v>0.14799999999999999</v>
      </c>
      <c r="K151">
        <v>24.34</v>
      </c>
      <c r="L151">
        <v>2.06</v>
      </c>
      <c r="M151">
        <v>0.45400000000000001</v>
      </c>
      <c r="N151">
        <v>0.65800000000000003</v>
      </c>
      <c r="O151">
        <v>44.7</v>
      </c>
      <c r="P151">
        <v>29.402999999999999</v>
      </c>
      <c r="Q151">
        <v>44.948</v>
      </c>
      <c r="R151">
        <v>229.8</v>
      </c>
      <c r="S151">
        <v>1</v>
      </c>
    </row>
    <row r="152" spans="1:19" x14ac:dyDescent="0.35">
      <c r="A152">
        <v>802.15099999999995</v>
      </c>
      <c r="B152">
        <v>119.90900000000001</v>
      </c>
      <c r="C152">
        <v>215</v>
      </c>
      <c r="D152">
        <v>215.1</v>
      </c>
      <c r="E152">
        <v>220</v>
      </c>
      <c r="F152">
        <v>225</v>
      </c>
      <c r="G152">
        <v>2195.442</v>
      </c>
      <c r="H152">
        <v>1729.4449999999999</v>
      </c>
      <c r="I152">
        <v>3.77</v>
      </c>
      <c r="J152">
        <v>0.14599999999999999</v>
      </c>
      <c r="K152">
        <v>24.338000000000001</v>
      </c>
      <c r="L152">
        <v>2.0459999999999998</v>
      </c>
      <c r="M152">
        <v>0.45200000000000001</v>
      </c>
      <c r="N152">
        <v>0.65600000000000003</v>
      </c>
      <c r="O152">
        <v>43.5</v>
      </c>
      <c r="P152">
        <v>29.132999999999999</v>
      </c>
      <c r="Q152">
        <v>44.994</v>
      </c>
      <c r="R152">
        <v>229.8</v>
      </c>
      <c r="S152">
        <v>1</v>
      </c>
    </row>
    <row r="153" spans="1:19" x14ac:dyDescent="0.35">
      <c r="A153">
        <v>802.15099999999995</v>
      </c>
      <c r="B153">
        <v>119.90900000000001</v>
      </c>
      <c r="C153">
        <v>215</v>
      </c>
      <c r="D153">
        <v>215.1</v>
      </c>
      <c r="E153">
        <v>220</v>
      </c>
      <c r="F153">
        <v>225</v>
      </c>
      <c r="G153">
        <v>2195.442</v>
      </c>
      <c r="H153">
        <v>1729.4449999999999</v>
      </c>
      <c r="I153">
        <v>3.77</v>
      </c>
      <c r="J153">
        <v>0.14599999999999999</v>
      </c>
      <c r="K153">
        <v>24.338000000000001</v>
      </c>
      <c r="L153">
        <v>2.0459999999999998</v>
      </c>
      <c r="M153">
        <v>0.45200000000000001</v>
      </c>
      <c r="N153">
        <v>0.65600000000000003</v>
      </c>
      <c r="O153">
        <v>43.5</v>
      </c>
      <c r="P153">
        <v>29.132999999999999</v>
      </c>
      <c r="Q153">
        <v>44.994</v>
      </c>
      <c r="R153">
        <v>229.8</v>
      </c>
      <c r="S153">
        <v>1</v>
      </c>
    </row>
    <row r="154" spans="1:19" hidden="1" x14ac:dyDescent="0.35">
      <c r="A154">
        <v>801.78200000000004</v>
      </c>
      <c r="B154">
        <v>119.90900000000001</v>
      </c>
      <c r="C154">
        <v>215.1</v>
      </c>
      <c r="D154">
        <v>215.1</v>
      </c>
      <c r="E154">
        <v>220.1</v>
      </c>
      <c r="F154">
        <v>225</v>
      </c>
      <c r="G154">
        <v>2185.63</v>
      </c>
      <c r="H154">
        <v>1748.5820000000001</v>
      </c>
      <c r="I154">
        <v>2.89</v>
      </c>
      <c r="J154">
        <v>0.14599999999999999</v>
      </c>
      <c r="K154">
        <v>24.338000000000001</v>
      </c>
      <c r="L154">
        <v>2.036</v>
      </c>
      <c r="M154">
        <v>0.45200000000000001</v>
      </c>
      <c r="N154">
        <v>0.65800000000000003</v>
      </c>
      <c r="O154">
        <v>42.7</v>
      </c>
      <c r="P154">
        <v>28.658999999999999</v>
      </c>
      <c r="Q154">
        <v>44.973999999999997</v>
      </c>
      <c r="R154">
        <v>229.8</v>
      </c>
    </row>
    <row r="155" spans="1:19" x14ac:dyDescent="0.35">
      <c r="A155">
        <v>801.78200000000004</v>
      </c>
      <c r="B155">
        <v>119.90900000000001</v>
      </c>
      <c r="C155">
        <v>215.1</v>
      </c>
      <c r="D155">
        <v>215.1</v>
      </c>
      <c r="E155">
        <v>220.1</v>
      </c>
      <c r="F155">
        <v>225</v>
      </c>
      <c r="G155">
        <v>2185.63</v>
      </c>
      <c r="H155">
        <v>1748.5820000000001</v>
      </c>
      <c r="I155">
        <v>2.89</v>
      </c>
      <c r="J155">
        <v>0.14599999999999999</v>
      </c>
      <c r="K155">
        <v>24.338000000000001</v>
      </c>
      <c r="L155">
        <v>2.036</v>
      </c>
      <c r="M155">
        <v>0.45200000000000001</v>
      </c>
      <c r="N155">
        <v>0.65800000000000003</v>
      </c>
      <c r="O155">
        <v>42.7</v>
      </c>
      <c r="P155">
        <v>28.658999999999999</v>
      </c>
      <c r="Q155">
        <v>44.973999999999997</v>
      </c>
      <c r="R155">
        <v>229.8</v>
      </c>
      <c r="S155">
        <v>1</v>
      </c>
    </row>
    <row r="156" spans="1:19" x14ac:dyDescent="0.35">
      <c r="A156">
        <v>801.96600000000001</v>
      </c>
      <c r="B156">
        <v>119.90900000000001</v>
      </c>
      <c r="C156">
        <v>214.8</v>
      </c>
      <c r="D156">
        <v>215.1</v>
      </c>
      <c r="E156">
        <v>220</v>
      </c>
      <c r="F156">
        <v>225</v>
      </c>
      <c r="G156">
        <v>2187.3789999999999</v>
      </c>
      <c r="H156">
        <v>1741.49</v>
      </c>
      <c r="I156">
        <v>3.14</v>
      </c>
      <c r="J156">
        <v>0.14599999999999999</v>
      </c>
      <c r="K156">
        <v>24.338000000000001</v>
      </c>
      <c r="L156">
        <v>2.0659999999999998</v>
      </c>
      <c r="M156">
        <v>0.45200000000000001</v>
      </c>
      <c r="N156">
        <v>0.65800000000000003</v>
      </c>
      <c r="O156">
        <v>41.5</v>
      </c>
      <c r="P156">
        <v>28.597999999999999</v>
      </c>
      <c r="Q156">
        <v>44.963999999999999</v>
      </c>
      <c r="R156">
        <v>229.8</v>
      </c>
      <c r="S156">
        <v>1</v>
      </c>
    </row>
    <row r="157" spans="1:19" x14ac:dyDescent="0.35">
      <c r="A157">
        <v>801.96600000000001</v>
      </c>
      <c r="B157">
        <v>119.90900000000001</v>
      </c>
      <c r="C157">
        <v>214.8</v>
      </c>
      <c r="D157">
        <v>215.1</v>
      </c>
      <c r="E157">
        <v>220</v>
      </c>
      <c r="F157">
        <v>225</v>
      </c>
      <c r="G157">
        <v>2187.3789999999999</v>
      </c>
      <c r="H157">
        <v>1741.49</v>
      </c>
      <c r="I157">
        <v>3.14</v>
      </c>
      <c r="J157">
        <v>0.14599999999999999</v>
      </c>
      <c r="K157">
        <v>24.338000000000001</v>
      </c>
      <c r="L157">
        <v>2.0659999999999998</v>
      </c>
      <c r="M157">
        <v>0.45200000000000001</v>
      </c>
      <c r="N157">
        <v>0.65800000000000003</v>
      </c>
      <c r="O157">
        <v>41.5</v>
      </c>
      <c r="P157">
        <v>28.597999999999999</v>
      </c>
      <c r="Q157">
        <v>44.963999999999999</v>
      </c>
      <c r="R157">
        <v>229.8</v>
      </c>
      <c r="S157">
        <v>0</v>
      </c>
    </row>
    <row r="158" spans="1:19" x14ac:dyDescent="0.35">
      <c r="A158">
        <v>801.59799999999996</v>
      </c>
      <c r="B158">
        <v>119.90900000000001</v>
      </c>
      <c r="C158">
        <v>214.6</v>
      </c>
      <c r="D158">
        <v>215</v>
      </c>
      <c r="E158">
        <v>220</v>
      </c>
      <c r="F158">
        <v>225</v>
      </c>
      <c r="G158">
        <v>2182.0360000000001</v>
      </c>
      <c r="H158">
        <v>1762.6679999999999</v>
      </c>
      <c r="I158">
        <v>3.5579999999999998</v>
      </c>
      <c r="J158">
        <v>0.14599999999999999</v>
      </c>
      <c r="K158">
        <v>24.338000000000001</v>
      </c>
      <c r="L158">
        <v>2.016</v>
      </c>
      <c r="M158">
        <v>0.45200000000000001</v>
      </c>
      <c r="N158">
        <v>0.65800000000000003</v>
      </c>
      <c r="O158">
        <v>40.9</v>
      </c>
      <c r="P158">
        <v>27.986000000000001</v>
      </c>
      <c r="Q158">
        <v>44.988999999999997</v>
      </c>
      <c r="R158">
        <v>229.8</v>
      </c>
      <c r="S158">
        <v>1</v>
      </c>
    </row>
    <row r="159" spans="1:19" x14ac:dyDescent="0.35">
      <c r="A159">
        <v>801.59799999999996</v>
      </c>
      <c r="B159">
        <v>119.90900000000001</v>
      </c>
      <c r="C159">
        <v>214.6</v>
      </c>
      <c r="D159">
        <v>215</v>
      </c>
      <c r="E159">
        <v>220</v>
      </c>
      <c r="F159">
        <v>225</v>
      </c>
      <c r="G159">
        <v>2182.0360000000001</v>
      </c>
      <c r="H159">
        <v>1762.6679999999999</v>
      </c>
      <c r="I159">
        <v>3.5579999999999998</v>
      </c>
      <c r="J159">
        <v>0.14599999999999999</v>
      </c>
      <c r="K159">
        <v>24.338000000000001</v>
      </c>
      <c r="L159">
        <v>2.016</v>
      </c>
      <c r="M159">
        <v>0.45200000000000001</v>
      </c>
      <c r="N159">
        <v>0.65800000000000003</v>
      </c>
      <c r="O159">
        <v>40.9</v>
      </c>
      <c r="P159">
        <v>27.986000000000001</v>
      </c>
      <c r="Q159">
        <v>44.988999999999997</v>
      </c>
      <c r="R159">
        <v>229.8</v>
      </c>
      <c r="S159">
        <v>0</v>
      </c>
    </row>
    <row r="160" spans="1:19" hidden="1" x14ac:dyDescent="0.35">
      <c r="A160">
        <v>801.59799999999996</v>
      </c>
      <c r="B160">
        <v>119.90900000000001</v>
      </c>
      <c r="C160">
        <v>214.6</v>
      </c>
      <c r="D160">
        <v>214.8</v>
      </c>
      <c r="E160">
        <v>220</v>
      </c>
      <c r="F160">
        <v>225</v>
      </c>
      <c r="G160">
        <v>2188.5450000000001</v>
      </c>
      <c r="H160">
        <v>1786.4680000000001</v>
      </c>
      <c r="I160">
        <v>3.1880000000000002</v>
      </c>
      <c r="J160">
        <v>0.14599999999999999</v>
      </c>
      <c r="K160">
        <v>24.34</v>
      </c>
      <c r="L160">
        <v>2.0379999999999998</v>
      </c>
      <c r="M160">
        <v>0.45400000000000001</v>
      </c>
      <c r="N160">
        <v>0.65800000000000003</v>
      </c>
      <c r="O160">
        <v>40.200000000000003</v>
      </c>
      <c r="P160">
        <v>27.716000000000001</v>
      </c>
      <c r="Q160">
        <v>44.988999999999997</v>
      </c>
      <c r="R160">
        <v>229.8</v>
      </c>
    </row>
    <row r="161" spans="1:19" x14ac:dyDescent="0.35">
      <c r="A161">
        <v>801.59799999999996</v>
      </c>
      <c r="B161">
        <v>119.90900000000001</v>
      </c>
      <c r="C161">
        <v>214.6</v>
      </c>
      <c r="D161">
        <v>214.8</v>
      </c>
      <c r="E161">
        <v>220</v>
      </c>
      <c r="F161">
        <v>225</v>
      </c>
      <c r="G161">
        <v>2188.5450000000001</v>
      </c>
      <c r="H161">
        <v>1786.4680000000001</v>
      </c>
      <c r="I161">
        <v>3.1880000000000002</v>
      </c>
      <c r="J161">
        <v>0.14599999999999999</v>
      </c>
      <c r="K161">
        <v>24.34</v>
      </c>
      <c r="L161">
        <v>2.0379999999999998</v>
      </c>
      <c r="M161">
        <v>0.45400000000000001</v>
      </c>
      <c r="N161">
        <v>0.65800000000000003</v>
      </c>
      <c r="O161">
        <v>40.200000000000003</v>
      </c>
      <c r="P161">
        <v>27.716000000000001</v>
      </c>
      <c r="Q161">
        <v>44.988999999999997</v>
      </c>
      <c r="R161">
        <v>229.8</v>
      </c>
      <c r="S161">
        <v>1</v>
      </c>
    </row>
    <row r="162" spans="1:19" x14ac:dyDescent="0.35">
      <c r="A162">
        <v>801.59799999999996</v>
      </c>
      <c r="B162">
        <v>119.90900000000001</v>
      </c>
      <c r="C162">
        <v>214.8</v>
      </c>
      <c r="D162">
        <v>214.8</v>
      </c>
      <c r="E162">
        <v>220</v>
      </c>
      <c r="F162">
        <v>225</v>
      </c>
      <c r="G162">
        <v>2217.5909999999999</v>
      </c>
      <c r="H162">
        <v>1807.1590000000001</v>
      </c>
      <c r="I162">
        <v>3.1019999999999999</v>
      </c>
      <c r="J162">
        <v>0.14599999999999999</v>
      </c>
      <c r="K162">
        <v>24.341999999999999</v>
      </c>
      <c r="L162">
        <v>2.0299999999999998</v>
      </c>
      <c r="M162">
        <v>0.45600000000000002</v>
      </c>
      <c r="N162">
        <v>0.65800000000000003</v>
      </c>
      <c r="O162">
        <v>39.700000000000003</v>
      </c>
      <c r="P162">
        <v>27.297999999999998</v>
      </c>
      <c r="Q162">
        <v>44.959000000000003</v>
      </c>
      <c r="R162">
        <v>229.8</v>
      </c>
      <c r="S162">
        <v>1</v>
      </c>
    </row>
    <row r="163" spans="1:19" x14ac:dyDescent="0.35">
      <c r="A163">
        <v>801.59799999999996</v>
      </c>
      <c r="B163">
        <v>119.90900000000001</v>
      </c>
      <c r="C163">
        <v>214.8</v>
      </c>
      <c r="D163">
        <v>214.8</v>
      </c>
      <c r="E163">
        <v>220</v>
      </c>
      <c r="F163">
        <v>225</v>
      </c>
      <c r="G163">
        <v>2217.5909999999999</v>
      </c>
      <c r="H163">
        <v>1807.1590000000001</v>
      </c>
      <c r="I163">
        <v>3.1019999999999999</v>
      </c>
      <c r="J163">
        <v>0.14599999999999999</v>
      </c>
      <c r="K163">
        <v>24.341999999999999</v>
      </c>
      <c r="L163">
        <v>2.0299999999999998</v>
      </c>
      <c r="M163">
        <v>0.45600000000000002</v>
      </c>
      <c r="N163">
        <v>0.65800000000000003</v>
      </c>
      <c r="O163">
        <v>39.700000000000003</v>
      </c>
      <c r="P163">
        <v>27.297999999999998</v>
      </c>
      <c r="Q163">
        <v>44.959000000000003</v>
      </c>
      <c r="R163">
        <v>229.8</v>
      </c>
      <c r="S163">
        <v>1</v>
      </c>
    </row>
    <row r="164" spans="1:19" x14ac:dyDescent="0.35">
      <c r="A164">
        <v>801.78200000000004</v>
      </c>
      <c r="B164">
        <v>119.90900000000001</v>
      </c>
      <c r="C164">
        <v>214.6</v>
      </c>
      <c r="D164">
        <v>214.8</v>
      </c>
      <c r="E164">
        <v>219.8</v>
      </c>
      <c r="F164">
        <v>224.8</v>
      </c>
      <c r="G164">
        <v>2201.3670000000002</v>
      </c>
      <c r="H164">
        <v>1803.3710000000001</v>
      </c>
      <c r="I164">
        <v>3.528</v>
      </c>
      <c r="J164">
        <v>0.15</v>
      </c>
      <c r="K164">
        <v>24.34</v>
      </c>
      <c r="L164">
        <v>2.0619999999999998</v>
      </c>
      <c r="M164">
        <v>0.45400000000000001</v>
      </c>
      <c r="N164">
        <v>0.65600000000000003</v>
      </c>
      <c r="O164">
        <v>39.4</v>
      </c>
      <c r="P164">
        <v>27.405000000000001</v>
      </c>
      <c r="Q164">
        <v>44.959000000000003</v>
      </c>
      <c r="R164">
        <v>229.8</v>
      </c>
      <c r="S164">
        <v>1</v>
      </c>
    </row>
    <row r="165" spans="1:19" x14ac:dyDescent="0.35">
      <c r="A165">
        <v>801.78200000000004</v>
      </c>
      <c r="B165">
        <v>119.90900000000001</v>
      </c>
      <c r="C165">
        <v>214.6</v>
      </c>
      <c r="D165">
        <v>214.8</v>
      </c>
      <c r="E165">
        <v>219.8</v>
      </c>
      <c r="F165">
        <v>224.8</v>
      </c>
      <c r="G165">
        <v>2201.3670000000002</v>
      </c>
      <c r="H165">
        <v>1803.3710000000001</v>
      </c>
      <c r="I165">
        <v>3.528</v>
      </c>
      <c r="J165">
        <v>0.15</v>
      </c>
      <c r="K165">
        <v>24.34</v>
      </c>
      <c r="L165">
        <v>2.0619999999999998</v>
      </c>
      <c r="M165">
        <v>0.45400000000000001</v>
      </c>
      <c r="N165">
        <v>0.65600000000000003</v>
      </c>
      <c r="O165">
        <v>39.4</v>
      </c>
      <c r="P165">
        <v>27.405000000000001</v>
      </c>
      <c r="Q165">
        <v>44.959000000000003</v>
      </c>
      <c r="R165">
        <v>229.8</v>
      </c>
      <c r="S165">
        <v>1</v>
      </c>
    </row>
    <row r="166" spans="1:19" x14ac:dyDescent="0.35">
      <c r="A166">
        <v>801.59799999999996</v>
      </c>
      <c r="B166">
        <v>119.90900000000001</v>
      </c>
      <c r="C166">
        <v>214.6</v>
      </c>
      <c r="D166">
        <v>214.8</v>
      </c>
      <c r="E166">
        <v>219.8</v>
      </c>
      <c r="F166">
        <v>225</v>
      </c>
      <c r="G166">
        <v>2206.0309999999999</v>
      </c>
      <c r="H166">
        <v>1811.24</v>
      </c>
      <c r="I166">
        <v>3.0139999999999998</v>
      </c>
      <c r="J166">
        <v>0.14799999999999999</v>
      </c>
      <c r="K166">
        <v>24.34</v>
      </c>
      <c r="L166">
        <v>2.004</v>
      </c>
      <c r="M166">
        <v>0.45400000000000001</v>
      </c>
      <c r="N166">
        <v>0.65800000000000003</v>
      </c>
      <c r="O166">
        <v>39.200000000000003</v>
      </c>
      <c r="P166">
        <v>26.681999999999999</v>
      </c>
      <c r="Q166">
        <v>44.959000000000003</v>
      </c>
      <c r="R166">
        <v>229.8</v>
      </c>
      <c r="S166">
        <v>1</v>
      </c>
    </row>
    <row r="167" spans="1:19" x14ac:dyDescent="0.35">
      <c r="A167">
        <v>801.59799999999996</v>
      </c>
      <c r="B167">
        <v>119.90900000000001</v>
      </c>
      <c r="C167">
        <v>214.6</v>
      </c>
      <c r="D167">
        <v>214.8</v>
      </c>
      <c r="E167">
        <v>219.8</v>
      </c>
      <c r="F167">
        <v>225</v>
      </c>
      <c r="G167">
        <v>2206.0309999999999</v>
      </c>
      <c r="H167">
        <v>1811.24</v>
      </c>
      <c r="I167">
        <v>3.0139999999999998</v>
      </c>
      <c r="J167">
        <v>0.14799999999999999</v>
      </c>
      <c r="K167">
        <v>24.34</v>
      </c>
      <c r="L167">
        <v>2.004</v>
      </c>
      <c r="M167">
        <v>0.45400000000000001</v>
      </c>
      <c r="N167">
        <v>0.65800000000000003</v>
      </c>
      <c r="O167">
        <v>39.200000000000003</v>
      </c>
      <c r="P167">
        <v>26.681999999999999</v>
      </c>
      <c r="Q167">
        <v>44.959000000000003</v>
      </c>
      <c r="R167">
        <v>229.8</v>
      </c>
      <c r="S167">
        <v>1</v>
      </c>
    </row>
    <row r="168" spans="1:19" hidden="1" x14ac:dyDescent="0.35">
      <c r="A168">
        <v>801.59799999999996</v>
      </c>
      <c r="B168">
        <v>119.90900000000001</v>
      </c>
      <c r="C168">
        <v>214.6</v>
      </c>
      <c r="D168">
        <v>214.8</v>
      </c>
      <c r="E168">
        <v>219.8</v>
      </c>
      <c r="F168">
        <v>225</v>
      </c>
      <c r="G168">
        <v>2203.893</v>
      </c>
      <c r="H168">
        <v>1824.354</v>
      </c>
      <c r="I168">
        <v>3.036</v>
      </c>
      <c r="J168">
        <v>0.14599999999999999</v>
      </c>
      <c r="K168">
        <v>24.34</v>
      </c>
      <c r="L168">
        <v>2.06</v>
      </c>
      <c r="M168">
        <v>0.45400000000000001</v>
      </c>
      <c r="N168">
        <v>0.65600000000000003</v>
      </c>
      <c r="O168">
        <v>39</v>
      </c>
      <c r="P168">
        <v>26.814</v>
      </c>
      <c r="Q168">
        <v>44.959000000000003</v>
      </c>
      <c r="R168">
        <v>229.8</v>
      </c>
    </row>
    <row r="169" spans="1:19" x14ac:dyDescent="0.35">
      <c r="A169">
        <v>801.59799999999996</v>
      </c>
      <c r="B169">
        <v>119.90900000000001</v>
      </c>
      <c r="C169">
        <v>214.6</v>
      </c>
      <c r="D169">
        <v>214.8</v>
      </c>
      <c r="E169">
        <v>219.8</v>
      </c>
      <c r="F169">
        <v>225</v>
      </c>
      <c r="G169">
        <v>2203.893</v>
      </c>
      <c r="H169">
        <v>1824.354</v>
      </c>
      <c r="I169">
        <v>3.036</v>
      </c>
      <c r="J169">
        <v>0.14599999999999999</v>
      </c>
      <c r="K169">
        <v>24.34</v>
      </c>
      <c r="L169">
        <v>2.06</v>
      </c>
      <c r="M169">
        <v>0.45400000000000001</v>
      </c>
      <c r="N169">
        <v>0.65600000000000003</v>
      </c>
      <c r="O169">
        <v>39</v>
      </c>
      <c r="P169">
        <v>26.814</v>
      </c>
      <c r="Q169">
        <v>44.959000000000003</v>
      </c>
      <c r="R169">
        <v>229.8</v>
      </c>
      <c r="S169">
        <v>1</v>
      </c>
    </row>
    <row r="170" spans="1:19" x14ac:dyDescent="0.35">
      <c r="A170">
        <v>801.59799999999996</v>
      </c>
      <c r="B170">
        <v>119.90900000000001</v>
      </c>
      <c r="C170">
        <v>214.6</v>
      </c>
      <c r="D170">
        <v>214.8</v>
      </c>
      <c r="E170">
        <v>219.8</v>
      </c>
      <c r="F170">
        <v>225</v>
      </c>
      <c r="G170">
        <v>2201.27</v>
      </c>
      <c r="H170">
        <v>1829.8910000000001</v>
      </c>
      <c r="I170">
        <v>3.1859999999999999</v>
      </c>
      <c r="J170">
        <v>0.14599999999999999</v>
      </c>
      <c r="K170">
        <v>24.341999999999999</v>
      </c>
      <c r="L170">
        <v>2.0499999999999998</v>
      </c>
      <c r="M170">
        <v>0.45400000000000001</v>
      </c>
      <c r="N170">
        <v>0.65800000000000003</v>
      </c>
      <c r="O170">
        <v>38.9</v>
      </c>
      <c r="P170">
        <v>26.702000000000002</v>
      </c>
      <c r="Q170">
        <v>44.988999999999997</v>
      </c>
      <c r="R170">
        <v>230</v>
      </c>
      <c r="S170">
        <v>0</v>
      </c>
    </row>
    <row r="171" spans="1:19" x14ac:dyDescent="0.35">
      <c r="A171">
        <v>801.59799999999996</v>
      </c>
      <c r="B171">
        <v>119.90900000000001</v>
      </c>
      <c r="C171">
        <v>214.6</v>
      </c>
      <c r="D171">
        <v>214.8</v>
      </c>
      <c r="E171">
        <v>219.8</v>
      </c>
      <c r="F171">
        <v>225</v>
      </c>
      <c r="G171">
        <v>2201.27</v>
      </c>
      <c r="H171">
        <v>1829.8910000000001</v>
      </c>
      <c r="I171">
        <v>3.1859999999999999</v>
      </c>
      <c r="J171">
        <v>0.14599999999999999</v>
      </c>
      <c r="K171">
        <v>24.341999999999999</v>
      </c>
      <c r="L171">
        <v>2.0499999999999998</v>
      </c>
      <c r="M171">
        <v>0.45400000000000001</v>
      </c>
      <c r="N171">
        <v>0.65800000000000003</v>
      </c>
      <c r="O171">
        <v>38.9</v>
      </c>
      <c r="P171">
        <v>26.702000000000002</v>
      </c>
      <c r="Q171">
        <v>44.988999999999997</v>
      </c>
      <c r="R171">
        <v>230</v>
      </c>
      <c r="S171">
        <v>1</v>
      </c>
    </row>
    <row r="172" spans="1:19" x14ac:dyDescent="0.35">
      <c r="A172">
        <v>801.41300000000001</v>
      </c>
      <c r="B172">
        <v>119.90900000000001</v>
      </c>
      <c r="C172">
        <v>214.5</v>
      </c>
      <c r="D172">
        <v>214.8</v>
      </c>
      <c r="E172">
        <v>219.8</v>
      </c>
      <c r="F172">
        <v>224.8</v>
      </c>
      <c r="G172">
        <v>2194.7620000000002</v>
      </c>
      <c r="H172">
        <v>1853.011</v>
      </c>
      <c r="I172">
        <v>2.806</v>
      </c>
      <c r="J172">
        <v>0.15</v>
      </c>
      <c r="K172">
        <v>24.34</v>
      </c>
      <c r="L172">
        <v>2.04</v>
      </c>
      <c r="M172">
        <v>0.45400000000000001</v>
      </c>
      <c r="N172">
        <v>0.65600000000000003</v>
      </c>
      <c r="O172">
        <v>38.9</v>
      </c>
      <c r="P172">
        <v>26.513000000000002</v>
      </c>
      <c r="Q172">
        <v>44.963999999999999</v>
      </c>
      <c r="R172">
        <v>229.8</v>
      </c>
      <c r="S172">
        <v>1</v>
      </c>
    </row>
    <row r="173" spans="1:19" x14ac:dyDescent="0.35">
      <c r="A173">
        <v>801.41300000000001</v>
      </c>
      <c r="B173">
        <v>119.90900000000001</v>
      </c>
      <c r="C173">
        <v>214.5</v>
      </c>
      <c r="D173">
        <v>214.8</v>
      </c>
      <c r="E173">
        <v>219.8</v>
      </c>
      <c r="F173">
        <v>224.8</v>
      </c>
      <c r="G173">
        <v>2194.7620000000002</v>
      </c>
      <c r="H173">
        <v>1853.011</v>
      </c>
      <c r="I173">
        <v>2.806</v>
      </c>
      <c r="J173">
        <v>0.15</v>
      </c>
      <c r="K173">
        <v>24.34</v>
      </c>
      <c r="L173">
        <v>2.04</v>
      </c>
      <c r="M173">
        <v>0.45400000000000001</v>
      </c>
      <c r="N173">
        <v>0.65600000000000003</v>
      </c>
      <c r="O173">
        <v>38.9</v>
      </c>
      <c r="P173">
        <v>26.513000000000002</v>
      </c>
      <c r="Q173">
        <v>44.963999999999999</v>
      </c>
      <c r="R173">
        <v>229.8</v>
      </c>
      <c r="S173">
        <v>1</v>
      </c>
    </row>
    <row r="174" spans="1:19" hidden="1" x14ac:dyDescent="0.35">
      <c r="A174">
        <v>801.41300000000001</v>
      </c>
      <c r="B174">
        <v>119.90900000000001</v>
      </c>
      <c r="C174">
        <v>214.3</v>
      </c>
      <c r="D174">
        <v>214.6</v>
      </c>
      <c r="E174">
        <v>219.8</v>
      </c>
      <c r="F174">
        <v>225</v>
      </c>
      <c r="G174">
        <v>2208.2649999999999</v>
      </c>
      <c r="H174">
        <v>1846.6969999999999</v>
      </c>
      <c r="I174">
        <v>3.7160000000000002</v>
      </c>
      <c r="J174">
        <v>0.14799999999999999</v>
      </c>
      <c r="K174">
        <v>24.34</v>
      </c>
      <c r="L174">
        <v>2.0379999999999998</v>
      </c>
      <c r="M174">
        <v>0.45400000000000001</v>
      </c>
      <c r="N174">
        <v>0.65600000000000003</v>
      </c>
      <c r="O174">
        <v>39</v>
      </c>
      <c r="P174">
        <v>26.222999999999999</v>
      </c>
      <c r="Q174">
        <v>44.984000000000002</v>
      </c>
      <c r="R174">
        <v>229.8</v>
      </c>
    </row>
    <row r="175" spans="1:19" x14ac:dyDescent="0.35">
      <c r="A175">
        <v>801.41300000000001</v>
      </c>
      <c r="B175">
        <v>119.90900000000001</v>
      </c>
      <c r="C175">
        <v>214.3</v>
      </c>
      <c r="D175">
        <v>214.6</v>
      </c>
      <c r="E175">
        <v>219.8</v>
      </c>
      <c r="F175">
        <v>225</v>
      </c>
      <c r="G175">
        <v>2208.2649999999999</v>
      </c>
      <c r="H175">
        <v>1846.6969999999999</v>
      </c>
      <c r="I175">
        <v>3.7160000000000002</v>
      </c>
      <c r="J175">
        <v>0.14799999999999999</v>
      </c>
      <c r="K175">
        <v>24.34</v>
      </c>
      <c r="L175">
        <v>2.0379999999999998</v>
      </c>
      <c r="M175">
        <v>0.45400000000000001</v>
      </c>
      <c r="N175">
        <v>0.65600000000000003</v>
      </c>
      <c r="O175">
        <v>39</v>
      </c>
      <c r="P175">
        <v>26.222999999999999</v>
      </c>
      <c r="Q175">
        <v>44.984000000000002</v>
      </c>
      <c r="R175">
        <v>229.8</v>
      </c>
      <c r="S175">
        <v>1</v>
      </c>
    </row>
    <row r="176" spans="1:19" x14ac:dyDescent="0.35">
      <c r="A176">
        <v>801.41300000000001</v>
      </c>
      <c r="B176">
        <v>119.90900000000001</v>
      </c>
      <c r="C176">
        <v>214.6</v>
      </c>
      <c r="D176">
        <v>214.8</v>
      </c>
      <c r="E176">
        <v>219.8</v>
      </c>
      <c r="F176">
        <v>225</v>
      </c>
      <c r="G176">
        <v>2216.328</v>
      </c>
      <c r="H176">
        <v>1855.634</v>
      </c>
      <c r="I176">
        <v>2.794</v>
      </c>
      <c r="J176">
        <v>0.14599999999999999</v>
      </c>
      <c r="K176">
        <v>24.341999999999999</v>
      </c>
      <c r="L176">
        <v>2.0339999999999998</v>
      </c>
      <c r="M176">
        <v>0.45600000000000002</v>
      </c>
      <c r="N176">
        <v>0.65400000000000003</v>
      </c>
      <c r="O176">
        <v>39.200000000000003</v>
      </c>
      <c r="P176">
        <v>25.896999999999998</v>
      </c>
      <c r="Q176">
        <v>44.984000000000002</v>
      </c>
      <c r="R176">
        <v>229.8</v>
      </c>
      <c r="S176">
        <v>1</v>
      </c>
    </row>
    <row r="177" spans="1:19" x14ac:dyDescent="0.35">
      <c r="A177">
        <v>801.41300000000001</v>
      </c>
      <c r="B177">
        <v>119.90900000000001</v>
      </c>
      <c r="C177">
        <v>214.6</v>
      </c>
      <c r="D177">
        <v>214.8</v>
      </c>
      <c r="E177">
        <v>219.8</v>
      </c>
      <c r="F177">
        <v>225</v>
      </c>
      <c r="G177">
        <v>2216.328</v>
      </c>
      <c r="H177">
        <v>1855.634</v>
      </c>
      <c r="I177">
        <v>2.794</v>
      </c>
      <c r="J177">
        <v>0.14599999999999999</v>
      </c>
      <c r="K177">
        <v>24.341999999999999</v>
      </c>
      <c r="L177">
        <v>2.0339999999999998</v>
      </c>
      <c r="M177">
        <v>0.45600000000000002</v>
      </c>
      <c r="N177">
        <v>0.65400000000000003</v>
      </c>
      <c r="O177">
        <v>39.200000000000003</v>
      </c>
      <c r="P177">
        <v>25.896999999999998</v>
      </c>
      <c r="Q177">
        <v>44.984000000000002</v>
      </c>
      <c r="R177">
        <v>229.8</v>
      </c>
      <c r="S177">
        <v>1</v>
      </c>
    </row>
    <row r="178" spans="1:19" x14ac:dyDescent="0.35">
      <c r="A178">
        <v>801.22900000000004</v>
      </c>
      <c r="B178">
        <v>119.90900000000001</v>
      </c>
      <c r="C178">
        <v>214.6</v>
      </c>
      <c r="D178">
        <v>214.8</v>
      </c>
      <c r="E178">
        <v>219.8</v>
      </c>
      <c r="F178">
        <v>225</v>
      </c>
      <c r="G178">
        <v>2207.585</v>
      </c>
      <c r="H178">
        <v>1841.84</v>
      </c>
      <c r="I178">
        <v>2.9540000000000002</v>
      </c>
      <c r="J178">
        <v>0.152</v>
      </c>
      <c r="K178">
        <v>24.34</v>
      </c>
      <c r="L178">
        <v>2.0419999999999998</v>
      </c>
      <c r="M178">
        <v>0.45400000000000001</v>
      </c>
      <c r="N178">
        <v>0.65800000000000003</v>
      </c>
      <c r="O178">
        <v>39.200000000000003</v>
      </c>
      <c r="P178">
        <v>25.83</v>
      </c>
      <c r="Q178">
        <v>44.984000000000002</v>
      </c>
      <c r="R178">
        <v>229.8</v>
      </c>
      <c r="S178">
        <v>1</v>
      </c>
    </row>
    <row r="179" spans="1:19" x14ac:dyDescent="0.35">
      <c r="A179">
        <v>801.22900000000004</v>
      </c>
      <c r="B179">
        <v>119.90900000000001</v>
      </c>
      <c r="C179">
        <v>214.6</v>
      </c>
      <c r="D179">
        <v>214.8</v>
      </c>
      <c r="E179">
        <v>219.8</v>
      </c>
      <c r="F179">
        <v>225</v>
      </c>
      <c r="G179">
        <v>2207.585</v>
      </c>
      <c r="H179">
        <v>1841.84</v>
      </c>
      <c r="I179">
        <v>2.9540000000000002</v>
      </c>
      <c r="J179">
        <v>0.152</v>
      </c>
      <c r="K179">
        <v>24.34</v>
      </c>
      <c r="L179">
        <v>2.0419999999999998</v>
      </c>
      <c r="M179">
        <v>0.45400000000000001</v>
      </c>
      <c r="N179">
        <v>0.65800000000000003</v>
      </c>
      <c r="O179">
        <v>39.200000000000003</v>
      </c>
      <c r="P179">
        <v>25.83</v>
      </c>
      <c r="Q179">
        <v>44.984000000000002</v>
      </c>
      <c r="R179">
        <v>229.8</v>
      </c>
      <c r="S179">
        <v>1</v>
      </c>
    </row>
    <row r="180" spans="1:19" x14ac:dyDescent="0.35">
      <c r="A180">
        <v>801.59799999999996</v>
      </c>
      <c r="B180">
        <v>119.90900000000001</v>
      </c>
      <c r="C180">
        <v>214.5</v>
      </c>
      <c r="D180">
        <v>214.8</v>
      </c>
      <c r="E180">
        <v>219.8</v>
      </c>
      <c r="F180">
        <v>225</v>
      </c>
      <c r="G180">
        <v>2211.7620000000002</v>
      </c>
      <c r="H180">
        <v>1835.4280000000001</v>
      </c>
      <c r="I180">
        <v>3.1320000000000001</v>
      </c>
      <c r="J180">
        <v>0.15</v>
      </c>
      <c r="K180">
        <v>24.34</v>
      </c>
      <c r="L180">
        <v>2.06</v>
      </c>
      <c r="M180">
        <v>0.45400000000000001</v>
      </c>
      <c r="N180">
        <v>0.66</v>
      </c>
      <c r="O180">
        <v>39.700000000000003</v>
      </c>
      <c r="P180">
        <v>26.024000000000001</v>
      </c>
      <c r="Q180">
        <v>44.969000000000001</v>
      </c>
      <c r="R180">
        <v>229.8</v>
      </c>
      <c r="S180">
        <v>1</v>
      </c>
    </row>
    <row r="181" spans="1:19" x14ac:dyDescent="0.35">
      <c r="A181">
        <v>801.59799999999996</v>
      </c>
      <c r="B181">
        <v>119.90900000000001</v>
      </c>
      <c r="C181">
        <v>214.5</v>
      </c>
      <c r="D181">
        <v>214.8</v>
      </c>
      <c r="E181">
        <v>219.8</v>
      </c>
      <c r="F181">
        <v>225</v>
      </c>
      <c r="G181">
        <v>2211.7620000000002</v>
      </c>
      <c r="H181">
        <v>1835.4280000000001</v>
      </c>
      <c r="I181">
        <v>3.1320000000000001</v>
      </c>
      <c r="J181">
        <v>0.15</v>
      </c>
      <c r="K181">
        <v>24.34</v>
      </c>
      <c r="L181">
        <v>2.06</v>
      </c>
      <c r="M181">
        <v>0.45400000000000001</v>
      </c>
      <c r="N181">
        <v>0.66</v>
      </c>
      <c r="O181">
        <v>39.700000000000003</v>
      </c>
      <c r="P181">
        <v>26.024000000000001</v>
      </c>
      <c r="Q181">
        <v>44.969000000000001</v>
      </c>
      <c r="R181">
        <v>229.8</v>
      </c>
      <c r="S181">
        <v>0</v>
      </c>
    </row>
    <row r="182" spans="1:19" hidden="1" x14ac:dyDescent="0.35">
      <c r="A182">
        <v>801.41300000000001</v>
      </c>
      <c r="B182">
        <v>119.90900000000001</v>
      </c>
      <c r="C182">
        <v>214.8</v>
      </c>
      <c r="D182">
        <v>214.6</v>
      </c>
      <c r="E182">
        <v>219.8</v>
      </c>
      <c r="F182">
        <v>225</v>
      </c>
      <c r="G182">
        <v>2207.0990000000002</v>
      </c>
      <c r="H182">
        <v>1843.9770000000001</v>
      </c>
      <c r="I182">
        <v>3.3220000000000001</v>
      </c>
      <c r="J182">
        <v>0.158</v>
      </c>
      <c r="K182">
        <v>24.34</v>
      </c>
      <c r="L182">
        <v>2.0459999999999998</v>
      </c>
      <c r="M182">
        <v>0.45400000000000001</v>
      </c>
      <c r="N182">
        <v>0.65600000000000003</v>
      </c>
      <c r="O182">
        <v>40</v>
      </c>
      <c r="P182">
        <v>25.917000000000002</v>
      </c>
      <c r="Q182">
        <v>44.999000000000002</v>
      </c>
      <c r="R182">
        <v>229.8</v>
      </c>
    </row>
    <row r="183" spans="1:19" x14ac:dyDescent="0.35">
      <c r="A183">
        <v>801.41300000000001</v>
      </c>
      <c r="B183">
        <v>119.90900000000001</v>
      </c>
      <c r="C183">
        <v>214.8</v>
      </c>
      <c r="D183">
        <v>214.6</v>
      </c>
      <c r="E183">
        <v>219.8</v>
      </c>
      <c r="F183">
        <v>225</v>
      </c>
      <c r="G183">
        <v>2207.0990000000002</v>
      </c>
      <c r="H183">
        <v>1843.9770000000001</v>
      </c>
      <c r="I183">
        <v>3.3220000000000001</v>
      </c>
      <c r="J183">
        <v>0.158</v>
      </c>
      <c r="K183">
        <v>24.34</v>
      </c>
      <c r="L183">
        <v>2.0459999999999998</v>
      </c>
      <c r="M183">
        <v>0.45400000000000001</v>
      </c>
      <c r="N183">
        <v>0.65600000000000003</v>
      </c>
      <c r="O183">
        <v>40</v>
      </c>
      <c r="P183">
        <v>25.917000000000002</v>
      </c>
      <c r="Q183">
        <v>44.999000000000002</v>
      </c>
      <c r="R183">
        <v>229.8</v>
      </c>
      <c r="S183">
        <v>0</v>
      </c>
    </row>
    <row r="184" spans="1:19" x14ac:dyDescent="0.35">
      <c r="A184">
        <v>801.22900000000004</v>
      </c>
      <c r="B184">
        <v>119.90900000000001</v>
      </c>
      <c r="C184">
        <v>214.6</v>
      </c>
      <c r="D184">
        <v>214.8</v>
      </c>
      <c r="E184">
        <v>220</v>
      </c>
      <c r="F184">
        <v>225</v>
      </c>
      <c r="G184">
        <v>2206.4189999999999</v>
      </c>
      <c r="H184">
        <v>1852.5250000000001</v>
      </c>
      <c r="I184">
        <v>3.0659999999999998</v>
      </c>
      <c r="J184">
        <v>0.14599999999999999</v>
      </c>
      <c r="K184">
        <v>24.341999999999999</v>
      </c>
      <c r="L184">
        <v>2.0139999999999998</v>
      </c>
      <c r="M184">
        <v>0.45600000000000002</v>
      </c>
      <c r="N184">
        <v>0.65800000000000003</v>
      </c>
      <c r="O184">
        <v>40.200000000000003</v>
      </c>
      <c r="P184">
        <v>25.387</v>
      </c>
      <c r="Q184">
        <v>44.942999999999998</v>
      </c>
      <c r="R184">
        <v>229.8</v>
      </c>
      <c r="S184">
        <v>1</v>
      </c>
    </row>
    <row r="185" spans="1:19" x14ac:dyDescent="0.35">
      <c r="A185">
        <v>801.22900000000004</v>
      </c>
      <c r="B185">
        <v>119.90900000000001</v>
      </c>
      <c r="C185">
        <v>214.6</v>
      </c>
      <c r="D185">
        <v>214.8</v>
      </c>
      <c r="E185">
        <v>220</v>
      </c>
      <c r="F185">
        <v>225</v>
      </c>
      <c r="G185">
        <v>2206.4189999999999</v>
      </c>
      <c r="H185">
        <v>1852.5250000000001</v>
      </c>
      <c r="I185">
        <v>3.0659999999999998</v>
      </c>
      <c r="J185">
        <v>0.14599999999999999</v>
      </c>
      <c r="K185">
        <v>24.341999999999999</v>
      </c>
      <c r="L185">
        <v>2.0139999999999998</v>
      </c>
      <c r="M185">
        <v>0.45600000000000002</v>
      </c>
      <c r="N185">
        <v>0.65800000000000003</v>
      </c>
      <c r="O185">
        <v>40.200000000000003</v>
      </c>
      <c r="P185">
        <v>25.387</v>
      </c>
      <c r="Q185">
        <v>44.942999999999998</v>
      </c>
      <c r="R185">
        <v>229.8</v>
      </c>
      <c r="S185">
        <v>1</v>
      </c>
    </row>
    <row r="186" spans="1:19" x14ac:dyDescent="0.35">
      <c r="A186">
        <v>801.22900000000004</v>
      </c>
      <c r="B186">
        <v>119.90900000000001</v>
      </c>
      <c r="C186">
        <v>214.6</v>
      </c>
      <c r="D186">
        <v>214.8</v>
      </c>
      <c r="E186">
        <v>219.8</v>
      </c>
      <c r="F186">
        <v>225</v>
      </c>
      <c r="G186">
        <v>2191.6529999999998</v>
      </c>
      <c r="H186">
        <v>1869.1369999999999</v>
      </c>
      <c r="I186">
        <v>3.036</v>
      </c>
      <c r="J186">
        <v>0.152</v>
      </c>
      <c r="K186">
        <v>24.338000000000001</v>
      </c>
      <c r="L186">
        <v>2.0619999999999998</v>
      </c>
      <c r="M186">
        <v>0.45200000000000001</v>
      </c>
      <c r="N186">
        <v>0.65800000000000003</v>
      </c>
      <c r="O186">
        <v>40.5</v>
      </c>
      <c r="P186">
        <v>25.56</v>
      </c>
      <c r="Q186">
        <v>44.988999999999997</v>
      </c>
      <c r="R186">
        <v>229.8</v>
      </c>
      <c r="S186">
        <v>1</v>
      </c>
    </row>
    <row r="187" spans="1:19" x14ac:dyDescent="0.35">
      <c r="A187">
        <v>801.22900000000004</v>
      </c>
      <c r="B187">
        <v>119.90900000000001</v>
      </c>
      <c r="C187">
        <v>214.6</v>
      </c>
      <c r="D187">
        <v>214.8</v>
      </c>
      <c r="E187">
        <v>219.8</v>
      </c>
      <c r="F187">
        <v>225</v>
      </c>
      <c r="G187">
        <v>2191.6529999999998</v>
      </c>
      <c r="H187">
        <v>1869.1369999999999</v>
      </c>
      <c r="I187">
        <v>3.036</v>
      </c>
      <c r="J187">
        <v>0.152</v>
      </c>
      <c r="K187">
        <v>24.338000000000001</v>
      </c>
      <c r="L187">
        <v>2.0619999999999998</v>
      </c>
      <c r="M187">
        <v>0.45200000000000001</v>
      </c>
      <c r="N187">
        <v>0.65800000000000003</v>
      </c>
      <c r="O187">
        <v>40.5</v>
      </c>
      <c r="P187">
        <v>25.56</v>
      </c>
      <c r="Q187">
        <v>44.988999999999997</v>
      </c>
      <c r="R187">
        <v>229.8</v>
      </c>
      <c r="S187">
        <v>1</v>
      </c>
    </row>
    <row r="188" spans="1:19" hidden="1" x14ac:dyDescent="0.35">
      <c r="A188">
        <v>801.04399999999998</v>
      </c>
      <c r="B188">
        <v>119.90900000000001</v>
      </c>
      <c r="C188">
        <v>214.8</v>
      </c>
      <c r="D188">
        <v>215</v>
      </c>
      <c r="E188">
        <v>220</v>
      </c>
      <c r="F188">
        <v>225</v>
      </c>
      <c r="G188">
        <v>2204.5729999999999</v>
      </c>
      <c r="H188">
        <v>1861.9480000000001</v>
      </c>
      <c r="I188">
        <v>2.8420000000000001</v>
      </c>
      <c r="J188">
        <v>0.14399999999999999</v>
      </c>
      <c r="K188">
        <v>24.34</v>
      </c>
      <c r="L188">
        <v>2.0459999999999998</v>
      </c>
      <c r="M188">
        <v>0.45400000000000001</v>
      </c>
      <c r="N188">
        <v>0.65600000000000003</v>
      </c>
      <c r="O188">
        <v>40.5</v>
      </c>
      <c r="P188">
        <v>25.504000000000001</v>
      </c>
      <c r="Q188">
        <v>44.969000000000001</v>
      </c>
      <c r="R188">
        <v>229.8</v>
      </c>
    </row>
    <row r="189" spans="1:19" x14ac:dyDescent="0.35">
      <c r="A189">
        <v>801.04399999999998</v>
      </c>
      <c r="B189">
        <v>119.90900000000001</v>
      </c>
      <c r="C189">
        <v>214.8</v>
      </c>
      <c r="D189">
        <v>215</v>
      </c>
      <c r="E189">
        <v>220</v>
      </c>
      <c r="F189">
        <v>225</v>
      </c>
      <c r="G189">
        <v>2204.5729999999999</v>
      </c>
      <c r="H189">
        <v>1861.9480000000001</v>
      </c>
      <c r="I189">
        <v>2.8420000000000001</v>
      </c>
      <c r="J189">
        <v>0.14399999999999999</v>
      </c>
      <c r="K189">
        <v>24.34</v>
      </c>
      <c r="L189">
        <v>2.0459999999999998</v>
      </c>
      <c r="M189">
        <v>0.45400000000000001</v>
      </c>
      <c r="N189">
        <v>0.65600000000000003</v>
      </c>
      <c r="O189">
        <v>40.5</v>
      </c>
      <c r="P189">
        <v>25.504000000000001</v>
      </c>
      <c r="Q189">
        <v>44.969000000000001</v>
      </c>
      <c r="R189">
        <v>229.8</v>
      </c>
      <c r="S189">
        <v>1</v>
      </c>
    </row>
    <row r="190" spans="1:19" x14ac:dyDescent="0.35">
      <c r="A190">
        <v>801.59799999999996</v>
      </c>
      <c r="B190">
        <v>119.90900000000001</v>
      </c>
      <c r="C190">
        <v>214.8</v>
      </c>
      <c r="D190">
        <v>215.1</v>
      </c>
      <c r="E190">
        <v>220</v>
      </c>
      <c r="F190">
        <v>225</v>
      </c>
      <c r="G190">
        <v>2183.3960000000002</v>
      </c>
      <c r="H190">
        <v>1859.0340000000001</v>
      </c>
      <c r="I190">
        <v>3.222</v>
      </c>
      <c r="J190">
        <v>0.15</v>
      </c>
      <c r="K190">
        <v>24.338000000000001</v>
      </c>
      <c r="L190">
        <v>2.0419999999999998</v>
      </c>
      <c r="M190">
        <v>0.45200000000000001</v>
      </c>
      <c r="N190">
        <v>0.65400000000000003</v>
      </c>
      <c r="O190">
        <v>40.9</v>
      </c>
      <c r="P190">
        <v>25.57</v>
      </c>
      <c r="Q190">
        <v>44.999000000000002</v>
      </c>
      <c r="R190">
        <v>229.8</v>
      </c>
      <c r="S190">
        <v>1</v>
      </c>
    </row>
    <row r="191" spans="1:19" x14ac:dyDescent="0.35">
      <c r="A191">
        <v>801.59799999999996</v>
      </c>
      <c r="B191">
        <v>119.90900000000001</v>
      </c>
      <c r="C191">
        <v>214.8</v>
      </c>
      <c r="D191">
        <v>215.1</v>
      </c>
      <c r="E191">
        <v>220</v>
      </c>
      <c r="F191">
        <v>225</v>
      </c>
      <c r="G191">
        <v>2183.3960000000002</v>
      </c>
      <c r="H191">
        <v>1859.0340000000001</v>
      </c>
      <c r="I191">
        <v>3.222</v>
      </c>
      <c r="J191">
        <v>0.15</v>
      </c>
      <c r="K191">
        <v>24.338000000000001</v>
      </c>
      <c r="L191">
        <v>2.0419999999999998</v>
      </c>
      <c r="M191">
        <v>0.45200000000000001</v>
      </c>
      <c r="N191">
        <v>0.65400000000000003</v>
      </c>
      <c r="O191">
        <v>40.9</v>
      </c>
      <c r="P191">
        <v>25.57</v>
      </c>
      <c r="Q191">
        <v>44.999000000000002</v>
      </c>
      <c r="R191">
        <v>229.8</v>
      </c>
      <c r="S191">
        <v>1</v>
      </c>
    </row>
    <row r="192" spans="1:19" x14ac:dyDescent="0.35">
      <c r="A192">
        <v>801.59799999999996</v>
      </c>
      <c r="B192">
        <v>119.90900000000001</v>
      </c>
      <c r="C192">
        <v>214.6</v>
      </c>
      <c r="D192">
        <v>215</v>
      </c>
      <c r="E192">
        <v>220</v>
      </c>
      <c r="F192">
        <v>225</v>
      </c>
      <c r="G192">
        <v>2201.1729999999998</v>
      </c>
      <c r="H192">
        <v>1849.5139999999999</v>
      </c>
      <c r="I192">
        <v>3.1360000000000001</v>
      </c>
      <c r="J192">
        <v>0.15</v>
      </c>
      <c r="K192">
        <v>24.34</v>
      </c>
      <c r="L192">
        <v>2.04</v>
      </c>
      <c r="M192">
        <v>0.45400000000000001</v>
      </c>
      <c r="N192">
        <v>0.65600000000000003</v>
      </c>
      <c r="O192">
        <v>41.2</v>
      </c>
      <c r="P192">
        <v>25.565000000000001</v>
      </c>
      <c r="Q192">
        <v>44.973999999999997</v>
      </c>
      <c r="R192">
        <v>229.8</v>
      </c>
      <c r="S192">
        <v>1</v>
      </c>
    </row>
    <row r="193" spans="1:19" x14ac:dyDescent="0.35">
      <c r="A193">
        <v>801.59799999999996</v>
      </c>
      <c r="B193">
        <v>119.90900000000001</v>
      </c>
      <c r="C193">
        <v>214.6</v>
      </c>
      <c r="D193">
        <v>215</v>
      </c>
      <c r="E193">
        <v>220</v>
      </c>
      <c r="F193">
        <v>225</v>
      </c>
      <c r="G193">
        <v>2201.1729999999998</v>
      </c>
      <c r="H193">
        <v>1849.5139999999999</v>
      </c>
      <c r="I193">
        <v>3.1360000000000001</v>
      </c>
      <c r="J193">
        <v>0.15</v>
      </c>
      <c r="K193">
        <v>24.34</v>
      </c>
      <c r="L193">
        <v>2.04</v>
      </c>
      <c r="M193">
        <v>0.45400000000000001</v>
      </c>
      <c r="N193">
        <v>0.65600000000000003</v>
      </c>
      <c r="O193">
        <v>41.2</v>
      </c>
      <c r="P193">
        <v>25.565000000000001</v>
      </c>
      <c r="Q193">
        <v>44.973999999999997</v>
      </c>
      <c r="R193">
        <v>229.8</v>
      </c>
      <c r="S193">
        <v>1</v>
      </c>
    </row>
    <row r="194" spans="1:19" hidden="1" x14ac:dyDescent="0.35">
      <c r="A194">
        <v>801.59799999999996</v>
      </c>
      <c r="B194">
        <v>119.90900000000001</v>
      </c>
      <c r="C194">
        <v>214.5</v>
      </c>
      <c r="D194">
        <v>215</v>
      </c>
      <c r="E194">
        <v>220</v>
      </c>
      <c r="F194">
        <v>225</v>
      </c>
      <c r="G194">
        <v>2207.2930000000001</v>
      </c>
      <c r="H194">
        <v>1858.0630000000001</v>
      </c>
      <c r="I194">
        <v>3.08</v>
      </c>
      <c r="J194">
        <v>0.14799999999999999</v>
      </c>
      <c r="K194">
        <v>24.34</v>
      </c>
      <c r="L194">
        <v>2.0619999999999998</v>
      </c>
      <c r="M194">
        <v>0.45400000000000001</v>
      </c>
      <c r="N194">
        <v>0.65800000000000003</v>
      </c>
      <c r="O194">
        <v>41.4</v>
      </c>
      <c r="P194">
        <v>25.850999999999999</v>
      </c>
      <c r="Q194">
        <v>44.959000000000003</v>
      </c>
      <c r="R194">
        <v>229.8</v>
      </c>
    </row>
    <row r="195" spans="1:19" x14ac:dyDescent="0.35">
      <c r="A195">
        <v>801.59799999999996</v>
      </c>
      <c r="B195">
        <v>119.90900000000001</v>
      </c>
      <c r="C195">
        <v>214.5</v>
      </c>
      <c r="D195">
        <v>215</v>
      </c>
      <c r="E195">
        <v>220</v>
      </c>
      <c r="F195">
        <v>225</v>
      </c>
      <c r="G195">
        <v>2207.2930000000001</v>
      </c>
      <c r="H195">
        <v>1858.0630000000001</v>
      </c>
      <c r="I195">
        <v>3.08</v>
      </c>
      <c r="J195">
        <v>0.14799999999999999</v>
      </c>
      <c r="K195">
        <v>24.34</v>
      </c>
      <c r="L195">
        <v>2.0619999999999998</v>
      </c>
      <c r="M195">
        <v>0.45400000000000001</v>
      </c>
      <c r="N195">
        <v>0.65800000000000003</v>
      </c>
      <c r="O195">
        <v>41.4</v>
      </c>
      <c r="P195">
        <v>25.850999999999999</v>
      </c>
      <c r="Q195">
        <v>44.959000000000003</v>
      </c>
      <c r="R195">
        <v>229.8</v>
      </c>
      <c r="S195">
        <v>1</v>
      </c>
    </row>
    <row r="196" spans="1:19" x14ac:dyDescent="0.35">
      <c r="A196">
        <v>801.59799999999996</v>
      </c>
      <c r="B196">
        <v>119.90900000000001</v>
      </c>
      <c r="C196">
        <v>214.8</v>
      </c>
      <c r="D196">
        <v>214.8</v>
      </c>
      <c r="E196">
        <v>219.8</v>
      </c>
      <c r="F196">
        <v>224.8</v>
      </c>
      <c r="G196">
        <v>2195.5390000000002</v>
      </c>
      <c r="H196">
        <v>1845.92</v>
      </c>
      <c r="I196">
        <v>3.3940000000000001</v>
      </c>
      <c r="J196">
        <v>0.14599999999999999</v>
      </c>
      <c r="K196">
        <v>24.34</v>
      </c>
      <c r="L196">
        <v>2.052</v>
      </c>
      <c r="M196">
        <v>0.45400000000000001</v>
      </c>
      <c r="N196">
        <v>0.65400000000000003</v>
      </c>
      <c r="O196">
        <v>41.5</v>
      </c>
      <c r="P196">
        <v>26.157</v>
      </c>
      <c r="Q196">
        <v>44.959000000000003</v>
      </c>
      <c r="R196">
        <v>230</v>
      </c>
      <c r="S196">
        <v>1</v>
      </c>
    </row>
    <row r="197" spans="1:19" x14ac:dyDescent="0.35">
      <c r="A197">
        <v>801.59799999999996</v>
      </c>
      <c r="B197">
        <v>119.90900000000001</v>
      </c>
      <c r="C197">
        <v>214.8</v>
      </c>
      <c r="D197">
        <v>214.8</v>
      </c>
      <c r="E197">
        <v>219.8</v>
      </c>
      <c r="F197">
        <v>224.8</v>
      </c>
      <c r="G197">
        <v>2195.5390000000002</v>
      </c>
      <c r="H197">
        <v>1845.92</v>
      </c>
      <c r="I197">
        <v>3.3940000000000001</v>
      </c>
      <c r="J197">
        <v>0.14599999999999999</v>
      </c>
      <c r="K197">
        <v>24.34</v>
      </c>
      <c r="L197">
        <v>2.052</v>
      </c>
      <c r="M197">
        <v>0.45400000000000001</v>
      </c>
      <c r="N197">
        <v>0.65400000000000003</v>
      </c>
      <c r="O197">
        <v>41.5</v>
      </c>
      <c r="P197">
        <v>26.157</v>
      </c>
      <c r="Q197">
        <v>44.959000000000003</v>
      </c>
      <c r="R197">
        <v>230</v>
      </c>
      <c r="S197">
        <v>1</v>
      </c>
    </row>
    <row r="198" spans="1:19" x14ac:dyDescent="0.35">
      <c r="A198">
        <v>801.41300000000001</v>
      </c>
      <c r="B198">
        <v>119.90900000000001</v>
      </c>
      <c r="C198">
        <v>214.6</v>
      </c>
      <c r="D198">
        <v>215.1</v>
      </c>
      <c r="E198">
        <v>219.8</v>
      </c>
      <c r="F198">
        <v>224.8</v>
      </c>
      <c r="G198">
        <v>2210.402</v>
      </c>
      <c r="H198">
        <v>1835.6220000000001</v>
      </c>
      <c r="I198">
        <v>3.1560000000000001</v>
      </c>
      <c r="J198">
        <v>0.14399999999999999</v>
      </c>
      <c r="K198">
        <v>24.34</v>
      </c>
      <c r="L198">
        <v>2.06</v>
      </c>
      <c r="M198">
        <v>0.45400000000000001</v>
      </c>
      <c r="N198">
        <v>0.65600000000000003</v>
      </c>
      <c r="O198">
        <v>41.7</v>
      </c>
      <c r="P198">
        <v>26.36</v>
      </c>
      <c r="Q198">
        <v>44.994</v>
      </c>
      <c r="R198">
        <v>229.8</v>
      </c>
      <c r="S198">
        <v>1</v>
      </c>
    </row>
    <row r="199" spans="1:19" x14ac:dyDescent="0.35">
      <c r="A199">
        <v>801.41300000000001</v>
      </c>
      <c r="B199">
        <v>119.90900000000001</v>
      </c>
      <c r="C199">
        <v>214.6</v>
      </c>
      <c r="D199">
        <v>215.1</v>
      </c>
      <c r="E199">
        <v>219.8</v>
      </c>
      <c r="F199">
        <v>224.8</v>
      </c>
      <c r="G199">
        <v>2210.402</v>
      </c>
      <c r="H199">
        <v>1835.6220000000001</v>
      </c>
      <c r="I199">
        <v>3.1560000000000001</v>
      </c>
      <c r="J199">
        <v>0.14399999999999999</v>
      </c>
      <c r="K199">
        <v>24.34</v>
      </c>
      <c r="L199">
        <v>2.06</v>
      </c>
      <c r="M199">
        <v>0.45400000000000001</v>
      </c>
      <c r="N199">
        <v>0.65600000000000003</v>
      </c>
      <c r="O199">
        <v>41.7</v>
      </c>
      <c r="P199">
        <v>26.36</v>
      </c>
      <c r="Q199">
        <v>44.994</v>
      </c>
      <c r="R199">
        <v>229.8</v>
      </c>
      <c r="S199">
        <v>1</v>
      </c>
    </row>
    <row r="200" spans="1:19" x14ac:dyDescent="0.35">
      <c r="A200">
        <v>801.78200000000004</v>
      </c>
      <c r="B200">
        <v>119.90900000000001</v>
      </c>
      <c r="C200">
        <v>214.8</v>
      </c>
      <c r="D200">
        <v>215.1</v>
      </c>
      <c r="E200">
        <v>220</v>
      </c>
      <c r="F200">
        <v>225</v>
      </c>
      <c r="G200">
        <v>2197.87</v>
      </c>
      <c r="H200">
        <v>1813.9590000000001</v>
      </c>
      <c r="I200">
        <v>2.8460000000000001</v>
      </c>
      <c r="J200">
        <v>0.152</v>
      </c>
      <c r="K200">
        <v>24.34</v>
      </c>
      <c r="L200">
        <v>2.0499999999999998</v>
      </c>
      <c r="M200">
        <v>0.45400000000000001</v>
      </c>
      <c r="N200">
        <v>0.65600000000000003</v>
      </c>
      <c r="O200">
        <v>42</v>
      </c>
      <c r="P200">
        <v>26.548999999999999</v>
      </c>
      <c r="Q200">
        <v>44.999000000000002</v>
      </c>
      <c r="R200">
        <v>229.8</v>
      </c>
      <c r="S200">
        <v>1</v>
      </c>
    </row>
    <row r="201" spans="1:19" x14ac:dyDescent="0.35">
      <c r="A201">
        <v>801.78200000000004</v>
      </c>
      <c r="B201">
        <v>119.90900000000001</v>
      </c>
      <c r="C201">
        <v>214.8</v>
      </c>
      <c r="D201">
        <v>215.1</v>
      </c>
      <c r="E201">
        <v>220</v>
      </c>
      <c r="F201">
        <v>225</v>
      </c>
      <c r="G201">
        <v>2197.87</v>
      </c>
      <c r="H201">
        <v>1813.9590000000001</v>
      </c>
      <c r="I201">
        <v>2.8460000000000001</v>
      </c>
      <c r="J201">
        <v>0.152</v>
      </c>
      <c r="K201">
        <v>24.34</v>
      </c>
      <c r="L201">
        <v>2.0499999999999998</v>
      </c>
      <c r="M201">
        <v>0.45400000000000001</v>
      </c>
      <c r="N201">
        <v>0.65600000000000003</v>
      </c>
      <c r="O201">
        <v>42</v>
      </c>
      <c r="P201">
        <v>26.548999999999999</v>
      </c>
      <c r="Q201">
        <v>44.999000000000002</v>
      </c>
      <c r="R201">
        <v>229.8</v>
      </c>
      <c r="S201">
        <v>1</v>
      </c>
    </row>
    <row r="202" spans="1:19" hidden="1" x14ac:dyDescent="0.35">
      <c r="A202">
        <v>801.78200000000004</v>
      </c>
      <c r="B202">
        <v>119.90900000000001</v>
      </c>
      <c r="C202">
        <v>215.1</v>
      </c>
      <c r="D202">
        <v>215.1</v>
      </c>
      <c r="E202">
        <v>220</v>
      </c>
      <c r="F202">
        <v>225</v>
      </c>
      <c r="G202">
        <v>2209.2359999999999</v>
      </c>
      <c r="H202">
        <v>1810.6569999999999</v>
      </c>
      <c r="I202">
        <v>3.3959999999999999</v>
      </c>
      <c r="J202">
        <v>0.15</v>
      </c>
      <c r="K202">
        <v>24.34</v>
      </c>
      <c r="L202">
        <v>2.056</v>
      </c>
      <c r="M202">
        <v>0.45400000000000001</v>
      </c>
      <c r="N202">
        <v>0.65800000000000003</v>
      </c>
      <c r="O202">
        <v>42.2</v>
      </c>
      <c r="P202">
        <v>26.84</v>
      </c>
      <c r="Q202">
        <v>44.969000000000001</v>
      </c>
      <c r="R202">
        <v>229.8</v>
      </c>
    </row>
    <row r="203" spans="1:19" x14ac:dyDescent="0.35">
      <c r="A203">
        <v>801.78200000000004</v>
      </c>
      <c r="B203">
        <v>119.90900000000001</v>
      </c>
      <c r="C203">
        <v>215.1</v>
      </c>
      <c r="D203">
        <v>215.1</v>
      </c>
      <c r="E203">
        <v>220</v>
      </c>
      <c r="F203">
        <v>225</v>
      </c>
      <c r="G203">
        <v>2209.2359999999999</v>
      </c>
      <c r="H203">
        <v>1810.6569999999999</v>
      </c>
      <c r="I203">
        <v>3.3959999999999999</v>
      </c>
      <c r="J203">
        <v>0.15</v>
      </c>
      <c r="K203">
        <v>24.34</v>
      </c>
      <c r="L203">
        <v>2.056</v>
      </c>
      <c r="M203">
        <v>0.45400000000000001</v>
      </c>
      <c r="N203">
        <v>0.65800000000000003</v>
      </c>
      <c r="O203">
        <v>42.2</v>
      </c>
      <c r="P203">
        <v>26.84</v>
      </c>
      <c r="Q203">
        <v>44.969000000000001</v>
      </c>
      <c r="R203">
        <v>229.8</v>
      </c>
      <c r="S203">
        <v>1</v>
      </c>
    </row>
    <row r="204" spans="1:19" x14ac:dyDescent="0.35">
      <c r="A204">
        <v>801.78200000000004</v>
      </c>
      <c r="B204">
        <v>119.90900000000001</v>
      </c>
      <c r="C204">
        <v>215.3</v>
      </c>
      <c r="D204">
        <v>215.5</v>
      </c>
      <c r="E204">
        <v>220.1</v>
      </c>
      <c r="F204">
        <v>225</v>
      </c>
      <c r="G204">
        <v>2195.248</v>
      </c>
      <c r="H204">
        <v>1831.251</v>
      </c>
      <c r="I204">
        <v>2.8959999999999999</v>
      </c>
      <c r="J204">
        <v>0.14799999999999999</v>
      </c>
      <c r="K204">
        <v>24.34</v>
      </c>
      <c r="L204">
        <v>2.044</v>
      </c>
      <c r="M204">
        <v>0.45400000000000001</v>
      </c>
      <c r="N204">
        <v>0.65400000000000003</v>
      </c>
      <c r="O204">
        <v>42.4</v>
      </c>
      <c r="P204">
        <v>26.742999999999999</v>
      </c>
      <c r="Q204">
        <v>44.969000000000001</v>
      </c>
      <c r="R204">
        <v>229.8</v>
      </c>
      <c r="S204">
        <v>0</v>
      </c>
    </row>
    <row r="205" spans="1:19" x14ac:dyDescent="0.35">
      <c r="A205">
        <v>801.78200000000004</v>
      </c>
      <c r="B205">
        <v>119.90900000000001</v>
      </c>
      <c r="C205">
        <v>215.3</v>
      </c>
      <c r="D205">
        <v>215.5</v>
      </c>
      <c r="E205">
        <v>220.1</v>
      </c>
      <c r="F205">
        <v>225</v>
      </c>
      <c r="G205">
        <v>2195.248</v>
      </c>
      <c r="H205">
        <v>1831.251</v>
      </c>
      <c r="I205">
        <v>2.8959999999999999</v>
      </c>
      <c r="J205">
        <v>0.14799999999999999</v>
      </c>
      <c r="K205">
        <v>24.34</v>
      </c>
      <c r="L205">
        <v>2.044</v>
      </c>
      <c r="M205">
        <v>0.45400000000000001</v>
      </c>
      <c r="N205">
        <v>0.65400000000000003</v>
      </c>
      <c r="O205">
        <v>42.4</v>
      </c>
      <c r="P205">
        <v>26.742999999999999</v>
      </c>
      <c r="Q205">
        <v>44.969000000000001</v>
      </c>
      <c r="R205">
        <v>229.8</v>
      </c>
      <c r="S205">
        <v>1</v>
      </c>
    </row>
    <row r="206" spans="1:19" x14ac:dyDescent="0.35">
      <c r="A206">
        <v>801.96600000000001</v>
      </c>
      <c r="B206">
        <v>119.90900000000001</v>
      </c>
      <c r="C206">
        <v>215.1</v>
      </c>
      <c r="D206">
        <v>215.5</v>
      </c>
      <c r="E206">
        <v>220.1</v>
      </c>
      <c r="F206">
        <v>225</v>
      </c>
      <c r="G206">
        <v>2197.0929999999998</v>
      </c>
      <c r="H206">
        <v>1794.1420000000001</v>
      </c>
      <c r="I206">
        <v>2.9940000000000002</v>
      </c>
      <c r="J206">
        <v>0.14599999999999999</v>
      </c>
      <c r="K206">
        <v>24.34</v>
      </c>
      <c r="L206">
        <v>2.0819999999999999</v>
      </c>
      <c r="M206">
        <v>0.45400000000000001</v>
      </c>
      <c r="N206">
        <v>0.65800000000000003</v>
      </c>
      <c r="O206">
        <v>42.5</v>
      </c>
      <c r="P206">
        <v>27.242000000000001</v>
      </c>
      <c r="Q206">
        <v>44.953000000000003</v>
      </c>
      <c r="R206">
        <v>229.8</v>
      </c>
      <c r="S206">
        <v>1</v>
      </c>
    </row>
    <row r="207" spans="1:19" x14ac:dyDescent="0.35">
      <c r="A207">
        <v>801.96600000000001</v>
      </c>
      <c r="B207">
        <v>119.90900000000001</v>
      </c>
      <c r="C207">
        <v>215.1</v>
      </c>
      <c r="D207">
        <v>215.5</v>
      </c>
      <c r="E207">
        <v>220.1</v>
      </c>
      <c r="F207">
        <v>225</v>
      </c>
      <c r="G207">
        <v>2197.0929999999998</v>
      </c>
      <c r="H207">
        <v>1794.1420000000001</v>
      </c>
      <c r="I207">
        <v>2.9940000000000002</v>
      </c>
      <c r="J207">
        <v>0.14599999999999999</v>
      </c>
      <c r="K207">
        <v>24.34</v>
      </c>
      <c r="L207">
        <v>2.0819999999999999</v>
      </c>
      <c r="M207">
        <v>0.45400000000000001</v>
      </c>
      <c r="N207">
        <v>0.65800000000000003</v>
      </c>
      <c r="O207">
        <v>42.5</v>
      </c>
      <c r="P207">
        <v>27.242000000000001</v>
      </c>
      <c r="Q207">
        <v>44.953000000000003</v>
      </c>
      <c r="R207">
        <v>229.8</v>
      </c>
      <c r="S207">
        <v>1</v>
      </c>
    </row>
    <row r="208" spans="1:19" hidden="1" x14ac:dyDescent="0.35">
      <c r="A208">
        <v>801.59799999999996</v>
      </c>
      <c r="B208">
        <v>119.90900000000001</v>
      </c>
      <c r="C208">
        <v>214.6</v>
      </c>
      <c r="D208">
        <v>215.3</v>
      </c>
      <c r="E208">
        <v>220.1</v>
      </c>
      <c r="F208">
        <v>225</v>
      </c>
      <c r="G208">
        <v>2201.6590000000001</v>
      </c>
      <c r="H208">
        <v>1800.2619999999999</v>
      </c>
      <c r="I208">
        <v>2.798</v>
      </c>
      <c r="J208">
        <v>0.154</v>
      </c>
      <c r="K208">
        <v>24.34</v>
      </c>
      <c r="L208">
        <v>2.048</v>
      </c>
      <c r="M208">
        <v>0.45400000000000001</v>
      </c>
      <c r="N208">
        <v>0.65800000000000003</v>
      </c>
      <c r="O208">
        <v>42.7</v>
      </c>
      <c r="P208">
        <v>27.15</v>
      </c>
      <c r="Q208">
        <v>44.963999999999999</v>
      </c>
      <c r="R208">
        <v>229.8</v>
      </c>
    </row>
    <row r="209" spans="1:19" x14ac:dyDescent="0.35">
      <c r="A209">
        <v>801.59799999999996</v>
      </c>
      <c r="B209">
        <v>119.90900000000001</v>
      </c>
      <c r="C209">
        <v>214.6</v>
      </c>
      <c r="D209">
        <v>215.3</v>
      </c>
      <c r="E209">
        <v>220.1</v>
      </c>
      <c r="F209">
        <v>225</v>
      </c>
      <c r="G209">
        <v>2201.6590000000001</v>
      </c>
      <c r="H209">
        <v>1800.2619999999999</v>
      </c>
      <c r="I209">
        <v>2.798</v>
      </c>
      <c r="J209">
        <v>0.154</v>
      </c>
      <c r="K209">
        <v>24.34</v>
      </c>
      <c r="L209">
        <v>2.048</v>
      </c>
      <c r="M209">
        <v>0.45400000000000001</v>
      </c>
      <c r="N209">
        <v>0.65800000000000003</v>
      </c>
      <c r="O209">
        <v>42.7</v>
      </c>
      <c r="P209">
        <v>27.15</v>
      </c>
      <c r="Q209">
        <v>44.963999999999999</v>
      </c>
      <c r="R209">
        <v>229.8</v>
      </c>
      <c r="S209">
        <v>0</v>
      </c>
    </row>
    <row r="210" spans="1:19" x14ac:dyDescent="0.35">
      <c r="A210">
        <v>801.96600000000001</v>
      </c>
      <c r="B210">
        <v>119.90900000000001</v>
      </c>
      <c r="C210">
        <v>214.8</v>
      </c>
      <c r="D210">
        <v>215.1</v>
      </c>
      <c r="E210">
        <v>220.1</v>
      </c>
      <c r="F210">
        <v>225</v>
      </c>
      <c r="G210">
        <v>2204.5729999999999</v>
      </c>
      <c r="H210">
        <v>1784.7190000000001</v>
      </c>
      <c r="I210">
        <v>2.9119999999999999</v>
      </c>
      <c r="J210">
        <v>0.152</v>
      </c>
      <c r="K210">
        <v>24.34</v>
      </c>
      <c r="L210">
        <v>2.0779999999999998</v>
      </c>
      <c r="M210">
        <v>0.45400000000000001</v>
      </c>
      <c r="N210">
        <v>0.65600000000000003</v>
      </c>
      <c r="O210">
        <v>42.9</v>
      </c>
      <c r="P210">
        <v>27.446000000000002</v>
      </c>
      <c r="Q210">
        <v>44.984000000000002</v>
      </c>
      <c r="R210">
        <v>229.8</v>
      </c>
      <c r="S210">
        <v>1</v>
      </c>
    </row>
    <row r="211" spans="1:19" x14ac:dyDescent="0.35">
      <c r="A211">
        <v>801.96600000000001</v>
      </c>
      <c r="B211">
        <v>119.90900000000001</v>
      </c>
      <c r="C211">
        <v>214.8</v>
      </c>
      <c r="D211">
        <v>215.1</v>
      </c>
      <c r="E211">
        <v>220.1</v>
      </c>
      <c r="F211">
        <v>225</v>
      </c>
      <c r="G211">
        <v>2204.5729999999999</v>
      </c>
      <c r="H211">
        <v>1784.7190000000001</v>
      </c>
      <c r="I211">
        <v>2.9119999999999999</v>
      </c>
      <c r="J211">
        <v>0.152</v>
      </c>
      <c r="K211">
        <v>24.34</v>
      </c>
      <c r="L211">
        <v>2.0779999999999998</v>
      </c>
      <c r="M211">
        <v>0.45400000000000001</v>
      </c>
      <c r="N211">
        <v>0.65600000000000003</v>
      </c>
      <c r="O211">
        <v>42.9</v>
      </c>
      <c r="P211">
        <v>27.446000000000002</v>
      </c>
      <c r="Q211">
        <v>44.984000000000002</v>
      </c>
      <c r="R211">
        <v>229.8</v>
      </c>
      <c r="S211">
        <v>1</v>
      </c>
    </row>
    <row r="212" spans="1:19" x14ac:dyDescent="0.35">
      <c r="A212">
        <v>802.15099999999995</v>
      </c>
      <c r="B212">
        <v>119.90900000000001</v>
      </c>
      <c r="C212">
        <v>215.3</v>
      </c>
      <c r="D212">
        <v>215.1</v>
      </c>
      <c r="E212">
        <v>220.1</v>
      </c>
      <c r="F212">
        <v>225</v>
      </c>
      <c r="G212">
        <v>2201.7559999999999</v>
      </c>
      <c r="H212">
        <v>1782.3879999999999</v>
      </c>
      <c r="I212">
        <v>3.3780000000000001</v>
      </c>
      <c r="J212">
        <v>0.15</v>
      </c>
      <c r="K212">
        <v>24.34</v>
      </c>
      <c r="L212">
        <v>2.0539999999999998</v>
      </c>
      <c r="M212">
        <v>0.45400000000000001</v>
      </c>
      <c r="N212">
        <v>0.65400000000000003</v>
      </c>
      <c r="O212">
        <v>43</v>
      </c>
      <c r="P212">
        <v>27.456</v>
      </c>
      <c r="Q212">
        <v>44.963999999999999</v>
      </c>
      <c r="R212">
        <v>229.8</v>
      </c>
      <c r="S212">
        <v>1</v>
      </c>
    </row>
    <row r="213" spans="1:19" x14ac:dyDescent="0.35">
      <c r="A213">
        <v>802.15099999999995</v>
      </c>
      <c r="B213">
        <v>119.90900000000001</v>
      </c>
      <c r="C213">
        <v>215.3</v>
      </c>
      <c r="D213">
        <v>215.1</v>
      </c>
      <c r="E213">
        <v>220.1</v>
      </c>
      <c r="F213">
        <v>225</v>
      </c>
      <c r="G213">
        <v>2201.7559999999999</v>
      </c>
      <c r="H213">
        <v>1782.3879999999999</v>
      </c>
      <c r="I213">
        <v>3.3780000000000001</v>
      </c>
      <c r="J213">
        <v>0.15</v>
      </c>
      <c r="K213">
        <v>24.34</v>
      </c>
      <c r="L213">
        <v>2.0539999999999998</v>
      </c>
      <c r="M213">
        <v>0.45400000000000001</v>
      </c>
      <c r="N213">
        <v>0.65400000000000003</v>
      </c>
      <c r="O213">
        <v>43</v>
      </c>
      <c r="P213">
        <v>27.456</v>
      </c>
      <c r="Q213">
        <v>44.963999999999999</v>
      </c>
      <c r="R213">
        <v>229.8</v>
      </c>
      <c r="S213">
        <v>1</v>
      </c>
    </row>
    <row r="214" spans="1:19" hidden="1" x14ac:dyDescent="0.35">
      <c r="A214">
        <v>801.96600000000001</v>
      </c>
      <c r="B214">
        <v>119.90900000000001</v>
      </c>
      <c r="C214">
        <v>215.3</v>
      </c>
      <c r="D214">
        <v>215.3</v>
      </c>
      <c r="E214">
        <v>220.1</v>
      </c>
      <c r="F214">
        <v>225</v>
      </c>
      <c r="G214">
        <v>2205.4479999999999</v>
      </c>
      <c r="H214">
        <v>1776.7539999999999</v>
      </c>
      <c r="I214">
        <v>3.4380000000000002</v>
      </c>
      <c r="J214">
        <v>0.14799999999999999</v>
      </c>
      <c r="K214">
        <v>24.34</v>
      </c>
      <c r="L214">
        <v>2.0720000000000001</v>
      </c>
      <c r="M214">
        <v>0.45400000000000001</v>
      </c>
      <c r="N214">
        <v>0.65400000000000003</v>
      </c>
      <c r="O214">
        <v>43.2</v>
      </c>
      <c r="P214">
        <v>27.736999999999998</v>
      </c>
      <c r="Q214">
        <v>44.948</v>
      </c>
      <c r="R214">
        <v>229.8</v>
      </c>
    </row>
    <row r="215" spans="1:19" x14ac:dyDescent="0.35">
      <c r="A215">
        <v>801.96600000000001</v>
      </c>
      <c r="B215">
        <v>119.90900000000001</v>
      </c>
      <c r="C215">
        <v>215.3</v>
      </c>
      <c r="D215">
        <v>215.3</v>
      </c>
      <c r="E215">
        <v>220.1</v>
      </c>
      <c r="F215">
        <v>225</v>
      </c>
      <c r="G215">
        <v>2205.4479999999999</v>
      </c>
      <c r="H215">
        <v>1776.7539999999999</v>
      </c>
      <c r="I215">
        <v>3.4380000000000002</v>
      </c>
      <c r="J215">
        <v>0.14799999999999999</v>
      </c>
      <c r="K215">
        <v>24.34</v>
      </c>
      <c r="L215">
        <v>2.0720000000000001</v>
      </c>
      <c r="M215">
        <v>0.45400000000000001</v>
      </c>
      <c r="N215">
        <v>0.65400000000000003</v>
      </c>
      <c r="O215">
        <v>43.2</v>
      </c>
      <c r="P215">
        <v>27.736999999999998</v>
      </c>
      <c r="Q215">
        <v>44.948</v>
      </c>
      <c r="R215">
        <v>229.8</v>
      </c>
      <c r="S215">
        <v>1</v>
      </c>
    </row>
    <row r="216" spans="1:19" x14ac:dyDescent="0.35">
      <c r="A216">
        <v>802.52</v>
      </c>
      <c r="B216">
        <v>119.90900000000001</v>
      </c>
      <c r="C216">
        <v>215.1</v>
      </c>
      <c r="D216">
        <v>215.3</v>
      </c>
      <c r="E216">
        <v>220.1</v>
      </c>
      <c r="F216">
        <v>225</v>
      </c>
      <c r="G216">
        <v>2198.3560000000002</v>
      </c>
      <c r="H216">
        <v>1768.788</v>
      </c>
      <c r="I216">
        <v>3.18</v>
      </c>
      <c r="J216">
        <v>0.14599999999999999</v>
      </c>
      <c r="K216">
        <v>24.347999999999999</v>
      </c>
      <c r="L216">
        <v>2.0739999999999998</v>
      </c>
      <c r="M216">
        <v>0.45400000000000001</v>
      </c>
      <c r="N216">
        <v>0.65400000000000003</v>
      </c>
      <c r="O216">
        <v>43.5</v>
      </c>
      <c r="P216">
        <v>28.027000000000001</v>
      </c>
      <c r="Q216">
        <v>44.994</v>
      </c>
      <c r="R216">
        <v>229.8</v>
      </c>
      <c r="S216">
        <v>0</v>
      </c>
    </row>
    <row r="217" spans="1:19" x14ac:dyDescent="0.35">
      <c r="A217">
        <v>802.52</v>
      </c>
      <c r="B217">
        <v>119.90900000000001</v>
      </c>
      <c r="C217">
        <v>215.1</v>
      </c>
      <c r="D217">
        <v>215.3</v>
      </c>
      <c r="E217">
        <v>220.1</v>
      </c>
      <c r="F217">
        <v>225</v>
      </c>
      <c r="G217">
        <v>2198.3560000000002</v>
      </c>
      <c r="H217">
        <v>1768.788</v>
      </c>
      <c r="I217">
        <v>3.18</v>
      </c>
      <c r="J217">
        <v>0.14599999999999999</v>
      </c>
      <c r="K217">
        <v>24.347999999999999</v>
      </c>
      <c r="L217">
        <v>2.0739999999999998</v>
      </c>
      <c r="M217">
        <v>0.45400000000000001</v>
      </c>
      <c r="N217">
        <v>0.65400000000000003</v>
      </c>
      <c r="O217">
        <v>43.5</v>
      </c>
      <c r="P217">
        <v>28.027000000000001</v>
      </c>
      <c r="Q217">
        <v>44.994</v>
      </c>
      <c r="R217">
        <v>229.8</v>
      </c>
      <c r="S217">
        <v>1</v>
      </c>
    </row>
    <row r="218" spans="1:19" x14ac:dyDescent="0.35">
      <c r="A218">
        <v>801.96600000000001</v>
      </c>
      <c r="B218">
        <v>119.90900000000001</v>
      </c>
      <c r="C218">
        <v>215.1</v>
      </c>
      <c r="D218">
        <v>215.3</v>
      </c>
      <c r="E218">
        <v>220.1</v>
      </c>
      <c r="F218">
        <v>225</v>
      </c>
      <c r="G218">
        <v>2203.31</v>
      </c>
      <c r="H218">
        <v>1777.0450000000001</v>
      </c>
      <c r="I218">
        <v>3.5019999999999998</v>
      </c>
      <c r="J218">
        <v>0.14599999999999999</v>
      </c>
      <c r="K218">
        <v>24.34</v>
      </c>
      <c r="L218">
        <v>2.0259999999999998</v>
      </c>
      <c r="M218">
        <v>0.45400000000000001</v>
      </c>
      <c r="N218">
        <v>0.65600000000000003</v>
      </c>
      <c r="O218">
        <v>43.7</v>
      </c>
      <c r="P218">
        <v>27.501999999999999</v>
      </c>
      <c r="Q218">
        <v>44.988999999999997</v>
      </c>
      <c r="R218">
        <v>229.8</v>
      </c>
      <c r="S218">
        <v>1</v>
      </c>
    </row>
    <row r="219" spans="1:19" x14ac:dyDescent="0.35">
      <c r="A219">
        <v>801.96600000000001</v>
      </c>
      <c r="B219">
        <v>119.90900000000001</v>
      </c>
      <c r="C219">
        <v>215.1</v>
      </c>
      <c r="D219">
        <v>215.3</v>
      </c>
      <c r="E219">
        <v>220.1</v>
      </c>
      <c r="F219">
        <v>225</v>
      </c>
      <c r="G219">
        <v>2203.31</v>
      </c>
      <c r="H219">
        <v>1777.0450000000001</v>
      </c>
      <c r="I219">
        <v>3.5019999999999998</v>
      </c>
      <c r="J219">
        <v>0.14599999999999999</v>
      </c>
      <c r="K219">
        <v>24.34</v>
      </c>
      <c r="L219">
        <v>2.0259999999999998</v>
      </c>
      <c r="M219">
        <v>0.45400000000000001</v>
      </c>
      <c r="N219">
        <v>0.65600000000000003</v>
      </c>
      <c r="O219">
        <v>43.7</v>
      </c>
      <c r="P219">
        <v>27.501999999999999</v>
      </c>
      <c r="Q219">
        <v>44.988999999999997</v>
      </c>
      <c r="R219">
        <v>229.8</v>
      </c>
      <c r="S219">
        <v>0</v>
      </c>
    </row>
    <row r="220" spans="1:19" x14ac:dyDescent="0.35">
      <c r="A220">
        <v>802.15099999999995</v>
      </c>
      <c r="B220">
        <v>119.90900000000001</v>
      </c>
      <c r="C220">
        <v>215.1</v>
      </c>
      <c r="D220">
        <v>215.3</v>
      </c>
      <c r="E220">
        <v>220.3</v>
      </c>
      <c r="F220">
        <v>225</v>
      </c>
      <c r="G220">
        <v>2197.3850000000002</v>
      </c>
      <c r="H220">
        <v>1789.1880000000001</v>
      </c>
      <c r="I220">
        <v>3.3660000000000001</v>
      </c>
      <c r="J220">
        <v>0.14399999999999999</v>
      </c>
      <c r="K220">
        <v>24.34</v>
      </c>
      <c r="L220">
        <v>2.0539999999999998</v>
      </c>
      <c r="M220">
        <v>0.45400000000000001</v>
      </c>
      <c r="N220">
        <v>0.65800000000000003</v>
      </c>
      <c r="O220">
        <v>43.7</v>
      </c>
      <c r="P220">
        <v>27.562999999999999</v>
      </c>
      <c r="Q220">
        <v>44.999000000000002</v>
      </c>
      <c r="R220">
        <v>229.8</v>
      </c>
      <c r="S220">
        <v>1</v>
      </c>
    </row>
    <row r="221" spans="1:19" x14ac:dyDescent="0.35">
      <c r="A221">
        <v>802.15099999999995</v>
      </c>
      <c r="B221">
        <v>119.90900000000001</v>
      </c>
      <c r="C221">
        <v>215.1</v>
      </c>
      <c r="D221">
        <v>215.3</v>
      </c>
      <c r="E221">
        <v>220.3</v>
      </c>
      <c r="F221">
        <v>225</v>
      </c>
      <c r="G221">
        <v>2197.3850000000002</v>
      </c>
      <c r="H221">
        <v>1789.1880000000001</v>
      </c>
      <c r="I221">
        <v>3.3660000000000001</v>
      </c>
      <c r="J221">
        <v>0.14399999999999999</v>
      </c>
      <c r="K221">
        <v>24.34</v>
      </c>
      <c r="L221">
        <v>2.0539999999999998</v>
      </c>
      <c r="M221">
        <v>0.45400000000000001</v>
      </c>
      <c r="N221">
        <v>0.65800000000000003</v>
      </c>
      <c r="O221">
        <v>43.7</v>
      </c>
      <c r="P221">
        <v>27.562999999999999</v>
      </c>
      <c r="Q221">
        <v>44.999000000000002</v>
      </c>
      <c r="R221">
        <v>229.8</v>
      </c>
      <c r="S221">
        <v>0</v>
      </c>
    </row>
    <row r="222" spans="1:19" hidden="1" x14ac:dyDescent="0.35">
      <c r="A222">
        <v>801.96600000000001</v>
      </c>
      <c r="B222">
        <v>119.90900000000001</v>
      </c>
      <c r="C222">
        <v>215</v>
      </c>
      <c r="D222">
        <v>215.1</v>
      </c>
      <c r="E222">
        <v>220.3</v>
      </c>
      <c r="F222">
        <v>225</v>
      </c>
      <c r="G222">
        <v>2192.9160000000002</v>
      </c>
      <c r="H222">
        <v>1770.731</v>
      </c>
      <c r="I222">
        <v>3.4</v>
      </c>
      <c r="J222">
        <v>0.14399999999999999</v>
      </c>
      <c r="K222">
        <v>24.34</v>
      </c>
      <c r="L222">
        <v>2.056</v>
      </c>
      <c r="M222">
        <v>0.45400000000000001</v>
      </c>
      <c r="N222">
        <v>0.65800000000000003</v>
      </c>
      <c r="O222">
        <v>44</v>
      </c>
      <c r="P222">
        <v>27.65</v>
      </c>
      <c r="Q222">
        <v>44.948</v>
      </c>
      <c r="R222">
        <v>230</v>
      </c>
    </row>
    <row r="223" spans="1:19" x14ac:dyDescent="0.35">
      <c r="A223">
        <v>801.96600000000001</v>
      </c>
      <c r="B223">
        <v>119.90900000000001</v>
      </c>
      <c r="C223">
        <v>215</v>
      </c>
      <c r="D223">
        <v>215.1</v>
      </c>
      <c r="E223">
        <v>220.3</v>
      </c>
      <c r="F223">
        <v>225</v>
      </c>
      <c r="G223">
        <v>2192.9160000000002</v>
      </c>
      <c r="H223">
        <v>1770.731</v>
      </c>
      <c r="I223">
        <v>3.4</v>
      </c>
      <c r="J223">
        <v>0.14399999999999999</v>
      </c>
      <c r="K223">
        <v>24.34</v>
      </c>
      <c r="L223">
        <v>2.056</v>
      </c>
      <c r="M223">
        <v>0.45400000000000001</v>
      </c>
      <c r="N223">
        <v>0.65800000000000003</v>
      </c>
      <c r="O223">
        <v>44</v>
      </c>
      <c r="P223">
        <v>27.65</v>
      </c>
      <c r="Q223">
        <v>44.948</v>
      </c>
      <c r="R223">
        <v>230</v>
      </c>
      <c r="S223">
        <v>1</v>
      </c>
    </row>
    <row r="224" spans="1:19" x14ac:dyDescent="0.35">
      <c r="A224">
        <v>801.96600000000001</v>
      </c>
      <c r="B224">
        <v>119.90900000000001</v>
      </c>
      <c r="C224">
        <v>214.3</v>
      </c>
      <c r="D224">
        <v>214.8</v>
      </c>
      <c r="E224">
        <v>220.1</v>
      </c>
      <c r="F224">
        <v>225</v>
      </c>
      <c r="G224">
        <v>2179.5100000000002</v>
      </c>
      <c r="H224">
        <v>1758.8789999999999</v>
      </c>
      <c r="I224">
        <v>2.9</v>
      </c>
      <c r="J224">
        <v>0.15</v>
      </c>
      <c r="K224">
        <v>24.338000000000001</v>
      </c>
      <c r="L224">
        <v>2.0619999999999998</v>
      </c>
      <c r="M224">
        <v>0.45200000000000001</v>
      </c>
      <c r="N224">
        <v>0.65600000000000003</v>
      </c>
      <c r="O224">
        <v>44.2</v>
      </c>
      <c r="P224">
        <v>27.721</v>
      </c>
      <c r="Q224">
        <v>44.984000000000002</v>
      </c>
      <c r="R224">
        <v>229.8</v>
      </c>
      <c r="S224">
        <v>1</v>
      </c>
    </row>
    <row r="225" spans="1:19" x14ac:dyDescent="0.35">
      <c r="A225">
        <v>801.96600000000001</v>
      </c>
      <c r="B225">
        <v>119.90900000000001</v>
      </c>
      <c r="C225">
        <v>214.3</v>
      </c>
      <c r="D225">
        <v>214.8</v>
      </c>
      <c r="E225">
        <v>220.1</v>
      </c>
      <c r="F225">
        <v>225</v>
      </c>
      <c r="G225">
        <v>2179.5100000000002</v>
      </c>
      <c r="H225">
        <v>1758.8789999999999</v>
      </c>
      <c r="I225">
        <v>2.9</v>
      </c>
      <c r="J225">
        <v>0.15</v>
      </c>
      <c r="K225">
        <v>24.338000000000001</v>
      </c>
      <c r="L225">
        <v>2.0619999999999998</v>
      </c>
      <c r="M225">
        <v>0.45200000000000001</v>
      </c>
      <c r="N225">
        <v>0.65600000000000003</v>
      </c>
      <c r="O225">
        <v>44.2</v>
      </c>
      <c r="P225">
        <v>27.721</v>
      </c>
      <c r="Q225">
        <v>44.984000000000002</v>
      </c>
      <c r="R225">
        <v>229.8</v>
      </c>
      <c r="S225">
        <v>1</v>
      </c>
    </row>
    <row r="226" spans="1:19" x14ac:dyDescent="0.35">
      <c r="A226">
        <v>802.15099999999995</v>
      </c>
      <c r="B226">
        <v>119.90900000000001</v>
      </c>
      <c r="C226">
        <v>214.8</v>
      </c>
      <c r="D226">
        <v>214.8</v>
      </c>
      <c r="E226">
        <v>220.1</v>
      </c>
      <c r="F226">
        <v>225</v>
      </c>
      <c r="G226">
        <v>2200.4929999999999</v>
      </c>
      <c r="H226">
        <v>1729.6389999999999</v>
      </c>
      <c r="I226">
        <v>2.95</v>
      </c>
      <c r="J226">
        <v>0.15</v>
      </c>
      <c r="K226">
        <v>24.34</v>
      </c>
      <c r="L226">
        <v>2.0720000000000001</v>
      </c>
      <c r="M226">
        <v>0.45400000000000001</v>
      </c>
      <c r="N226">
        <v>0.65600000000000003</v>
      </c>
      <c r="O226">
        <v>44.2</v>
      </c>
      <c r="P226">
        <v>28.027000000000001</v>
      </c>
      <c r="Q226">
        <v>44.984000000000002</v>
      </c>
      <c r="R226">
        <v>229.8</v>
      </c>
      <c r="S226">
        <v>1</v>
      </c>
    </row>
    <row r="227" spans="1:19" x14ac:dyDescent="0.35">
      <c r="A227">
        <v>802.15099999999995</v>
      </c>
      <c r="B227">
        <v>119.90900000000001</v>
      </c>
      <c r="C227">
        <v>214.8</v>
      </c>
      <c r="D227">
        <v>214.8</v>
      </c>
      <c r="E227">
        <v>220.1</v>
      </c>
      <c r="F227">
        <v>225</v>
      </c>
      <c r="G227">
        <v>2200.4929999999999</v>
      </c>
      <c r="H227">
        <v>1729.6389999999999</v>
      </c>
      <c r="I227">
        <v>2.95</v>
      </c>
      <c r="J227">
        <v>0.15</v>
      </c>
      <c r="K227">
        <v>24.34</v>
      </c>
      <c r="L227">
        <v>2.0720000000000001</v>
      </c>
      <c r="M227">
        <v>0.45400000000000001</v>
      </c>
      <c r="N227">
        <v>0.65600000000000003</v>
      </c>
      <c r="O227">
        <v>44.2</v>
      </c>
      <c r="P227">
        <v>28.027000000000001</v>
      </c>
      <c r="Q227">
        <v>44.984000000000002</v>
      </c>
      <c r="R227">
        <v>229.8</v>
      </c>
      <c r="S227">
        <v>1</v>
      </c>
    </row>
    <row r="228" spans="1:19" hidden="1" x14ac:dyDescent="0.35">
      <c r="A228">
        <v>802.15099999999995</v>
      </c>
      <c r="B228">
        <v>119.90900000000001</v>
      </c>
      <c r="C228">
        <v>215.1</v>
      </c>
      <c r="D228">
        <v>215</v>
      </c>
      <c r="E228">
        <v>220.1</v>
      </c>
      <c r="F228">
        <v>225</v>
      </c>
      <c r="G228">
        <v>2200.7849999999999</v>
      </c>
      <c r="H228">
        <v>1768.1079999999999</v>
      </c>
      <c r="I228">
        <v>2.9580000000000002</v>
      </c>
      <c r="J228">
        <v>0.14799999999999999</v>
      </c>
      <c r="K228">
        <v>24.34</v>
      </c>
      <c r="L228">
        <v>2.0499999999999998</v>
      </c>
      <c r="M228">
        <v>0.45400000000000001</v>
      </c>
      <c r="N228">
        <v>0.65600000000000003</v>
      </c>
      <c r="O228">
        <v>44.5</v>
      </c>
      <c r="P228">
        <v>27.94</v>
      </c>
      <c r="Q228">
        <v>44.999000000000002</v>
      </c>
      <c r="R228">
        <v>229.8</v>
      </c>
    </row>
    <row r="229" spans="1:19" x14ac:dyDescent="0.35">
      <c r="A229">
        <v>802.15099999999995</v>
      </c>
      <c r="B229">
        <v>119.90900000000001</v>
      </c>
      <c r="C229">
        <v>215.1</v>
      </c>
      <c r="D229">
        <v>215</v>
      </c>
      <c r="E229">
        <v>220.1</v>
      </c>
      <c r="F229">
        <v>225</v>
      </c>
      <c r="G229">
        <v>2200.7849999999999</v>
      </c>
      <c r="H229">
        <v>1768.1079999999999</v>
      </c>
      <c r="I229">
        <v>2.9580000000000002</v>
      </c>
      <c r="J229">
        <v>0.14799999999999999</v>
      </c>
      <c r="K229">
        <v>24.34</v>
      </c>
      <c r="L229">
        <v>2.0499999999999998</v>
      </c>
      <c r="M229">
        <v>0.45400000000000001</v>
      </c>
      <c r="N229">
        <v>0.65600000000000003</v>
      </c>
      <c r="O229">
        <v>44.5</v>
      </c>
      <c r="P229">
        <v>27.94</v>
      </c>
      <c r="Q229">
        <v>44.999000000000002</v>
      </c>
      <c r="R229">
        <v>229.8</v>
      </c>
      <c r="S229">
        <v>1</v>
      </c>
    </row>
    <row r="230" spans="1:19" x14ac:dyDescent="0.35">
      <c r="A230">
        <v>802.15099999999995</v>
      </c>
      <c r="B230">
        <v>119.90900000000001</v>
      </c>
      <c r="C230">
        <v>215.3</v>
      </c>
      <c r="D230">
        <v>215.1</v>
      </c>
      <c r="E230">
        <v>220.1</v>
      </c>
      <c r="F230">
        <v>225</v>
      </c>
      <c r="G230">
        <v>2206.9050000000002</v>
      </c>
      <c r="H230">
        <v>1756.0619999999999</v>
      </c>
      <c r="I230">
        <v>3.4</v>
      </c>
      <c r="J230">
        <v>0.14599999999999999</v>
      </c>
      <c r="K230">
        <v>24.34</v>
      </c>
      <c r="L230">
        <v>2.0680000000000001</v>
      </c>
      <c r="M230">
        <v>0.45400000000000001</v>
      </c>
      <c r="N230">
        <v>0.65600000000000003</v>
      </c>
      <c r="O230">
        <v>44.5</v>
      </c>
      <c r="P230">
        <v>28.073</v>
      </c>
      <c r="Q230">
        <v>44.963999999999999</v>
      </c>
      <c r="R230">
        <v>229.8</v>
      </c>
      <c r="S230">
        <v>1</v>
      </c>
    </row>
    <row r="231" spans="1:19" x14ac:dyDescent="0.35">
      <c r="A231">
        <v>802.15099999999995</v>
      </c>
      <c r="B231">
        <v>119.90900000000001</v>
      </c>
      <c r="C231">
        <v>215.3</v>
      </c>
      <c r="D231">
        <v>215.1</v>
      </c>
      <c r="E231">
        <v>220.1</v>
      </c>
      <c r="F231">
        <v>225</v>
      </c>
      <c r="G231">
        <v>2206.9050000000002</v>
      </c>
      <c r="H231">
        <v>1756.0619999999999</v>
      </c>
      <c r="I231">
        <v>3.4</v>
      </c>
      <c r="J231">
        <v>0.14599999999999999</v>
      </c>
      <c r="K231">
        <v>24.34</v>
      </c>
      <c r="L231">
        <v>2.0680000000000001</v>
      </c>
      <c r="M231">
        <v>0.45400000000000001</v>
      </c>
      <c r="N231">
        <v>0.65600000000000003</v>
      </c>
      <c r="O231">
        <v>44.5</v>
      </c>
      <c r="P231">
        <v>28.073</v>
      </c>
      <c r="Q231">
        <v>44.963999999999999</v>
      </c>
      <c r="R231">
        <v>229.8</v>
      </c>
      <c r="S231">
        <v>1</v>
      </c>
    </row>
    <row r="232" spans="1:19" x14ac:dyDescent="0.35">
      <c r="A232">
        <v>802.33500000000004</v>
      </c>
      <c r="B232">
        <v>119.90900000000001</v>
      </c>
      <c r="C232">
        <v>215</v>
      </c>
      <c r="D232">
        <v>215.1</v>
      </c>
      <c r="E232">
        <v>220.1</v>
      </c>
      <c r="F232">
        <v>225</v>
      </c>
      <c r="G232">
        <v>2200.2020000000002</v>
      </c>
      <c r="H232">
        <v>1768.3989999999999</v>
      </c>
      <c r="I232">
        <v>3.234</v>
      </c>
      <c r="J232">
        <v>0.14399999999999999</v>
      </c>
      <c r="K232">
        <v>24.34</v>
      </c>
      <c r="L232">
        <v>2.044</v>
      </c>
      <c r="M232">
        <v>0.45400000000000001</v>
      </c>
      <c r="N232">
        <v>0.65600000000000003</v>
      </c>
      <c r="O232">
        <v>44.7</v>
      </c>
      <c r="P232">
        <v>27.853999999999999</v>
      </c>
      <c r="Q232">
        <v>44.984000000000002</v>
      </c>
      <c r="R232">
        <v>229.8</v>
      </c>
      <c r="S232">
        <v>1</v>
      </c>
    </row>
    <row r="233" spans="1:19" x14ac:dyDescent="0.35">
      <c r="A233">
        <v>802.33500000000004</v>
      </c>
      <c r="B233">
        <v>119.90900000000001</v>
      </c>
      <c r="C233">
        <v>215</v>
      </c>
      <c r="D233">
        <v>215.1</v>
      </c>
      <c r="E233">
        <v>220.1</v>
      </c>
      <c r="F233">
        <v>225</v>
      </c>
      <c r="G233">
        <v>2200.2020000000002</v>
      </c>
      <c r="H233">
        <v>1768.3989999999999</v>
      </c>
      <c r="I233">
        <v>3.234</v>
      </c>
      <c r="J233">
        <v>0.14399999999999999</v>
      </c>
      <c r="K233">
        <v>24.34</v>
      </c>
      <c r="L233">
        <v>2.044</v>
      </c>
      <c r="M233">
        <v>0.45400000000000001</v>
      </c>
      <c r="N233">
        <v>0.65600000000000003</v>
      </c>
      <c r="O233">
        <v>44.7</v>
      </c>
      <c r="P233">
        <v>27.853999999999999</v>
      </c>
      <c r="Q233">
        <v>44.984000000000002</v>
      </c>
      <c r="R233">
        <v>229.8</v>
      </c>
      <c r="S233">
        <v>1</v>
      </c>
    </row>
    <row r="234" spans="1:19" x14ac:dyDescent="0.35">
      <c r="A234">
        <v>802.52</v>
      </c>
      <c r="B234">
        <v>119.90900000000001</v>
      </c>
      <c r="C234">
        <v>214.6</v>
      </c>
      <c r="D234">
        <v>215.1</v>
      </c>
      <c r="E234">
        <v>220.1</v>
      </c>
      <c r="F234">
        <v>225</v>
      </c>
      <c r="G234">
        <v>2195.0529999999999</v>
      </c>
      <c r="H234">
        <v>1754.3130000000001</v>
      </c>
      <c r="I234">
        <v>3.452</v>
      </c>
      <c r="J234">
        <v>0.14399999999999999</v>
      </c>
      <c r="K234">
        <v>24.338000000000001</v>
      </c>
      <c r="L234">
        <v>2.1240000000000001</v>
      </c>
      <c r="M234">
        <v>0.45200000000000001</v>
      </c>
      <c r="N234">
        <v>0.66</v>
      </c>
      <c r="O234">
        <v>44.7</v>
      </c>
      <c r="P234">
        <v>28.593</v>
      </c>
      <c r="Q234">
        <v>44.994</v>
      </c>
      <c r="R234">
        <v>229.8</v>
      </c>
      <c r="S234">
        <v>1</v>
      </c>
    </row>
    <row r="235" spans="1:19" x14ac:dyDescent="0.35">
      <c r="A235">
        <v>802.52</v>
      </c>
      <c r="B235">
        <v>119.90900000000001</v>
      </c>
      <c r="C235">
        <v>214.6</v>
      </c>
      <c r="D235">
        <v>215.1</v>
      </c>
      <c r="E235">
        <v>220.1</v>
      </c>
      <c r="F235">
        <v>225</v>
      </c>
      <c r="G235">
        <v>2195.0529999999999</v>
      </c>
      <c r="H235">
        <v>1754.3130000000001</v>
      </c>
      <c r="I235">
        <v>3.452</v>
      </c>
      <c r="J235">
        <v>0.14399999999999999</v>
      </c>
      <c r="K235">
        <v>24.338000000000001</v>
      </c>
      <c r="L235">
        <v>2.1240000000000001</v>
      </c>
      <c r="M235">
        <v>0.45200000000000001</v>
      </c>
      <c r="N235">
        <v>0.66</v>
      </c>
      <c r="O235">
        <v>44.7</v>
      </c>
      <c r="P235">
        <v>28.593</v>
      </c>
      <c r="Q235">
        <v>44.994</v>
      </c>
      <c r="R235">
        <v>229.8</v>
      </c>
      <c r="S235">
        <v>1</v>
      </c>
    </row>
    <row r="236" spans="1:19" hidden="1" x14ac:dyDescent="0.35">
      <c r="A236">
        <v>802.33500000000004</v>
      </c>
      <c r="B236">
        <v>119.90900000000001</v>
      </c>
      <c r="C236">
        <v>215</v>
      </c>
      <c r="D236">
        <v>215</v>
      </c>
      <c r="E236">
        <v>220.1</v>
      </c>
      <c r="F236">
        <v>225</v>
      </c>
      <c r="G236">
        <v>2199.3270000000002</v>
      </c>
      <c r="H236">
        <v>1741.6849999999999</v>
      </c>
      <c r="I236">
        <v>3.5979999999999999</v>
      </c>
      <c r="J236">
        <v>0.152</v>
      </c>
      <c r="K236">
        <v>24.338000000000001</v>
      </c>
      <c r="L236">
        <v>2.056</v>
      </c>
      <c r="M236">
        <v>0.45200000000000001</v>
      </c>
      <c r="N236">
        <v>0.65400000000000003</v>
      </c>
      <c r="O236">
        <v>45</v>
      </c>
      <c r="P236">
        <v>28.521999999999998</v>
      </c>
      <c r="Q236">
        <v>44.973999999999997</v>
      </c>
      <c r="R236">
        <v>229.8</v>
      </c>
    </row>
    <row r="237" spans="1:19" x14ac:dyDescent="0.35">
      <c r="A237">
        <v>802.33500000000004</v>
      </c>
      <c r="B237">
        <v>119.90900000000001</v>
      </c>
      <c r="C237">
        <v>215</v>
      </c>
      <c r="D237">
        <v>215</v>
      </c>
      <c r="E237">
        <v>220.1</v>
      </c>
      <c r="F237">
        <v>225</v>
      </c>
      <c r="G237">
        <v>2199.3270000000002</v>
      </c>
      <c r="H237">
        <v>1741.6849999999999</v>
      </c>
      <c r="I237">
        <v>3.5979999999999999</v>
      </c>
      <c r="J237">
        <v>0.152</v>
      </c>
      <c r="K237">
        <v>24.338000000000001</v>
      </c>
      <c r="L237">
        <v>2.056</v>
      </c>
      <c r="M237">
        <v>0.45200000000000001</v>
      </c>
      <c r="N237">
        <v>0.65400000000000003</v>
      </c>
      <c r="O237">
        <v>45</v>
      </c>
      <c r="P237">
        <v>28.521999999999998</v>
      </c>
      <c r="Q237">
        <v>44.973999999999997</v>
      </c>
      <c r="R237">
        <v>229.8</v>
      </c>
      <c r="S237">
        <v>1</v>
      </c>
    </row>
    <row r="238" spans="1:19" x14ac:dyDescent="0.35">
      <c r="A238">
        <v>802.52</v>
      </c>
      <c r="B238">
        <v>119.90900000000001</v>
      </c>
      <c r="C238">
        <v>215.3</v>
      </c>
      <c r="D238">
        <v>215</v>
      </c>
      <c r="E238">
        <v>220.1</v>
      </c>
      <c r="F238">
        <v>225</v>
      </c>
      <c r="G238">
        <v>2199.23</v>
      </c>
      <c r="H238">
        <v>1745.7650000000001</v>
      </c>
      <c r="I238">
        <v>3.2839999999999998</v>
      </c>
      <c r="J238">
        <v>0.152</v>
      </c>
      <c r="K238">
        <v>24.34</v>
      </c>
      <c r="L238">
        <v>2.048</v>
      </c>
      <c r="M238">
        <v>0.45400000000000001</v>
      </c>
      <c r="N238">
        <v>0.65600000000000003</v>
      </c>
      <c r="O238">
        <v>45.2</v>
      </c>
      <c r="P238">
        <v>28.338000000000001</v>
      </c>
      <c r="Q238">
        <v>44.942999999999998</v>
      </c>
      <c r="R238">
        <v>229.8</v>
      </c>
      <c r="S238">
        <v>1</v>
      </c>
    </row>
    <row r="239" spans="1:19" x14ac:dyDescent="0.35">
      <c r="A239">
        <v>802.52</v>
      </c>
      <c r="B239">
        <v>119.90900000000001</v>
      </c>
      <c r="C239">
        <v>215.3</v>
      </c>
      <c r="D239">
        <v>215</v>
      </c>
      <c r="E239">
        <v>220.1</v>
      </c>
      <c r="F239">
        <v>225</v>
      </c>
      <c r="G239">
        <v>2199.23</v>
      </c>
      <c r="H239">
        <v>1745.7650000000001</v>
      </c>
      <c r="I239">
        <v>3.2839999999999998</v>
      </c>
      <c r="J239">
        <v>0.152</v>
      </c>
      <c r="K239">
        <v>24.34</v>
      </c>
      <c r="L239">
        <v>2.048</v>
      </c>
      <c r="M239">
        <v>0.45400000000000001</v>
      </c>
      <c r="N239">
        <v>0.65600000000000003</v>
      </c>
      <c r="O239">
        <v>45.2</v>
      </c>
      <c r="P239">
        <v>28.338000000000001</v>
      </c>
      <c r="Q239">
        <v>44.942999999999998</v>
      </c>
      <c r="R239">
        <v>229.8</v>
      </c>
      <c r="S239">
        <v>1</v>
      </c>
    </row>
    <row r="240" spans="1:19" x14ac:dyDescent="0.35">
      <c r="A240">
        <v>802.15099999999995</v>
      </c>
      <c r="B240">
        <v>119.90900000000001</v>
      </c>
      <c r="C240">
        <v>215.1</v>
      </c>
      <c r="D240">
        <v>215.1</v>
      </c>
      <c r="E240">
        <v>220.1</v>
      </c>
      <c r="F240">
        <v>225</v>
      </c>
      <c r="G240">
        <v>2203.9899999999998</v>
      </c>
      <c r="H240">
        <v>1756.451</v>
      </c>
      <c r="I240">
        <v>2.738</v>
      </c>
      <c r="J240">
        <v>0.15</v>
      </c>
      <c r="K240">
        <v>24.34</v>
      </c>
      <c r="L240">
        <v>2.04</v>
      </c>
      <c r="M240">
        <v>0.45400000000000001</v>
      </c>
      <c r="N240">
        <v>0.65600000000000003</v>
      </c>
      <c r="O240">
        <v>45.2</v>
      </c>
      <c r="P240">
        <v>28.077999999999999</v>
      </c>
      <c r="Q240">
        <v>44.963999999999999</v>
      </c>
      <c r="R240">
        <v>229.8</v>
      </c>
      <c r="S240">
        <v>1</v>
      </c>
    </row>
    <row r="241" spans="1:19" x14ac:dyDescent="0.35">
      <c r="A241">
        <v>802.15099999999995</v>
      </c>
      <c r="B241">
        <v>119.90900000000001</v>
      </c>
      <c r="C241">
        <v>215.1</v>
      </c>
      <c r="D241">
        <v>215.1</v>
      </c>
      <c r="E241">
        <v>220.1</v>
      </c>
      <c r="F241">
        <v>225</v>
      </c>
      <c r="G241">
        <v>2203.9899999999998</v>
      </c>
      <c r="H241">
        <v>1756.451</v>
      </c>
      <c r="I241">
        <v>2.738</v>
      </c>
      <c r="J241">
        <v>0.15</v>
      </c>
      <c r="K241">
        <v>24.34</v>
      </c>
      <c r="L241">
        <v>2.04</v>
      </c>
      <c r="M241">
        <v>0.45400000000000001</v>
      </c>
      <c r="N241">
        <v>0.65600000000000003</v>
      </c>
      <c r="O241">
        <v>45.2</v>
      </c>
      <c r="P241">
        <v>28.077999999999999</v>
      </c>
      <c r="Q241">
        <v>44.963999999999999</v>
      </c>
      <c r="R241">
        <v>229.8</v>
      </c>
      <c r="S241">
        <v>0</v>
      </c>
    </row>
    <row r="242" spans="1:19" hidden="1" x14ac:dyDescent="0.35">
      <c r="A242">
        <v>802.33500000000004</v>
      </c>
      <c r="B242">
        <v>119.90900000000001</v>
      </c>
      <c r="C242">
        <v>215.1</v>
      </c>
      <c r="D242">
        <v>215.3</v>
      </c>
      <c r="E242">
        <v>220.1</v>
      </c>
      <c r="F242">
        <v>225</v>
      </c>
      <c r="G242">
        <v>2192.9160000000002</v>
      </c>
      <c r="H242">
        <v>1743.1420000000001</v>
      </c>
      <c r="I242">
        <v>2.7160000000000002</v>
      </c>
      <c r="J242">
        <v>0.14799999999999999</v>
      </c>
      <c r="K242">
        <v>24.34</v>
      </c>
      <c r="L242">
        <v>2.0739999999999998</v>
      </c>
      <c r="M242">
        <v>0.45400000000000001</v>
      </c>
      <c r="N242">
        <v>0.65800000000000003</v>
      </c>
      <c r="O242">
        <v>45.4</v>
      </c>
      <c r="P242">
        <v>28.388999999999999</v>
      </c>
      <c r="Q242">
        <v>44.948</v>
      </c>
      <c r="R242">
        <v>229.8</v>
      </c>
    </row>
    <row r="243" spans="1:19" x14ac:dyDescent="0.35">
      <c r="A243">
        <v>802.33500000000004</v>
      </c>
      <c r="B243">
        <v>119.90900000000001</v>
      </c>
      <c r="C243">
        <v>215.1</v>
      </c>
      <c r="D243">
        <v>215.3</v>
      </c>
      <c r="E243">
        <v>220.1</v>
      </c>
      <c r="F243">
        <v>225</v>
      </c>
      <c r="G243">
        <v>2192.9160000000002</v>
      </c>
      <c r="H243">
        <v>1743.1420000000001</v>
      </c>
      <c r="I243">
        <v>2.7160000000000002</v>
      </c>
      <c r="J243">
        <v>0.14799999999999999</v>
      </c>
      <c r="K243">
        <v>24.34</v>
      </c>
      <c r="L243">
        <v>2.0739999999999998</v>
      </c>
      <c r="M243">
        <v>0.45400000000000001</v>
      </c>
      <c r="N243">
        <v>0.65800000000000003</v>
      </c>
      <c r="O243">
        <v>45.4</v>
      </c>
      <c r="P243">
        <v>28.388999999999999</v>
      </c>
      <c r="Q243">
        <v>44.948</v>
      </c>
      <c r="R243">
        <v>229.8</v>
      </c>
      <c r="S243">
        <v>1</v>
      </c>
    </row>
    <row r="244" spans="1:19" x14ac:dyDescent="0.35">
      <c r="A244">
        <v>802.33500000000004</v>
      </c>
      <c r="B244">
        <v>119.90900000000001</v>
      </c>
      <c r="C244">
        <v>215.1</v>
      </c>
      <c r="D244">
        <v>215.1</v>
      </c>
      <c r="E244">
        <v>220.3</v>
      </c>
      <c r="F244">
        <v>225</v>
      </c>
      <c r="G244">
        <v>2202.7280000000001</v>
      </c>
      <c r="H244">
        <v>1749.3589999999999</v>
      </c>
      <c r="I244">
        <v>2.83</v>
      </c>
      <c r="J244">
        <v>0.156</v>
      </c>
      <c r="K244">
        <v>24.34</v>
      </c>
      <c r="L244">
        <v>2.06</v>
      </c>
      <c r="M244">
        <v>0.45400000000000001</v>
      </c>
      <c r="N244">
        <v>0.65400000000000003</v>
      </c>
      <c r="O244">
        <v>45.7</v>
      </c>
      <c r="P244">
        <v>28.292000000000002</v>
      </c>
      <c r="Q244">
        <v>44.984000000000002</v>
      </c>
      <c r="R244">
        <v>229.8</v>
      </c>
      <c r="S244">
        <v>0</v>
      </c>
    </row>
    <row r="245" spans="1:19" x14ac:dyDescent="0.35">
      <c r="A245">
        <v>802.33500000000004</v>
      </c>
      <c r="B245">
        <v>119.90900000000001</v>
      </c>
      <c r="C245">
        <v>215.1</v>
      </c>
      <c r="D245">
        <v>215.1</v>
      </c>
      <c r="E245">
        <v>220.3</v>
      </c>
      <c r="F245">
        <v>225</v>
      </c>
      <c r="G245">
        <v>2202.7280000000001</v>
      </c>
      <c r="H245">
        <v>1749.3589999999999</v>
      </c>
      <c r="I245">
        <v>2.83</v>
      </c>
      <c r="J245">
        <v>0.156</v>
      </c>
      <c r="K245">
        <v>24.34</v>
      </c>
      <c r="L245">
        <v>2.06</v>
      </c>
      <c r="M245">
        <v>0.45400000000000001</v>
      </c>
      <c r="N245">
        <v>0.65400000000000003</v>
      </c>
      <c r="O245">
        <v>45.7</v>
      </c>
      <c r="P245">
        <v>28.292000000000002</v>
      </c>
      <c r="Q245">
        <v>44.984000000000002</v>
      </c>
      <c r="R245">
        <v>229.8</v>
      </c>
      <c r="S245">
        <v>1</v>
      </c>
    </row>
    <row r="246" spans="1:19" x14ac:dyDescent="0.35">
      <c r="A246">
        <v>802.33500000000004</v>
      </c>
      <c r="B246">
        <v>119.90900000000001</v>
      </c>
      <c r="C246">
        <v>215</v>
      </c>
      <c r="D246">
        <v>215.1</v>
      </c>
      <c r="E246">
        <v>220.1</v>
      </c>
      <c r="F246">
        <v>225</v>
      </c>
      <c r="G246">
        <v>2206.127</v>
      </c>
      <c r="H246">
        <v>1747.222</v>
      </c>
      <c r="I246">
        <v>3.1579999999999999</v>
      </c>
      <c r="J246">
        <v>0.14399999999999999</v>
      </c>
      <c r="K246">
        <v>24.34</v>
      </c>
      <c r="L246">
        <v>2.06</v>
      </c>
      <c r="M246">
        <v>0.45400000000000001</v>
      </c>
      <c r="N246">
        <v>0.65600000000000003</v>
      </c>
      <c r="O246">
        <v>45.7</v>
      </c>
      <c r="P246">
        <v>28.318000000000001</v>
      </c>
      <c r="Q246">
        <v>44.948</v>
      </c>
      <c r="R246">
        <v>229.8</v>
      </c>
      <c r="S246">
        <v>1</v>
      </c>
    </row>
    <row r="247" spans="1:19" x14ac:dyDescent="0.35">
      <c r="A247">
        <v>802.33500000000004</v>
      </c>
      <c r="B247">
        <v>119.90900000000001</v>
      </c>
      <c r="C247">
        <v>215</v>
      </c>
      <c r="D247">
        <v>215.1</v>
      </c>
      <c r="E247">
        <v>220.1</v>
      </c>
      <c r="F247">
        <v>225</v>
      </c>
      <c r="G247">
        <v>2206.127</v>
      </c>
      <c r="H247">
        <v>1747.222</v>
      </c>
      <c r="I247">
        <v>3.1579999999999999</v>
      </c>
      <c r="J247">
        <v>0.14399999999999999</v>
      </c>
      <c r="K247">
        <v>24.34</v>
      </c>
      <c r="L247">
        <v>2.06</v>
      </c>
      <c r="M247">
        <v>0.45400000000000001</v>
      </c>
      <c r="N247">
        <v>0.65600000000000003</v>
      </c>
      <c r="O247">
        <v>45.7</v>
      </c>
      <c r="P247">
        <v>28.318000000000001</v>
      </c>
      <c r="Q247">
        <v>44.948</v>
      </c>
      <c r="R247">
        <v>229.8</v>
      </c>
      <c r="S247">
        <v>0</v>
      </c>
    </row>
    <row r="248" spans="1:19" x14ac:dyDescent="0.35">
      <c r="A248">
        <v>802.33500000000004</v>
      </c>
      <c r="B248">
        <v>119.90900000000001</v>
      </c>
      <c r="C248">
        <v>214.5</v>
      </c>
      <c r="D248">
        <v>214.8</v>
      </c>
      <c r="E248">
        <v>220.1</v>
      </c>
      <c r="F248">
        <v>224.8</v>
      </c>
      <c r="G248">
        <v>2203.9899999999998</v>
      </c>
      <c r="H248">
        <v>1749.845</v>
      </c>
      <c r="I248">
        <v>3.0859999999999999</v>
      </c>
      <c r="J248">
        <v>0.14399999999999999</v>
      </c>
      <c r="K248">
        <v>24.34</v>
      </c>
      <c r="L248">
        <v>2.056</v>
      </c>
      <c r="M248">
        <v>0.45400000000000001</v>
      </c>
      <c r="N248">
        <v>0.65600000000000003</v>
      </c>
      <c r="O248">
        <v>45.9</v>
      </c>
      <c r="P248">
        <v>28.312999999999999</v>
      </c>
      <c r="Q248">
        <v>44.973999999999997</v>
      </c>
      <c r="R248">
        <v>229.8</v>
      </c>
      <c r="S248">
        <v>1</v>
      </c>
    </row>
    <row r="249" spans="1:19" x14ac:dyDescent="0.35">
      <c r="A249">
        <v>802.33500000000004</v>
      </c>
      <c r="B249">
        <v>119.90900000000001</v>
      </c>
      <c r="C249">
        <v>214.5</v>
      </c>
      <c r="D249">
        <v>214.8</v>
      </c>
      <c r="E249">
        <v>220.1</v>
      </c>
      <c r="F249">
        <v>224.8</v>
      </c>
      <c r="G249">
        <v>2203.9899999999998</v>
      </c>
      <c r="H249">
        <v>1749.845</v>
      </c>
      <c r="I249">
        <v>3.0859999999999999</v>
      </c>
      <c r="J249">
        <v>0.14399999999999999</v>
      </c>
      <c r="K249">
        <v>24.34</v>
      </c>
      <c r="L249">
        <v>2.056</v>
      </c>
      <c r="M249">
        <v>0.45400000000000001</v>
      </c>
      <c r="N249">
        <v>0.65600000000000003</v>
      </c>
      <c r="O249">
        <v>45.9</v>
      </c>
      <c r="P249">
        <v>28.312999999999999</v>
      </c>
      <c r="Q249">
        <v>44.973999999999997</v>
      </c>
      <c r="R249">
        <v>229.8</v>
      </c>
      <c r="S249">
        <v>1</v>
      </c>
    </row>
    <row r="250" spans="1:19" hidden="1" x14ac:dyDescent="0.35">
      <c r="A250">
        <v>802.70399999999995</v>
      </c>
      <c r="B250">
        <v>119.90900000000001</v>
      </c>
      <c r="C250">
        <v>214.8</v>
      </c>
      <c r="D250">
        <v>214.8</v>
      </c>
      <c r="E250">
        <v>220.1</v>
      </c>
      <c r="F250">
        <v>225</v>
      </c>
      <c r="G250">
        <v>2197.6759999999999</v>
      </c>
      <c r="H250">
        <v>1769.4680000000001</v>
      </c>
      <c r="I250">
        <v>3.1019999999999999</v>
      </c>
      <c r="J250">
        <v>0.14799999999999999</v>
      </c>
      <c r="K250">
        <v>24.341999999999999</v>
      </c>
      <c r="L250">
        <v>2.06</v>
      </c>
      <c r="M250">
        <v>0.45400000000000001</v>
      </c>
      <c r="N250">
        <v>0.65800000000000003</v>
      </c>
      <c r="O250">
        <v>46</v>
      </c>
      <c r="P250">
        <v>28.434999999999999</v>
      </c>
      <c r="Q250">
        <v>44.973999999999997</v>
      </c>
      <c r="R250">
        <v>230</v>
      </c>
    </row>
    <row r="251" spans="1:19" x14ac:dyDescent="0.35">
      <c r="A251">
        <v>802.70399999999995</v>
      </c>
      <c r="B251">
        <v>119.90900000000001</v>
      </c>
      <c r="C251">
        <v>214.8</v>
      </c>
      <c r="D251">
        <v>214.8</v>
      </c>
      <c r="E251">
        <v>220.1</v>
      </c>
      <c r="F251">
        <v>225</v>
      </c>
      <c r="G251">
        <v>2197.6759999999999</v>
      </c>
      <c r="H251">
        <v>1769.4680000000001</v>
      </c>
      <c r="I251">
        <v>3.1019999999999999</v>
      </c>
      <c r="J251">
        <v>0.14799999999999999</v>
      </c>
      <c r="K251">
        <v>24.341999999999999</v>
      </c>
      <c r="L251">
        <v>2.06</v>
      </c>
      <c r="M251">
        <v>0.45400000000000001</v>
      </c>
      <c r="N251">
        <v>0.65800000000000003</v>
      </c>
      <c r="O251">
        <v>46</v>
      </c>
      <c r="P251">
        <v>28.434999999999999</v>
      </c>
      <c r="Q251">
        <v>44.973999999999997</v>
      </c>
      <c r="R251">
        <v>230</v>
      </c>
      <c r="S251">
        <v>1</v>
      </c>
    </row>
    <row r="252" spans="1:19" x14ac:dyDescent="0.35">
      <c r="A252">
        <v>802.33500000000004</v>
      </c>
      <c r="B252">
        <v>119.90900000000001</v>
      </c>
      <c r="C252">
        <v>215.3</v>
      </c>
      <c r="D252">
        <v>215</v>
      </c>
      <c r="E252">
        <v>220</v>
      </c>
      <c r="F252">
        <v>225</v>
      </c>
      <c r="G252">
        <v>2211.9560000000001</v>
      </c>
      <c r="H252">
        <v>1756.645</v>
      </c>
      <c r="I252">
        <v>2.95</v>
      </c>
      <c r="J252">
        <v>0.14599999999999999</v>
      </c>
      <c r="K252">
        <v>24.34</v>
      </c>
      <c r="L252">
        <v>2.0539999999999998</v>
      </c>
      <c r="M252">
        <v>0.45400000000000001</v>
      </c>
      <c r="N252">
        <v>0.65800000000000003</v>
      </c>
      <c r="O252">
        <v>46.2</v>
      </c>
      <c r="P252">
        <v>28.302</v>
      </c>
      <c r="Q252">
        <v>44.959000000000003</v>
      </c>
      <c r="R252">
        <v>230</v>
      </c>
      <c r="S252">
        <v>1</v>
      </c>
    </row>
    <row r="253" spans="1:19" x14ac:dyDescent="0.35">
      <c r="A253">
        <v>802.33500000000004</v>
      </c>
      <c r="B253">
        <v>119.90900000000001</v>
      </c>
      <c r="C253">
        <v>215.3</v>
      </c>
      <c r="D253">
        <v>215</v>
      </c>
      <c r="E253">
        <v>220</v>
      </c>
      <c r="F253">
        <v>225</v>
      </c>
      <c r="G253">
        <v>2211.9560000000001</v>
      </c>
      <c r="H253">
        <v>1756.645</v>
      </c>
      <c r="I253">
        <v>2.95</v>
      </c>
      <c r="J253">
        <v>0.14599999999999999</v>
      </c>
      <c r="K253">
        <v>24.34</v>
      </c>
      <c r="L253">
        <v>2.0539999999999998</v>
      </c>
      <c r="M253">
        <v>0.45400000000000001</v>
      </c>
      <c r="N253">
        <v>0.65800000000000003</v>
      </c>
      <c r="O253">
        <v>46.2</v>
      </c>
      <c r="P253">
        <v>28.302</v>
      </c>
      <c r="Q253">
        <v>44.959000000000003</v>
      </c>
      <c r="R253">
        <v>230</v>
      </c>
      <c r="S253">
        <v>1</v>
      </c>
    </row>
    <row r="254" spans="1:19" x14ac:dyDescent="0.35">
      <c r="A254">
        <v>802.33500000000004</v>
      </c>
      <c r="B254">
        <v>119.90900000000001</v>
      </c>
      <c r="C254">
        <v>215.3</v>
      </c>
      <c r="D254">
        <v>215.1</v>
      </c>
      <c r="E254">
        <v>220.1</v>
      </c>
      <c r="F254">
        <v>225</v>
      </c>
      <c r="G254">
        <v>2198.453</v>
      </c>
      <c r="H254">
        <v>1751.5930000000001</v>
      </c>
      <c r="I254">
        <v>3.2719999999999998</v>
      </c>
      <c r="J254">
        <v>0.14399999999999999</v>
      </c>
      <c r="K254">
        <v>24.34</v>
      </c>
      <c r="L254">
        <v>2.06</v>
      </c>
      <c r="M254">
        <v>0.45400000000000001</v>
      </c>
      <c r="N254">
        <v>0.65800000000000003</v>
      </c>
      <c r="O254">
        <v>46.4</v>
      </c>
      <c r="P254">
        <v>28.347999999999999</v>
      </c>
      <c r="Q254">
        <v>44.948</v>
      </c>
      <c r="R254">
        <v>229.8</v>
      </c>
      <c r="S254">
        <v>0</v>
      </c>
    </row>
    <row r="255" spans="1:19" x14ac:dyDescent="0.35">
      <c r="A255">
        <v>802.33500000000004</v>
      </c>
      <c r="B255">
        <v>119.90900000000001</v>
      </c>
      <c r="C255">
        <v>215.3</v>
      </c>
      <c r="D255">
        <v>215.1</v>
      </c>
      <c r="E255">
        <v>220.1</v>
      </c>
      <c r="F255">
        <v>225</v>
      </c>
      <c r="G255">
        <v>2198.453</v>
      </c>
      <c r="H255">
        <v>1751.5930000000001</v>
      </c>
      <c r="I255">
        <v>3.2719999999999998</v>
      </c>
      <c r="J255">
        <v>0.14399999999999999</v>
      </c>
      <c r="K255">
        <v>24.34</v>
      </c>
      <c r="L255">
        <v>2.06</v>
      </c>
      <c r="M255">
        <v>0.45400000000000001</v>
      </c>
      <c r="N255">
        <v>0.65800000000000003</v>
      </c>
      <c r="O255">
        <v>46.4</v>
      </c>
      <c r="P255">
        <v>28.347999999999999</v>
      </c>
      <c r="Q255">
        <v>44.948</v>
      </c>
      <c r="R255">
        <v>229.8</v>
      </c>
      <c r="S255">
        <v>1</v>
      </c>
    </row>
    <row r="256" spans="1:19" hidden="1" x14ac:dyDescent="0.35">
      <c r="A256">
        <v>802.33500000000004</v>
      </c>
      <c r="B256">
        <v>119.90900000000001</v>
      </c>
      <c r="C256">
        <v>215.1</v>
      </c>
      <c r="D256">
        <v>215.1</v>
      </c>
      <c r="E256">
        <v>220.1</v>
      </c>
      <c r="F256">
        <v>225</v>
      </c>
      <c r="G256">
        <v>2207.6819999999998</v>
      </c>
      <c r="H256">
        <v>1768.2049999999999</v>
      </c>
      <c r="I256">
        <v>3.43</v>
      </c>
      <c r="J256">
        <v>0.14399999999999999</v>
      </c>
      <c r="K256">
        <v>24.34</v>
      </c>
      <c r="L256">
        <v>2.052</v>
      </c>
      <c r="M256">
        <v>0.45400000000000001</v>
      </c>
      <c r="N256">
        <v>0.65600000000000003</v>
      </c>
      <c r="O256">
        <v>46.5</v>
      </c>
      <c r="P256">
        <v>28.221</v>
      </c>
      <c r="Q256">
        <v>44.988999999999997</v>
      </c>
      <c r="R256">
        <v>229.8</v>
      </c>
    </row>
    <row r="257" spans="1:19" x14ac:dyDescent="0.35">
      <c r="A257">
        <v>802.33500000000004</v>
      </c>
      <c r="B257">
        <v>119.90900000000001</v>
      </c>
      <c r="C257">
        <v>215.1</v>
      </c>
      <c r="D257">
        <v>215.1</v>
      </c>
      <c r="E257">
        <v>220.1</v>
      </c>
      <c r="F257">
        <v>225</v>
      </c>
      <c r="G257">
        <v>2207.6819999999998</v>
      </c>
      <c r="H257">
        <v>1768.2049999999999</v>
      </c>
      <c r="I257">
        <v>3.43</v>
      </c>
      <c r="J257">
        <v>0.14399999999999999</v>
      </c>
      <c r="K257">
        <v>24.34</v>
      </c>
      <c r="L257">
        <v>2.052</v>
      </c>
      <c r="M257">
        <v>0.45400000000000001</v>
      </c>
      <c r="N257">
        <v>0.65600000000000003</v>
      </c>
      <c r="O257">
        <v>46.5</v>
      </c>
      <c r="P257">
        <v>28.221</v>
      </c>
      <c r="Q257">
        <v>44.988999999999997</v>
      </c>
      <c r="R257">
        <v>229.8</v>
      </c>
      <c r="S257">
        <v>1</v>
      </c>
    </row>
    <row r="258" spans="1:19" x14ac:dyDescent="0.35">
      <c r="A258">
        <v>802.15099999999995</v>
      </c>
      <c r="B258">
        <v>119.90900000000001</v>
      </c>
      <c r="C258">
        <v>215</v>
      </c>
      <c r="D258">
        <v>215.1</v>
      </c>
      <c r="E258">
        <v>220.1</v>
      </c>
      <c r="F258">
        <v>225</v>
      </c>
      <c r="G258">
        <v>2199.7159999999999</v>
      </c>
      <c r="H258">
        <v>1756.2560000000001</v>
      </c>
      <c r="I258">
        <v>2.7040000000000002</v>
      </c>
      <c r="J258">
        <v>0.15</v>
      </c>
      <c r="K258">
        <v>24.34</v>
      </c>
      <c r="L258">
        <v>2.06</v>
      </c>
      <c r="M258">
        <v>0.45400000000000001</v>
      </c>
      <c r="N258">
        <v>0.65600000000000003</v>
      </c>
      <c r="O258">
        <v>46.5</v>
      </c>
      <c r="P258">
        <v>28.266999999999999</v>
      </c>
      <c r="Q258">
        <v>44.969000000000001</v>
      </c>
      <c r="R258">
        <v>229.8</v>
      </c>
      <c r="S258">
        <v>1</v>
      </c>
    </row>
    <row r="259" spans="1:19" x14ac:dyDescent="0.35">
      <c r="A259">
        <v>802.15099999999995</v>
      </c>
      <c r="B259">
        <v>119.90900000000001</v>
      </c>
      <c r="C259">
        <v>215</v>
      </c>
      <c r="D259">
        <v>215.1</v>
      </c>
      <c r="E259">
        <v>220.1</v>
      </c>
      <c r="F259">
        <v>225</v>
      </c>
      <c r="G259">
        <v>2199.7159999999999</v>
      </c>
      <c r="H259">
        <v>1756.2560000000001</v>
      </c>
      <c r="I259">
        <v>2.7040000000000002</v>
      </c>
      <c r="J259">
        <v>0.15</v>
      </c>
      <c r="K259">
        <v>24.34</v>
      </c>
      <c r="L259">
        <v>2.06</v>
      </c>
      <c r="M259">
        <v>0.45400000000000001</v>
      </c>
      <c r="N259">
        <v>0.65600000000000003</v>
      </c>
      <c r="O259">
        <v>46.5</v>
      </c>
      <c r="P259">
        <v>28.266999999999999</v>
      </c>
      <c r="Q259">
        <v>44.969000000000001</v>
      </c>
      <c r="R259">
        <v>229.8</v>
      </c>
      <c r="S259">
        <v>1</v>
      </c>
    </row>
    <row r="260" spans="1:19" x14ac:dyDescent="0.35">
      <c r="A260">
        <v>802.52</v>
      </c>
      <c r="B260">
        <v>119.90900000000001</v>
      </c>
      <c r="C260">
        <v>215</v>
      </c>
      <c r="D260">
        <v>215.1</v>
      </c>
      <c r="E260">
        <v>220.1</v>
      </c>
      <c r="F260">
        <v>225</v>
      </c>
      <c r="G260">
        <v>2209.2359999999999</v>
      </c>
      <c r="H260">
        <v>1755.673</v>
      </c>
      <c r="I260">
        <v>3.3519999999999999</v>
      </c>
      <c r="J260">
        <v>0.158</v>
      </c>
      <c r="K260">
        <v>24.34</v>
      </c>
      <c r="L260">
        <v>2.0539999999999998</v>
      </c>
      <c r="M260">
        <v>0.45400000000000001</v>
      </c>
      <c r="N260">
        <v>0.65600000000000003</v>
      </c>
      <c r="O260">
        <v>46.5</v>
      </c>
      <c r="P260">
        <v>28.256</v>
      </c>
      <c r="Q260">
        <v>44.969000000000001</v>
      </c>
      <c r="R260">
        <v>229.8</v>
      </c>
      <c r="S260">
        <v>1</v>
      </c>
    </row>
    <row r="261" spans="1:19" x14ac:dyDescent="0.35">
      <c r="A261">
        <v>802.52</v>
      </c>
      <c r="B261">
        <v>119.90900000000001</v>
      </c>
      <c r="C261">
        <v>215</v>
      </c>
      <c r="D261">
        <v>215.1</v>
      </c>
      <c r="E261">
        <v>220.1</v>
      </c>
      <c r="F261">
        <v>225</v>
      </c>
      <c r="G261">
        <v>2209.2359999999999</v>
      </c>
      <c r="H261">
        <v>1755.673</v>
      </c>
      <c r="I261">
        <v>3.3519999999999999</v>
      </c>
      <c r="J261">
        <v>0.158</v>
      </c>
      <c r="K261">
        <v>24.34</v>
      </c>
      <c r="L261">
        <v>2.0539999999999998</v>
      </c>
      <c r="M261">
        <v>0.45400000000000001</v>
      </c>
      <c r="N261">
        <v>0.65600000000000003</v>
      </c>
      <c r="O261">
        <v>46.5</v>
      </c>
      <c r="P261">
        <v>28.256</v>
      </c>
      <c r="Q261">
        <v>44.969000000000001</v>
      </c>
      <c r="R261">
        <v>229.8</v>
      </c>
      <c r="S261">
        <v>0</v>
      </c>
    </row>
    <row r="262" spans="1:19" x14ac:dyDescent="0.35">
      <c r="A262">
        <v>802.33500000000004</v>
      </c>
      <c r="B262">
        <v>119.90900000000001</v>
      </c>
      <c r="C262">
        <v>214.8</v>
      </c>
      <c r="D262">
        <v>214.8</v>
      </c>
      <c r="E262">
        <v>220.1</v>
      </c>
      <c r="F262">
        <v>225</v>
      </c>
      <c r="G262">
        <v>2195.442</v>
      </c>
      <c r="H262">
        <v>1754.1189999999999</v>
      </c>
      <c r="I262">
        <v>3.3719999999999999</v>
      </c>
      <c r="J262">
        <v>0.14599999999999999</v>
      </c>
      <c r="K262">
        <v>24.338000000000001</v>
      </c>
      <c r="L262">
        <v>2.0699999999999998</v>
      </c>
      <c r="M262">
        <v>0.45200000000000001</v>
      </c>
      <c r="N262">
        <v>0.65800000000000003</v>
      </c>
      <c r="O262">
        <v>46.5</v>
      </c>
      <c r="P262">
        <v>28.379000000000001</v>
      </c>
      <c r="Q262">
        <v>44.953000000000003</v>
      </c>
      <c r="R262">
        <v>229.8</v>
      </c>
      <c r="S262">
        <v>0</v>
      </c>
    </row>
    <row r="263" spans="1:19" x14ac:dyDescent="0.35">
      <c r="A263">
        <v>802.33500000000004</v>
      </c>
      <c r="B263">
        <v>119.90900000000001</v>
      </c>
      <c r="C263">
        <v>214.8</v>
      </c>
      <c r="D263">
        <v>214.8</v>
      </c>
      <c r="E263">
        <v>220.1</v>
      </c>
      <c r="F263">
        <v>225</v>
      </c>
      <c r="G263">
        <v>2195.442</v>
      </c>
      <c r="H263">
        <v>1754.1189999999999</v>
      </c>
      <c r="I263">
        <v>3.3719999999999999</v>
      </c>
      <c r="J263">
        <v>0.14599999999999999</v>
      </c>
      <c r="K263">
        <v>24.338000000000001</v>
      </c>
      <c r="L263">
        <v>2.0699999999999998</v>
      </c>
      <c r="M263">
        <v>0.45200000000000001</v>
      </c>
      <c r="N263">
        <v>0.65800000000000003</v>
      </c>
      <c r="O263">
        <v>46.5</v>
      </c>
      <c r="P263">
        <v>28.379000000000001</v>
      </c>
      <c r="Q263">
        <v>44.953000000000003</v>
      </c>
      <c r="R263">
        <v>229.8</v>
      </c>
      <c r="S263">
        <v>1</v>
      </c>
    </row>
    <row r="264" spans="1:19" hidden="1" x14ac:dyDescent="0.35">
      <c r="A264">
        <v>802.52</v>
      </c>
      <c r="B264">
        <v>119.90900000000001</v>
      </c>
      <c r="C264">
        <v>214.8</v>
      </c>
      <c r="D264">
        <v>214.8</v>
      </c>
      <c r="E264">
        <v>220.1</v>
      </c>
      <c r="F264">
        <v>225</v>
      </c>
      <c r="G264">
        <v>2200.299</v>
      </c>
      <c r="H264">
        <v>1762.182</v>
      </c>
      <c r="I264">
        <v>2.8039999999999998</v>
      </c>
      <c r="J264">
        <v>0.14599999999999999</v>
      </c>
      <c r="K264">
        <v>24.34</v>
      </c>
      <c r="L264">
        <v>2.0579999999999998</v>
      </c>
      <c r="M264">
        <v>0.45400000000000001</v>
      </c>
      <c r="N264">
        <v>0.65600000000000003</v>
      </c>
      <c r="O264">
        <v>46.5</v>
      </c>
      <c r="P264">
        <v>28.353000000000002</v>
      </c>
      <c r="Q264">
        <v>44.973999999999997</v>
      </c>
      <c r="R264">
        <v>229.8</v>
      </c>
    </row>
    <row r="265" spans="1:19" x14ac:dyDescent="0.35">
      <c r="A265">
        <v>802.52</v>
      </c>
      <c r="B265">
        <v>119.90900000000001</v>
      </c>
      <c r="C265">
        <v>214.8</v>
      </c>
      <c r="D265">
        <v>214.8</v>
      </c>
      <c r="E265">
        <v>220.1</v>
      </c>
      <c r="F265">
        <v>225</v>
      </c>
      <c r="G265">
        <v>2200.299</v>
      </c>
      <c r="H265">
        <v>1762.182</v>
      </c>
      <c r="I265">
        <v>2.8039999999999998</v>
      </c>
      <c r="J265">
        <v>0.14599999999999999</v>
      </c>
      <c r="K265">
        <v>24.34</v>
      </c>
      <c r="L265">
        <v>2.0579999999999998</v>
      </c>
      <c r="M265">
        <v>0.45400000000000001</v>
      </c>
      <c r="N265">
        <v>0.65600000000000003</v>
      </c>
      <c r="O265">
        <v>46.5</v>
      </c>
      <c r="P265">
        <v>28.353000000000002</v>
      </c>
      <c r="Q265">
        <v>44.973999999999997</v>
      </c>
      <c r="R265">
        <v>229.8</v>
      </c>
      <c r="S265">
        <v>1</v>
      </c>
    </row>
    <row r="266" spans="1:19" x14ac:dyDescent="0.35">
      <c r="A266">
        <v>802.70399999999995</v>
      </c>
      <c r="B266">
        <v>119.90900000000001</v>
      </c>
      <c r="C266">
        <v>214.8</v>
      </c>
      <c r="D266">
        <v>215</v>
      </c>
      <c r="E266">
        <v>220</v>
      </c>
      <c r="F266">
        <v>225</v>
      </c>
      <c r="G266">
        <v>2192.9160000000002</v>
      </c>
      <c r="H266">
        <v>1761.405</v>
      </c>
      <c r="I266">
        <v>3.46</v>
      </c>
      <c r="J266">
        <v>0.14399999999999999</v>
      </c>
      <c r="K266">
        <v>24.338000000000001</v>
      </c>
      <c r="L266">
        <v>2.0539999999999998</v>
      </c>
      <c r="M266">
        <v>0.45200000000000001</v>
      </c>
      <c r="N266">
        <v>0.65600000000000003</v>
      </c>
      <c r="O266">
        <v>46.4</v>
      </c>
      <c r="P266">
        <v>28.353000000000002</v>
      </c>
      <c r="Q266">
        <v>44.988999999999997</v>
      </c>
      <c r="R266">
        <v>229.8</v>
      </c>
      <c r="S266">
        <v>1</v>
      </c>
    </row>
    <row r="267" spans="1:19" x14ac:dyDescent="0.35">
      <c r="A267">
        <v>802.70399999999995</v>
      </c>
      <c r="B267">
        <v>119.90900000000001</v>
      </c>
      <c r="C267">
        <v>214.8</v>
      </c>
      <c r="D267">
        <v>215</v>
      </c>
      <c r="E267">
        <v>220</v>
      </c>
      <c r="F267">
        <v>225</v>
      </c>
      <c r="G267">
        <v>2192.9160000000002</v>
      </c>
      <c r="H267">
        <v>1761.405</v>
      </c>
      <c r="I267">
        <v>3.46</v>
      </c>
      <c r="J267">
        <v>0.14399999999999999</v>
      </c>
      <c r="K267">
        <v>24.338000000000001</v>
      </c>
      <c r="L267">
        <v>2.0539999999999998</v>
      </c>
      <c r="M267">
        <v>0.45200000000000001</v>
      </c>
      <c r="N267">
        <v>0.65600000000000003</v>
      </c>
      <c r="O267">
        <v>46.4</v>
      </c>
      <c r="P267">
        <v>28.353000000000002</v>
      </c>
      <c r="Q267">
        <v>44.988999999999997</v>
      </c>
      <c r="R267">
        <v>229.8</v>
      </c>
      <c r="S267">
        <v>1</v>
      </c>
    </row>
    <row r="268" spans="1:19" hidden="1" x14ac:dyDescent="0.35">
      <c r="A268">
        <v>802.52</v>
      </c>
      <c r="B268">
        <v>119.90900000000001</v>
      </c>
      <c r="C268">
        <v>215.1</v>
      </c>
      <c r="D268">
        <v>215.1</v>
      </c>
      <c r="E268">
        <v>220</v>
      </c>
      <c r="F268">
        <v>225</v>
      </c>
      <c r="G268">
        <v>2194.2759999999998</v>
      </c>
      <c r="H268">
        <v>1747.7080000000001</v>
      </c>
      <c r="I268">
        <v>2.87</v>
      </c>
      <c r="J268">
        <v>0.14399999999999999</v>
      </c>
      <c r="K268">
        <v>24.338000000000001</v>
      </c>
      <c r="L268">
        <v>2.0539999999999998</v>
      </c>
      <c r="M268">
        <v>0.45200000000000001</v>
      </c>
      <c r="N268">
        <v>0.65800000000000003</v>
      </c>
      <c r="O268">
        <v>46.2</v>
      </c>
      <c r="P268">
        <v>28.358000000000001</v>
      </c>
      <c r="Q268">
        <v>44.959000000000003</v>
      </c>
      <c r="R268">
        <v>229.8</v>
      </c>
    </row>
    <row r="269" spans="1:19" x14ac:dyDescent="0.35">
      <c r="A269">
        <v>802.52</v>
      </c>
      <c r="B269">
        <v>119.90900000000001</v>
      </c>
      <c r="C269">
        <v>215.1</v>
      </c>
      <c r="D269">
        <v>215.1</v>
      </c>
      <c r="E269">
        <v>220</v>
      </c>
      <c r="F269">
        <v>225</v>
      </c>
      <c r="G269">
        <v>2194.2759999999998</v>
      </c>
      <c r="H269">
        <v>1747.7080000000001</v>
      </c>
      <c r="I269">
        <v>2.87</v>
      </c>
      <c r="J269">
        <v>0.14399999999999999</v>
      </c>
      <c r="K269">
        <v>24.338000000000001</v>
      </c>
      <c r="L269">
        <v>2.0539999999999998</v>
      </c>
      <c r="M269">
        <v>0.45200000000000001</v>
      </c>
      <c r="N269">
        <v>0.65800000000000003</v>
      </c>
      <c r="O269">
        <v>46.2</v>
      </c>
      <c r="P269">
        <v>28.358000000000001</v>
      </c>
      <c r="Q269">
        <v>44.959000000000003</v>
      </c>
      <c r="R269">
        <v>229.8</v>
      </c>
      <c r="S269">
        <v>1</v>
      </c>
    </row>
    <row r="270" spans="1:19" x14ac:dyDescent="0.35">
      <c r="A270">
        <v>798.83100000000002</v>
      </c>
      <c r="B270">
        <v>119.90900000000001</v>
      </c>
      <c r="C270">
        <v>213.3</v>
      </c>
      <c r="D270">
        <v>215.8</v>
      </c>
      <c r="E270">
        <v>220.5</v>
      </c>
      <c r="F270">
        <v>224.8</v>
      </c>
      <c r="G270">
        <v>2146.7730000000001</v>
      </c>
      <c r="H270">
        <v>1913.7260000000001</v>
      </c>
      <c r="I270">
        <v>5.1999999999999998E-2</v>
      </c>
      <c r="J270">
        <v>0.14799999999999999</v>
      </c>
      <c r="K270">
        <v>24.318000000000001</v>
      </c>
      <c r="L270">
        <v>2.0459999999999998</v>
      </c>
      <c r="M270">
        <v>0.44800000000000001</v>
      </c>
      <c r="N270">
        <v>0.65600000000000003</v>
      </c>
      <c r="O270">
        <v>41.4</v>
      </c>
      <c r="P270">
        <v>24.917999999999999</v>
      </c>
      <c r="Q270">
        <v>44.994</v>
      </c>
      <c r="R270">
        <v>230.1</v>
      </c>
      <c r="S270">
        <v>0</v>
      </c>
    </row>
    <row r="271" spans="1:19" x14ac:dyDescent="0.35">
      <c r="A271">
        <v>798.83100000000002</v>
      </c>
      <c r="B271">
        <v>119.90900000000001</v>
      </c>
      <c r="C271">
        <v>213.3</v>
      </c>
      <c r="D271">
        <v>215.8</v>
      </c>
      <c r="E271">
        <v>220.5</v>
      </c>
      <c r="F271">
        <v>224.8</v>
      </c>
      <c r="G271">
        <v>2146.7730000000001</v>
      </c>
      <c r="H271">
        <v>1913.7260000000001</v>
      </c>
      <c r="I271">
        <v>5.1999999999999998E-2</v>
      </c>
      <c r="J271">
        <v>0.14799999999999999</v>
      </c>
      <c r="K271">
        <v>24.318000000000001</v>
      </c>
      <c r="L271">
        <v>2.0459999999999998</v>
      </c>
      <c r="M271">
        <v>0.44800000000000001</v>
      </c>
      <c r="N271">
        <v>0.65600000000000003</v>
      </c>
      <c r="O271">
        <v>41.4</v>
      </c>
      <c r="P271">
        <v>24.917999999999999</v>
      </c>
      <c r="Q271">
        <v>44.994</v>
      </c>
      <c r="R271">
        <v>230.1</v>
      </c>
      <c r="S271">
        <v>0</v>
      </c>
    </row>
    <row r="272" spans="1:19" x14ac:dyDescent="0.35">
      <c r="A272">
        <v>797.72400000000005</v>
      </c>
      <c r="B272">
        <v>119.90900000000001</v>
      </c>
      <c r="C272">
        <v>213.6</v>
      </c>
      <c r="D272">
        <v>216.3</v>
      </c>
      <c r="E272">
        <v>220.6</v>
      </c>
      <c r="F272">
        <v>224.8</v>
      </c>
      <c r="G272">
        <v>2241.4879999999998</v>
      </c>
      <c r="H272">
        <v>2090.527</v>
      </c>
      <c r="I272">
        <v>5.3999999999999999E-2</v>
      </c>
      <c r="J272">
        <v>0.14799999999999999</v>
      </c>
      <c r="K272">
        <v>24.327999999999999</v>
      </c>
      <c r="L272">
        <v>2.266</v>
      </c>
      <c r="M272">
        <v>0.45800000000000002</v>
      </c>
      <c r="N272">
        <v>0.65400000000000003</v>
      </c>
      <c r="O272">
        <v>41</v>
      </c>
      <c r="P272">
        <v>25.53</v>
      </c>
      <c r="Q272">
        <v>44.963999999999999</v>
      </c>
      <c r="R272">
        <v>230.1</v>
      </c>
      <c r="S272">
        <v>0</v>
      </c>
    </row>
    <row r="273" spans="1:19" x14ac:dyDescent="0.35">
      <c r="A273">
        <v>797.72400000000005</v>
      </c>
      <c r="B273">
        <v>119.90900000000001</v>
      </c>
      <c r="C273">
        <v>213.6</v>
      </c>
      <c r="D273">
        <v>216.3</v>
      </c>
      <c r="E273">
        <v>220.6</v>
      </c>
      <c r="F273">
        <v>224.8</v>
      </c>
      <c r="G273">
        <v>2241.4879999999998</v>
      </c>
      <c r="H273">
        <v>2090.527</v>
      </c>
      <c r="I273">
        <v>5.3999999999999999E-2</v>
      </c>
      <c r="J273">
        <v>0.14799999999999999</v>
      </c>
      <c r="K273">
        <v>24.327999999999999</v>
      </c>
      <c r="L273">
        <v>2.266</v>
      </c>
      <c r="M273">
        <v>0.45800000000000002</v>
      </c>
      <c r="N273">
        <v>0.65400000000000003</v>
      </c>
      <c r="O273">
        <v>41</v>
      </c>
      <c r="P273">
        <v>25.53</v>
      </c>
      <c r="Q273">
        <v>44.963999999999999</v>
      </c>
      <c r="R273">
        <v>230.1</v>
      </c>
      <c r="S273">
        <v>0</v>
      </c>
    </row>
    <row r="274" spans="1:19" x14ac:dyDescent="0.35">
      <c r="A274">
        <v>796.61800000000005</v>
      </c>
      <c r="B274">
        <v>119.90900000000001</v>
      </c>
      <c r="C274">
        <v>212.5</v>
      </c>
      <c r="D274">
        <v>216.1</v>
      </c>
      <c r="E274">
        <v>221</v>
      </c>
      <c r="F274">
        <v>224.8</v>
      </c>
      <c r="G274">
        <v>2308.5169999999998</v>
      </c>
      <c r="H274">
        <v>1994.0630000000001</v>
      </c>
      <c r="I274">
        <v>3.0920000000000001</v>
      </c>
      <c r="J274">
        <v>0.14399999999999999</v>
      </c>
      <c r="K274">
        <v>24.35</v>
      </c>
      <c r="L274">
        <v>2.1539999999999999</v>
      </c>
      <c r="M274">
        <v>0.46400000000000002</v>
      </c>
      <c r="N274">
        <v>0.65600000000000003</v>
      </c>
      <c r="O274">
        <v>41</v>
      </c>
      <c r="P274">
        <v>25.585999999999999</v>
      </c>
      <c r="Q274">
        <v>44.953000000000003</v>
      </c>
      <c r="R274">
        <v>230.1</v>
      </c>
      <c r="S274">
        <v>0</v>
      </c>
    </row>
    <row r="275" spans="1:19" x14ac:dyDescent="0.35">
      <c r="A275">
        <v>796.61800000000005</v>
      </c>
      <c r="B275">
        <v>119.90900000000001</v>
      </c>
      <c r="C275">
        <v>212.5</v>
      </c>
      <c r="D275">
        <v>216.1</v>
      </c>
      <c r="E275">
        <v>221</v>
      </c>
      <c r="F275">
        <v>224.8</v>
      </c>
      <c r="G275">
        <v>2308.5169999999998</v>
      </c>
      <c r="H275">
        <v>1994.0630000000001</v>
      </c>
      <c r="I275">
        <v>3.0920000000000001</v>
      </c>
      <c r="J275">
        <v>0.14399999999999999</v>
      </c>
      <c r="K275">
        <v>24.35</v>
      </c>
      <c r="L275">
        <v>2.1539999999999999</v>
      </c>
      <c r="M275">
        <v>0.46400000000000002</v>
      </c>
      <c r="N275">
        <v>0.65600000000000003</v>
      </c>
      <c r="O275">
        <v>41</v>
      </c>
      <c r="P275">
        <v>25.585999999999999</v>
      </c>
      <c r="Q275">
        <v>44.953000000000003</v>
      </c>
      <c r="R275">
        <v>230.1</v>
      </c>
      <c r="S275">
        <v>0</v>
      </c>
    </row>
    <row r="276" spans="1:19" x14ac:dyDescent="0.35">
      <c r="A276">
        <v>796.80200000000002</v>
      </c>
      <c r="B276">
        <v>119.90900000000001</v>
      </c>
      <c r="C276">
        <v>211.8</v>
      </c>
      <c r="D276">
        <v>216.1</v>
      </c>
      <c r="E276">
        <v>221.3</v>
      </c>
      <c r="F276">
        <v>225.3</v>
      </c>
      <c r="G276">
        <v>2268.299</v>
      </c>
      <c r="H276">
        <v>1910.423</v>
      </c>
      <c r="I276">
        <v>2.8540000000000001</v>
      </c>
      <c r="J276">
        <v>0.15</v>
      </c>
      <c r="K276">
        <v>24.358000000000001</v>
      </c>
      <c r="L276">
        <v>2.024</v>
      </c>
      <c r="M276">
        <v>0.46200000000000002</v>
      </c>
      <c r="N276">
        <v>0.65600000000000003</v>
      </c>
      <c r="O276">
        <v>41</v>
      </c>
      <c r="P276">
        <v>25.213999999999999</v>
      </c>
      <c r="Q276">
        <v>44.948</v>
      </c>
      <c r="R276">
        <v>230.1</v>
      </c>
      <c r="S276">
        <v>0</v>
      </c>
    </row>
    <row r="277" spans="1:19" x14ac:dyDescent="0.35">
      <c r="A277">
        <v>796.80200000000002</v>
      </c>
      <c r="B277">
        <v>119.90900000000001</v>
      </c>
      <c r="C277">
        <v>211.8</v>
      </c>
      <c r="D277">
        <v>216.1</v>
      </c>
      <c r="E277">
        <v>221.3</v>
      </c>
      <c r="F277">
        <v>225.3</v>
      </c>
      <c r="G277">
        <v>2268.299</v>
      </c>
      <c r="H277">
        <v>1910.423</v>
      </c>
      <c r="I277">
        <v>2.8540000000000001</v>
      </c>
      <c r="J277">
        <v>0.15</v>
      </c>
      <c r="K277">
        <v>24.358000000000001</v>
      </c>
      <c r="L277">
        <v>2.024</v>
      </c>
      <c r="M277">
        <v>0.46200000000000002</v>
      </c>
      <c r="N277">
        <v>0.65600000000000003</v>
      </c>
      <c r="O277">
        <v>41</v>
      </c>
      <c r="P277">
        <v>25.213999999999999</v>
      </c>
      <c r="Q277">
        <v>44.948</v>
      </c>
      <c r="R277">
        <v>230.1</v>
      </c>
      <c r="S277">
        <v>0</v>
      </c>
    </row>
    <row r="278" spans="1:19" x14ac:dyDescent="0.35">
      <c r="A278">
        <v>796.80200000000002</v>
      </c>
      <c r="B278">
        <v>119.90900000000001</v>
      </c>
      <c r="C278">
        <v>211.5</v>
      </c>
      <c r="D278">
        <v>215.8</v>
      </c>
      <c r="E278">
        <v>221.5</v>
      </c>
      <c r="F278">
        <v>225.6</v>
      </c>
      <c r="G278">
        <v>2258.779</v>
      </c>
      <c r="H278">
        <v>1917.223</v>
      </c>
      <c r="I278">
        <v>3.3820000000000001</v>
      </c>
      <c r="J278">
        <v>0.15</v>
      </c>
      <c r="K278">
        <v>24.346</v>
      </c>
      <c r="L278">
        <v>2.0059999999999998</v>
      </c>
      <c r="M278">
        <v>0.46</v>
      </c>
      <c r="N278">
        <v>0.65600000000000003</v>
      </c>
      <c r="O278">
        <v>41.2</v>
      </c>
      <c r="P278">
        <v>24.989000000000001</v>
      </c>
      <c r="Q278">
        <v>44.963999999999999</v>
      </c>
      <c r="R278">
        <v>230</v>
      </c>
      <c r="S278">
        <v>1</v>
      </c>
    </row>
    <row r="279" spans="1:19" x14ac:dyDescent="0.35">
      <c r="A279">
        <v>796.80200000000002</v>
      </c>
      <c r="B279">
        <v>119.90900000000001</v>
      </c>
      <c r="C279">
        <v>211.5</v>
      </c>
      <c r="D279">
        <v>215.8</v>
      </c>
      <c r="E279">
        <v>221.5</v>
      </c>
      <c r="F279">
        <v>225.6</v>
      </c>
      <c r="G279">
        <v>2258.779</v>
      </c>
      <c r="H279">
        <v>1917.223</v>
      </c>
      <c r="I279">
        <v>3.3820000000000001</v>
      </c>
      <c r="J279">
        <v>0.15</v>
      </c>
      <c r="K279">
        <v>24.346</v>
      </c>
      <c r="L279">
        <v>2.0059999999999998</v>
      </c>
      <c r="M279">
        <v>0.46</v>
      </c>
      <c r="N279">
        <v>0.65600000000000003</v>
      </c>
      <c r="O279">
        <v>41.2</v>
      </c>
      <c r="P279">
        <v>24.989000000000001</v>
      </c>
      <c r="Q279">
        <v>44.963999999999999</v>
      </c>
      <c r="R279">
        <v>230</v>
      </c>
      <c r="S279">
        <v>1</v>
      </c>
    </row>
    <row r="280" spans="1:19" x14ac:dyDescent="0.35">
      <c r="A280">
        <v>797.17100000000005</v>
      </c>
      <c r="B280">
        <v>119.90900000000001</v>
      </c>
      <c r="C280">
        <v>211.3</v>
      </c>
      <c r="D280">
        <v>215.6</v>
      </c>
      <c r="E280">
        <v>221.6</v>
      </c>
      <c r="F280">
        <v>225.6</v>
      </c>
      <c r="G280">
        <v>2226.9160000000002</v>
      </c>
      <c r="H280">
        <v>1905.566</v>
      </c>
      <c r="I280">
        <v>3.0779999999999998</v>
      </c>
      <c r="J280">
        <v>0.14399999999999999</v>
      </c>
      <c r="K280">
        <v>24.344000000000001</v>
      </c>
      <c r="L280">
        <v>2.04</v>
      </c>
      <c r="M280">
        <v>0.45800000000000002</v>
      </c>
      <c r="N280">
        <v>0.65400000000000003</v>
      </c>
      <c r="O280">
        <v>41.4</v>
      </c>
      <c r="P280">
        <v>25.321000000000002</v>
      </c>
      <c r="Q280">
        <v>44.978999999999999</v>
      </c>
      <c r="R280">
        <v>230</v>
      </c>
      <c r="S280">
        <v>1</v>
      </c>
    </row>
    <row r="281" spans="1:19" x14ac:dyDescent="0.35">
      <c r="A281">
        <v>797.17100000000005</v>
      </c>
      <c r="B281">
        <v>119.90900000000001</v>
      </c>
      <c r="C281">
        <v>211.3</v>
      </c>
      <c r="D281">
        <v>215.6</v>
      </c>
      <c r="E281">
        <v>221.6</v>
      </c>
      <c r="F281">
        <v>225.6</v>
      </c>
      <c r="G281">
        <v>2226.9160000000002</v>
      </c>
      <c r="H281">
        <v>1905.566</v>
      </c>
      <c r="I281">
        <v>3.0779999999999998</v>
      </c>
      <c r="J281">
        <v>0.14399999999999999</v>
      </c>
      <c r="K281">
        <v>24.344000000000001</v>
      </c>
      <c r="L281">
        <v>2.04</v>
      </c>
      <c r="M281">
        <v>0.45800000000000002</v>
      </c>
      <c r="N281">
        <v>0.65400000000000003</v>
      </c>
      <c r="O281">
        <v>41.4</v>
      </c>
      <c r="P281">
        <v>25.321000000000002</v>
      </c>
      <c r="Q281">
        <v>44.978999999999999</v>
      </c>
      <c r="R281">
        <v>230</v>
      </c>
      <c r="S281">
        <v>1</v>
      </c>
    </row>
    <row r="282" spans="1:19" x14ac:dyDescent="0.35">
      <c r="A282">
        <v>797.72400000000005</v>
      </c>
      <c r="B282">
        <v>119.90900000000001</v>
      </c>
      <c r="C282">
        <v>211.5</v>
      </c>
      <c r="D282">
        <v>215.6</v>
      </c>
      <c r="E282">
        <v>221.8</v>
      </c>
      <c r="F282">
        <v>225.6</v>
      </c>
      <c r="G282">
        <v>2234.0079999999998</v>
      </c>
      <c r="H282">
        <v>1899.7370000000001</v>
      </c>
      <c r="I282">
        <v>3.2280000000000002</v>
      </c>
      <c r="J282">
        <v>0.156</v>
      </c>
      <c r="K282">
        <v>24.344000000000001</v>
      </c>
      <c r="L282">
        <v>2.0739999999999998</v>
      </c>
      <c r="M282">
        <v>0.45800000000000002</v>
      </c>
      <c r="N282">
        <v>0.65400000000000003</v>
      </c>
      <c r="O282">
        <v>41.5</v>
      </c>
      <c r="P282">
        <v>26.07</v>
      </c>
      <c r="Q282">
        <v>44.978999999999999</v>
      </c>
      <c r="R282">
        <v>230</v>
      </c>
      <c r="S282">
        <v>0</v>
      </c>
    </row>
    <row r="283" spans="1:19" x14ac:dyDescent="0.35">
      <c r="A283">
        <v>797.72400000000005</v>
      </c>
      <c r="B283">
        <v>119.90900000000001</v>
      </c>
      <c r="C283">
        <v>211.5</v>
      </c>
      <c r="D283">
        <v>215.6</v>
      </c>
      <c r="E283">
        <v>221.8</v>
      </c>
      <c r="F283">
        <v>225.6</v>
      </c>
      <c r="G283">
        <v>2234.0079999999998</v>
      </c>
      <c r="H283">
        <v>1899.7370000000001</v>
      </c>
      <c r="I283">
        <v>3.2280000000000002</v>
      </c>
      <c r="J283">
        <v>0.156</v>
      </c>
      <c r="K283">
        <v>24.344000000000001</v>
      </c>
      <c r="L283">
        <v>2.0739999999999998</v>
      </c>
      <c r="M283">
        <v>0.45800000000000002</v>
      </c>
      <c r="N283">
        <v>0.65400000000000003</v>
      </c>
      <c r="O283">
        <v>41.5</v>
      </c>
      <c r="P283">
        <v>26.07</v>
      </c>
      <c r="Q283">
        <v>44.978999999999999</v>
      </c>
      <c r="R283">
        <v>230</v>
      </c>
      <c r="S283">
        <v>1</v>
      </c>
    </row>
    <row r="284" spans="1:19" x14ac:dyDescent="0.35">
      <c r="A284">
        <v>797.72400000000005</v>
      </c>
      <c r="B284">
        <v>119.90900000000001</v>
      </c>
      <c r="C284">
        <v>211.6</v>
      </c>
      <c r="D284">
        <v>215.3</v>
      </c>
      <c r="E284">
        <v>221.8</v>
      </c>
      <c r="F284">
        <v>225.6</v>
      </c>
      <c r="G284">
        <v>2222.5450000000001</v>
      </c>
      <c r="H284">
        <v>1861.9480000000001</v>
      </c>
      <c r="I284">
        <v>3.2240000000000002</v>
      </c>
      <c r="J284">
        <v>0.15</v>
      </c>
      <c r="K284">
        <v>24.341999999999999</v>
      </c>
      <c r="L284">
        <v>2.04</v>
      </c>
      <c r="M284">
        <v>0.45600000000000002</v>
      </c>
      <c r="N284">
        <v>0.65800000000000003</v>
      </c>
      <c r="O284">
        <v>41.5</v>
      </c>
      <c r="P284">
        <v>26.187000000000001</v>
      </c>
      <c r="Q284">
        <v>44.959000000000003</v>
      </c>
      <c r="R284">
        <v>230</v>
      </c>
      <c r="S284">
        <v>0</v>
      </c>
    </row>
    <row r="285" spans="1:19" x14ac:dyDescent="0.35">
      <c r="A285">
        <v>797.72400000000005</v>
      </c>
      <c r="B285">
        <v>119.90900000000001</v>
      </c>
      <c r="C285">
        <v>211.6</v>
      </c>
      <c r="D285">
        <v>215.3</v>
      </c>
      <c r="E285">
        <v>221.8</v>
      </c>
      <c r="F285">
        <v>225.6</v>
      </c>
      <c r="G285">
        <v>2222.5450000000001</v>
      </c>
      <c r="H285">
        <v>1861.9480000000001</v>
      </c>
      <c r="I285">
        <v>3.2240000000000002</v>
      </c>
      <c r="J285">
        <v>0.15</v>
      </c>
      <c r="K285">
        <v>24.341999999999999</v>
      </c>
      <c r="L285">
        <v>2.04</v>
      </c>
      <c r="M285">
        <v>0.45600000000000002</v>
      </c>
      <c r="N285">
        <v>0.65800000000000003</v>
      </c>
      <c r="O285">
        <v>41.5</v>
      </c>
      <c r="P285">
        <v>26.187000000000001</v>
      </c>
      <c r="Q285">
        <v>44.959000000000003</v>
      </c>
      <c r="R285">
        <v>230</v>
      </c>
      <c r="S285">
        <v>1</v>
      </c>
    </row>
    <row r="286" spans="1:19" x14ac:dyDescent="0.35">
      <c r="A286">
        <v>797.54</v>
      </c>
      <c r="B286">
        <v>119.90900000000001</v>
      </c>
      <c r="C286">
        <v>212.1</v>
      </c>
      <c r="D286">
        <v>215.3</v>
      </c>
      <c r="E286">
        <v>222</v>
      </c>
      <c r="F286">
        <v>225.5</v>
      </c>
      <c r="G286">
        <v>2214.5790000000002</v>
      </c>
      <c r="H286">
        <v>1856.8</v>
      </c>
      <c r="I286">
        <v>3.25</v>
      </c>
      <c r="J286">
        <v>0.14599999999999999</v>
      </c>
      <c r="K286">
        <v>24.341999999999999</v>
      </c>
      <c r="L286">
        <v>2.032</v>
      </c>
      <c r="M286">
        <v>0.45600000000000002</v>
      </c>
      <c r="N286">
        <v>0.65600000000000003</v>
      </c>
      <c r="O286">
        <v>41.9</v>
      </c>
      <c r="P286">
        <v>26.152000000000001</v>
      </c>
      <c r="Q286">
        <v>44.963999999999999</v>
      </c>
      <c r="R286">
        <v>229.8</v>
      </c>
      <c r="S286">
        <v>1</v>
      </c>
    </row>
    <row r="287" spans="1:19" x14ac:dyDescent="0.35">
      <c r="A287">
        <v>797.54</v>
      </c>
      <c r="B287">
        <v>119.90900000000001</v>
      </c>
      <c r="C287">
        <v>212.1</v>
      </c>
      <c r="D287">
        <v>215.3</v>
      </c>
      <c r="E287">
        <v>222</v>
      </c>
      <c r="F287">
        <v>225.5</v>
      </c>
      <c r="G287">
        <v>2214.5790000000002</v>
      </c>
      <c r="H287">
        <v>1856.8</v>
      </c>
      <c r="I287">
        <v>3.25</v>
      </c>
      <c r="J287">
        <v>0.14599999999999999</v>
      </c>
      <c r="K287">
        <v>24.341999999999999</v>
      </c>
      <c r="L287">
        <v>2.032</v>
      </c>
      <c r="M287">
        <v>0.45600000000000002</v>
      </c>
      <c r="N287">
        <v>0.65600000000000003</v>
      </c>
      <c r="O287">
        <v>41.9</v>
      </c>
      <c r="P287">
        <v>26.152000000000001</v>
      </c>
      <c r="Q287">
        <v>44.963999999999999</v>
      </c>
      <c r="R287">
        <v>229.8</v>
      </c>
      <c r="S287">
        <v>1</v>
      </c>
    </row>
    <row r="288" spans="1:19" hidden="1" x14ac:dyDescent="0.35">
      <c r="A288">
        <v>797.72400000000005</v>
      </c>
      <c r="B288">
        <v>119.90900000000001</v>
      </c>
      <c r="C288">
        <v>212.5</v>
      </c>
      <c r="D288">
        <v>215.1</v>
      </c>
      <c r="E288">
        <v>221.8</v>
      </c>
      <c r="F288">
        <v>225.3</v>
      </c>
      <c r="G288">
        <v>2222.5450000000001</v>
      </c>
      <c r="H288">
        <v>1813.9590000000001</v>
      </c>
      <c r="I288">
        <v>3.0659999999999998</v>
      </c>
      <c r="J288">
        <v>0.14399999999999999</v>
      </c>
      <c r="K288">
        <v>24.341999999999999</v>
      </c>
      <c r="L288">
        <v>2.09</v>
      </c>
      <c r="M288">
        <v>0.45600000000000002</v>
      </c>
      <c r="N288">
        <v>0.65400000000000003</v>
      </c>
      <c r="O288">
        <v>42</v>
      </c>
      <c r="P288">
        <v>26.957000000000001</v>
      </c>
      <c r="Q288">
        <v>44.948</v>
      </c>
      <c r="R288">
        <v>229.8</v>
      </c>
    </row>
    <row r="289" spans="1:19" x14ac:dyDescent="0.35">
      <c r="A289">
        <v>797.72400000000005</v>
      </c>
      <c r="B289">
        <v>119.90900000000001</v>
      </c>
      <c r="C289">
        <v>212.5</v>
      </c>
      <c r="D289">
        <v>215.1</v>
      </c>
      <c r="E289">
        <v>221.8</v>
      </c>
      <c r="F289">
        <v>225.3</v>
      </c>
      <c r="G289">
        <v>2222.5450000000001</v>
      </c>
      <c r="H289">
        <v>1813.9590000000001</v>
      </c>
      <c r="I289">
        <v>3.0659999999999998</v>
      </c>
      <c r="J289">
        <v>0.14399999999999999</v>
      </c>
      <c r="K289">
        <v>24.341999999999999</v>
      </c>
      <c r="L289">
        <v>2.09</v>
      </c>
      <c r="M289">
        <v>0.45600000000000002</v>
      </c>
      <c r="N289">
        <v>0.65400000000000003</v>
      </c>
      <c r="O289">
        <v>42</v>
      </c>
      <c r="P289">
        <v>26.957000000000001</v>
      </c>
      <c r="Q289">
        <v>44.948</v>
      </c>
      <c r="R289">
        <v>229.8</v>
      </c>
      <c r="S289">
        <v>1</v>
      </c>
    </row>
    <row r="290" spans="1:19" x14ac:dyDescent="0.35">
      <c r="A290">
        <v>797.90899999999999</v>
      </c>
      <c r="B290">
        <v>119.90900000000001</v>
      </c>
      <c r="C290">
        <v>212.8</v>
      </c>
      <c r="D290">
        <v>215.1</v>
      </c>
      <c r="E290">
        <v>221.8</v>
      </c>
      <c r="F290">
        <v>225.3</v>
      </c>
      <c r="G290">
        <v>2195.5390000000002</v>
      </c>
      <c r="H290">
        <v>1813.5709999999999</v>
      </c>
      <c r="I290">
        <v>2.92</v>
      </c>
      <c r="J290">
        <v>0.14799999999999999</v>
      </c>
      <c r="K290">
        <v>24.364000000000001</v>
      </c>
      <c r="L290">
        <v>2.004</v>
      </c>
      <c r="M290">
        <v>0.45400000000000001</v>
      </c>
      <c r="N290">
        <v>0.65400000000000003</v>
      </c>
      <c r="O290">
        <v>42.2</v>
      </c>
      <c r="P290">
        <v>26.442</v>
      </c>
      <c r="Q290">
        <v>44.948</v>
      </c>
      <c r="R290">
        <v>229.8</v>
      </c>
      <c r="S290">
        <v>1</v>
      </c>
    </row>
    <row r="291" spans="1:19" x14ac:dyDescent="0.35">
      <c r="A291">
        <v>797.90899999999999</v>
      </c>
      <c r="B291">
        <v>119.90900000000001</v>
      </c>
      <c r="C291">
        <v>212.8</v>
      </c>
      <c r="D291">
        <v>215.1</v>
      </c>
      <c r="E291">
        <v>221.8</v>
      </c>
      <c r="F291">
        <v>225.3</v>
      </c>
      <c r="G291">
        <v>2195.5390000000002</v>
      </c>
      <c r="H291">
        <v>1813.5709999999999</v>
      </c>
      <c r="I291">
        <v>2.92</v>
      </c>
      <c r="J291">
        <v>0.14799999999999999</v>
      </c>
      <c r="K291">
        <v>24.364000000000001</v>
      </c>
      <c r="L291">
        <v>2.004</v>
      </c>
      <c r="M291">
        <v>0.45400000000000001</v>
      </c>
      <c r="N291">
        <v>0.65400000000000003</v>
      </c>
      <c r="O291">
        <v>42.2</v>
      </c>
      <c r="P291">
        <v>26.442</v>
      </c>
      <c r="Q291">
        <v>44.948</v>
      </c>
      <c r="R291">
        <v>229.8</v>
      </c>
      <c r="S291">
        <v>1</v>
      </c>
    </row>
    <row r="292" spans="1:19" x14ac:dyDescent="0.35">
      <c r="A292">
        <v>798.27800000000002</v>
      </c>
      <c r="B292">
        <v>119.90900000000001</v>
      </c>
      <c r="C292">
        <v>213.1</v>
      </c>
      <c r="D292">
        <v>215</v>
      </c>
      <c r="E292">
        <v>221.8</v>
      </c>
      <c r="F292">
        <v>225.3</v>
      </c>
      <c r="G292">
        <v>2206.71</v>
      </c>
      <c r="H292">
        <v>1838.925</v>
      </c>
      <c r="I292">
        <v>3.2519999999999998</v>
      </c>
      <c r="J292">
        <v>0.14399999999999999</v>
      </c>
      <c r="K292">
        <v>24.34</v>
      </c>
      <c r="L292">
        <v>2.0459999999999998</v>
      </c>
      <c r="M292">
        <v>0.45400000000000001</v>
      </c>
      <c r="N292">
        <v>0.65800000000000003</v>
      </c>
      <c r="O292">
        <v>42.2</v>
      </c>
      <c r="P292">
        <v>26.568999999999999</v>
      </c>
      <c r="Q292">
        <v>44.984000000000002</v>
      </c>
      <c r="R292">
        <v>229.8</v>
      </c>
      <c r="S292">
        <v>1</v>
      </c>
    </row>
    <row r="293" spans="1:19" x14ac:dyDescent="0.35">
      <c r="A293">
        <v>798.27800000000002</v>
      </c>
      <c r="B293">
        <v>119.90900000000001</v>
      </c>
      <c r="C293">
        <v>213.1</v>
      </c>
      <c r="D293">
        <v>215</v>
      </c>
      <c r="E293">
        <v>221.8</v>
      </c>
      <c r="F293">
        <v>225.3</v>
      </c>
      <c r="G293">
        <v>2206.71</v>
      </c>
      <c r="H293">
        <v>1838.925</v>
      </c>
      <c r="I293">
        <v>3.2519999999999998</v>
      </c>
      <c r="J293">
        <v>0.14399999999999999</v>
      </c>
      <c r="K293">
        <v>24.34</v>
      </c>
      <c r="L293">
        <v>2.0459999999999998</v>
      </c>
      <c r="M293">
        <v>0.45400000000000001</v>
      </c>
      <c r="N293">
        <v>0.65800000000000003</v>
      </c>
      <c r="O293">
        <v>42.2</v>
      </c>
      <c r="P293">
        <v>26.568999999999999</v>
      </c>
      <c r="Q293">
        <v>44.984000000000002</v>
      </c>
      <c r="R293">
        <v>229.8</v>
      </c>
      <c r="S293">
        <v>1</v>
      </c>
    </row>
    <row r="294" spans="1:19" x14ac:dyDescent="0.35">
      <c r="A294">
        <v>798.46199999999999</v>
      </c>
      <c r="B294">
        <v>119.90900000000001</v>
      </c>
      <c r="C294">
        <v>213.3</v>
      </c>
      <c r="D294">
        <v>214.8</v>
      </c>
      <c r="E294">
        <v>221.6</v>
      </c>
      <c r="F294">
        <v>225.3</v>
      </c>
      <c r="G294">
        <v>2207.4879999999998</v>
      </c>
      <c r="H294">
        <v>1830.8620000000001</v>
      </c>
      <c r="I294">
        <v>3.024</v>
      </c>
      <c r="J294">
        <v>0.15</v>
      </c>
      <c r="K294">
        <v>24.34</v>
      </c>
      <c r="L294">
        <v>2.056</v>
      </c>
      <c r="M294">
        <v>0.45400000000000001</v>
      </c>
      <c r="N294">
        <v>0.65600000000000003</v>
      </c>
      <c r="O294">
        <v>42.5</v>
      </c>
      <c r="P294">
        <v>26.798999999999999</v>
      </c>
      <c r="Q294">
        <v>44.959000000000003</v>
      </c>
      <c r="R294">
        <v>229.8</v>
      </c>
      <c r="S294">
        <v>0</v>
      </c>
    </row>
    <row r="295" spans="1:19" x14ac:dyDescent="0.35">
      <c r="A295">
        <v>798.46199999999999</v>
      </c>
      <c r="B295">
        <v>119.90900000000001</v>
      </c>
      <c r="C295">
        <v>213.3</v>
      </c>
      <c r="D295">
        <v>214.8</v>
      </c>
      <c r="E295">
        <v>221.6</v>
      </c>
      <c r="F295">
        <v>225.3</v>
      </c>
      <c r="G295">
        <v>2207.4879999999998</v>
      </c>
      <c r="H295">
        <v>1830.8620000000001</v>
      </c>
      <c r="I295">
        <v>3.024</v>
      </c>
      <c r="J295">
        <v>0.15</v>
      </c>
      <c r="K295">
        <v>24.34</v>
      </c>
      <c r="L295">
        <v>2.056</v>
      </c>
      <c r="M295">
        <v>0.45400000000000001</v>
      </c>
      <c r="N295">
        <v>0.65600000000000003</v>
      </c>
      <c r="O295">
        <v>42.5</v>
      </c>
      <c r="P295">
        <v>26.798999999999999</v>
      </c>
      <c r="Q295">
        <v>44.959000000000003</v>
      </c>
      <c r="R295">
        <v>229.8</v>
      </c>
      <c r="S295">
        <v>1</v>
      </c>
    </row>
    <row r="296" spans="1:19" hidden="1" x14ac:dyDescent="0.35">
      <c r="A296">
        <v>798.46199999999999</v>
      </c>
      <c r="B296">
        <v>119.90900000000001</v>
      </c>
      <c r="C296">
        <v>213.3</v>
      </c>
      <c r="D296">
        <v>214.6</v>
      </c>
      <c r="E296">
        <v>221.6</v>
      </c>
      <c r="F296">
        <v>225.1</v>
      </c>
      <c r="G296">
        <v>2209.1390000000001</v>
      </c>
      <c r="H296">
        <v>1823.1880000000001</v>
      </c>
      <c r="I296">
        <v>3.2080000000000002</v>
      </c>
      <c r="J296">
        <v>0.14799999999999999</v>
      </c>
      <c r="K296">
        <v>24.34</v>
      </c>
      <c r="L296">
        <v>2.008</v>
      </c>
      <c r="M296">
        <v>0.45400000000000001</v>
      </c>
      <c r="N296">
        <v>0.65400000000000003</v>
      </c>
      <c r="O296">
        <v>42.7</v>
      </c>
      <c r="P296">
        <v>26.344999999999999</v>
      </c>
      <c r="Q296">
        <v>44.984000000000002</v>
      </c>
      <c r="R296">
        <v>229.8</v>
      </c>
    </row>
    <row r="297" spans="1:19" x14ac:dyDescent="0.35">
      <c r="A297">
        <v>798.46199999999999</v>
      </c>
      <c r="B297">
        <v>119.90900000000001</v>
      </c>
      <c r="C297">
        <v>213.3</v>
      </c>
      <c r="D297">
        <v>214.6</v>
      </c>
      <c r="E297">
        <v>221.6</v>
      </c>
      <c r="F297">
        <v>225.1</v>
      </c>
      <c r="G297">
        <v>2209.1390000000001</v>
      </c>
      <c r="H297">
        <v>1823.1880000000001</v>
      </c>
      <c r="I297">
        <v>3.2080000000000002</v>
      </c>
      <c r="J297">
        <v>0.14799999999999999</v>
      </c>
      <c r="K297">
        <v>24.34</v>
      </c>
      <c r="L297">
        <v>2.008</v>
      </c>
      <c r="M297">
        <v>0.45400000000000001</v>
      </c>
      <c r="N297">
        <v>0.65400000000000003</v>
      </c>
      <c r="O297">
        <v>42.7</v>
      </c>
      <c r="P297">
        <v>26.344999999999999</v>
      </c>
      <c r="Q297">
        <v>44.984000000000002</v>
      </c>
      <c r="R297">
        <v>229.8</v>
      </c>
      <c r="S297">
        <v>1</v>
      </c>
    </row>
    <row r="298" spans="1:19" x14ac:dyDescent="0.35">
      <c r="A298">
        <v>798.46199999999999</v>
      </c>
      <c r="B298">
        <v>119.90900000000001</v>
      </c>
      <c r="C298">
        <v>213.5</v>
      </c>
      <c r="D298">
        <v>214.6</v>
      </c>
      <c r="E298">
        <v>221.5</v>
      </c>
      <c r="F298">
        <v>225.1</v>
      </c>
      <c r="G298">
        <v>2186.5050000000001</v>
      </c>
      <c r="H298">
        <v>1818.7190000000001</v>
      </c>
      <c r="I298">
        <v>3.0939999999999999</v>
      </c>
      <c r="J298">
        <v>0.14599999999999999</v>
      </c>
      <c r="K298">
        <v>24.338000000000001</v>
      </c>
      <c r="L298">
        <v>2.036</v>
      </c>
      <c r="M298">
        <v>0.45200000000000001</v>
      </c>
      <c r="N298">
        <v>0.65600000000000003</v>
      </c>
      <c r="O298">
        <v>42.7</v>
      </c>
      <c r="P298">
        <v>26.366</v>
      </c>
      <c r="Q298">
        <v>44.984000000000002</v>
      </c>
      <c r="R298">
        <v>229.8</v>
      </c>
      <c r="S298">
        <v>1</v>
      </c>
    </row>
    <row r="299" spans="1:19" x14ac:dyDescent="0.35">
      <c r="A299">
        <v>798.46199999999999</v>
      </c>
      <c r="B299">
        <v>119.90900000000001</v>
      </c>
      <c r="C299">
        <v>213.5</v>
      </c>
      <c r="D299">
        <v>214.6</v>
      </c>
      <c r="E299">
        <v>221.5</v>
      </c>
      <c r="F299">
        <v>225.1</v>
      </c>
      <c r="G299">
        <v>2186.5050000000001</v>
      </c>
      <c r="H299">
        <v>1818.7190000000001</v>
      </c>
      <c r="I299">
        <v>3.0939999999999999</v>
      </c>
      <c r="J299">
        <v>0.14599999999999999</v>
      </c>
      <c r="K299">
        <v>24.338000000000001</v>
      </c>
      <c r="L299">
        <v>2.036</v>
      </c>
      <c r="M299">
        <v>0.45200000000000001</v>
      </c>
      <c r="N299">
        <v>0.65600000000000003</v>
      </c>
      <c r="O299">
        <v>42.7</v>
      </c>
      <c r="P299">
        <v>26.366</v>
      </c>
      <c r="Q299">
        <v>44.984000000000002</v>
      </c>
      <c r="R299">
        <v>229.8</v>
      </c>
      <c r="S299">
        <v>1</v>
      </c>
    </row>
    <row r="300" spans="1:19" x14ac:dyDescent="0.35">
      <c r="A300">
        <v>799.01499999999999</v>
      </c>
      <c r="B300">
        <v>119.90900000000001</v>
      </c>
      <c r="C300">
        <v>213.8</v>
      </c>
      <c r="D300">
        <v>214.6</v>
      </c>
      <c r="E300">
        <v>221.3</v>
      </c>
      <c r="F300">
        <v>225.1</v>
      </c>
      <c r="G300">
        <v>2193.2080000000001</v>
      </c>
      <c r="H300">
        <v>1827.7539999999999</v>
      </c>
      <c r="I300">
        <v>3.452</v>
      </c>
      <c r="J300">
        <v>0.156</v>
      </c>
      <c r="K300">
        <v>24.34</v>
      </c>
      <c r="L300">
        <v>2.0419999999999998</v>
      </c>
      <c r="M300">
        <v>0.45400000000000001</v>
      </c>
      <c r="N300">
        <v>0.65200000000000002</v>
      </c>
      <c r="O300">
        <v>42.9</v>
      </c>
      <c r="P300">
        <v>26.498000000000001</v>
      </c>
      <c r="Q300">
        <v>44.963999999999999</v>
      </c>
      <c r="R300">
        <v>229.8</v>
      </c>
      <c r="S300">
        <v>1</v>
      </c>
    </row>
    <row r="301" spans="1:19" x14ac:dyDescent="0.35">
      <c r="A301">
        <v>799.01499999999999</v>
      </c>
      <c r="B301">
        <v>119.90900000000001</v>
      </c>
      <c r="C301">
        <v>213.8</v>
      </c>
      <c r="D301">
        <v>214.6</v>
      </c>
      <c r="E301">
        <v>221.3</v>
      </c>
      <c r="F301">
        <v>225.1</v>
      </c>
      <c r="G301">
        <v>2193.2080000000001</v>
      </c>
      <c r="H301">
        <v>1827.7539999999999</v>
      </c>
      <c r="I301">
        <v>3.452</v>
      </c>
      <c r="J301">
        <v>0.156</v>
      </c>
      <c r="K301">
        <v>24.34</v>
      </c>
      <c r="L301">
        <v>2.0419999999999998</v>
      </c>
      <c r="M301">
        <v>0.45400000000000001</v>
      </c>
      <c r="N301">
        <v>0.65200000000000002</v>
      </c>
      <c r="O301">
        <v>42.9</v>
      </c>
      <c r="P301">
        <v>26.498000000000001</v>
      </c>
      <c r="Q301">
        <v>44.963999999999999</v>
      </c>
      <c r="R301">
        <v>229.8</v>
      </c>
      <c r="S301">
        <v>1</v>
      </c>
    </row>
    <row r="302" spans="1:19" hidden="1" x14ac:dyDescent="0.35">
      <c r="A302">
        <v>798.83100000000002</v>
      </c>
      <c r="B302">
        <v>119.90900000000001</v>
      </c>
      <c r="C302">
        <v>213.8</v>
      </c>
      <c r="D302">
        <v>214.6</v>
      </c>
      <c r="E302">
        <v>221.3</v>
      </c>
      <c r="F302">
        <v>225.1</v>
      </c>
      <c r="G302">
        <v>2200.9789999999998</v>
      </c>
      <c r="H302">
        <v>1831.4449999999999</v>
      </c>
      <c r="I302">
        <v>3.206</v>
      </c>
      <c r="J302">
        <v>0.154</v>
      </c>
      <c r="K302">
        <v>24.34</v>
      </c>
      <c r="L302">
        <v>2.052</v>
      </c>
      <c r="M302">
        <v>0.45400000000000001</v>
      </c>
      <c r="N302">
        <v>0.65400000000000003</v>
      </c>
      <c r="O302">
        <v>43</v>
      </c>
      <c r="P302">
        <v>26.631</v>
      </c>
      <c r="Q302">
        <v>44.963999999999999</v>
      </c>
      <c r="R302">
        <v>229.8</v>
      </c>
    </row>
    <row r="303" spans="1:19" x14ac:dyDescent="0.35">
      <c r="A303">
        <v>798.83100000000002</v>
      </c>
      <c r="B303">
        <v>119.90900000000001</v>
      </c>
      <c r="C303">
        <v>213.8</v>
      </c>
      <c r="D303">
        <v>214.6</v>
      </c>
      <c r="E303">
        <v>221.3</v>
      </c>
      <c r="F303">
        <v>225.1</v>
      </c>
      <c r="G303">
        <v>2200.9789999999998</v>
      </c>
      <c r="H303">
        <v>1831.4449999999999</v>
      </c>
      <c r="I303">
        <v>3.206</v>
      </c>
      <c r="J303">
        <v>0.154</v>
      </c>
      <c r="K303">
        <v>24.34</v>
      </c>
      <c r="L303">
        <v>2.052</v>
      </c>
      <c r="M303">
        <v>0.45400000000000001</v>
      </c>
      <c r="N303">
        <v>0.65400000000000003</v>
      </c>
      <c r="O303">
        <v>43</v>
      </c>
      <c r="P303">
        <v>26.631</v>
      </c>
      <c r="Q303">
        <v>44.963999999999999</v>
      </c>
      <c r="R303">
        <v>229.8</v>
      </c>
      <c r="S303">
        <v>1</v>
      </c>
    </row>
    <row r="304" spans="1:19" x14ac:dyDescent="0.35">
      <c r="A304">
        <v>798.83100000000002</v>
      </c>
      <c r="B304">
        <v>119.90900000000001</v>
      </c>
      <c r="C304">
        <v>213.8</v>
      </c>
      <c r="D304">
        <v>214.5</v>
      </c>
      <c r="E304">
        <v>221.3</v>
      </c>
      <c r="F304">
        <v>225.1</v>
      </c>
      <c r="G304">
        <v>2190.0990000000002</v>
      </c>
      <c r="H304">
        <v>1804.3420000000001</v>
      </c>
      <c r="I304">
        <v>3.0619999999999998</v>
      </c>
      <c r="J304">
        <v>0.14199999999999999</v>
      </c>
      <c r="K304">
        <v>24.34</v>
      </c>
      <c r="L304">
        <v>2.052</v>
      </c>
      <c r="M304">
        <v>0.45400000000000001</v>
      </c>
      <c r="N304">
        <v>0.65600000000000003</v>
      </c>
      <c r="O304">
        <v>43.2</v>
      </c>
      <c r="P304">
        <v>26.844999999999999</v>
      </c>
      <c r="Q304">
        <v>44.948</v>
      </c>
      <c r="R304">
        <v>229.8</v>
      </c>
      <c r="S304">
        <v>0</v>
      </c>
    </row>
    <row r="305" spans="1:19" hidden="1" x14ac:dyDescent="0.35">
      <c r="A305">
        <v>798.83100000000002</v>
      </c>
      <c r="B305">
        <v>119.90900000000001</v>
      </c>
      <c r="C305">
        <v>213.8</v>
      </c>
      <c r="D305">
        <v>214.5</v>
      </c>
      <c r="E305">
        <v>221.3</v>
      </c>
      <c r="F305">
        <v>225.1</v>
      </c>
      <c r="G305">
        <v>2190.0990000000002</v>
      </c>
      <c r="H305">
        <v>1804.3420000000001</v>
      </c>
      <c r="I305">
        <v>3.0619999999999998</v>
      </c>
      <c r="J305">
        <v>0.14199999999999999</v>
      </c>
      <c r="K305">
        <v>24.34</v>
      </c>
      <c r="L305">
        <v>2.052</v>
      </c>
      <c r="M305">
        <v>0.45400000000000001</v>
      </c>
      <c r="N305">
        <v>0.65600000000000003</v>
      </c>
      <c r="O305">
        <v>43.2</v>
      </c>
      <c r="P305">
        <v>26.844999999999999</v>
      </c>
      <c r="Q305">
        <v>44.948</v>
      </c>
      <c r="R305">
        <v>229.8</v>
      </c>
    </row>
    <row r="306" spans="1:19" x14ac:dyDescent="0.35">
      <c r="A306">
        <v>798.46199999999999</v>
      </c>
      <c r="B306">
        <v>119.90900000000001</v>
      </c>
      <c r="C306">
        <v>214.1</v>
      </c>
      <c r="D306">
        <v>214.6</v>
      </c>
      <c r="E306">
        <v>221.3</v>
      </c>
      <c r="F306">
        <v>225</v>
      </c>
      <c r="G306">
        <v>2196.9960000000001</v>
      </c>
      <c r="H306">
        <v>1820.2739999999999</v>
      </c>
      <c r="I306">
        <v>3.222</v>
      </c>
      <c r="J306">
        <v>0.15</v>
      </c>
      <c r="K306">
        <v>24.34</v>
      </c>
      <c r="L306">
        <v>1.8939999999999999</v>
      </c>
      <c r="M306">
        <v>0.45400000000000001</v>
      </c>
      <c r="N306">
        <v>0.65600000000000003</v>
      </c>
      <c r="O306">
        <v>43.4</v>
      </c>
      <c r="P306">
        <v>25.146999999999998</v>
      </c>
      <c r="Q306">
        <v>44.999000000000002</v>
      </c>
      <c r="R306">
        <v>229.8</v>
      </c>
      <c r="S306">
        <v>0</v>
      </c>
    </row>
    <row r="307" spans="1:19" x14ac:dyDescent="0.35">
      <c r="A307">
        <v>798.46199999999999</v>
      </c>
      <c r="B307">
        <v>119.90900000000001</v>
      </c>
      <c r="C307">
        <v>214.1</v>
      </c>
      <c r="D307">
        <v>214.6</v>
      </c>
      <c r="E307">
        <v>221.3</v>
      </c>
      <c r="F307">
        <v>225</v>
      </c>
      <c r="G307">
        <v>2196.9960000000001</v>
      </c>
      <c r="H307">
        <v>1820.2739999999999</v>
      </c>
      <c r="I307">
        <v>3.222</v>
      </c>
      <c r="J307">
        <v>0.15</v>
      </c>
      <c r="K307">
        <v>24.34</v>
      </c>
      <c r="L307">
        <v>1.8939999999999999</v>
      </c>
      <c r="M307">
        <v>0.45400000000000001</v>
      </c>
      <c r="N307">
        <v>0.65600000000000003</v>
      </c>
      <c r="O307">
        <v>43.4</v>
      </c>
      <c r="P307">
        <v>25.146999999999998</v>
      </c>
      <c r="Q307">
        <v>44.999000000000002</v>
      </c>
      <c r="R307">
        <v>229.8</v>
      </c>
      <c r="S307">
        <v>1</v>
      </c>
    </row>
    <row r="308" spans="1:19" x14ac:dyDescent="0.35">
      <c r="A308">
        <v>798.64599999999996</v>
      </c>
      <c r="B308">
        <v>119.90900000000001</v>
      </c>
      <c r="C308">
        <v>214.3</v>
      </c>
      <c r="D308">
        <v>214.6</v>
      </c>
      <c r="E308">
        <v>221.3</v>
      </c>
      <c r="F308">
        <v>225.1</v>
      </c>
      <c r="G308">
        <v>2198.5500000000002</v>
      </c>
      <c r="H308">
        <v>1853.4</v>
      </c>
      <c r="I308">
        <v>2.9540000000000002</v>
      </c>
      <c r="J308">
        <v>0.14799999999999999</v>
      </c>
      <c r="K308">
        <v>24.34</v>
      </c>
      <c r="L308">
        <v>2.048</v>
      </c>
      <c r="M308">
        <v>0.45400000000000001</v>
      </c>
      <c r="N308">
        <v>0.65600000000000003</v>
      </c>
      <c r="O308">
        <v>43.5</v>
      </c>
      <c r="P308">
        <v>25.83</v>
      </c>
      <c r="Q308">
        <v>44.969000000000001</v>
      </c>
      <c r="R308">
        <v>229.8</v>
      </c>
      <c r="S308">
        <v>1</v>
      </c>
    </row>
    <row r="309" spans="1:19" x14ac:dyDescent="0.35">
      <c r="A309">
        <v>798.64599999999996</v>
      </c>
      <c r="B309">
        <v>119.90900000000001</v>
      </c>
      <c r="C309">
        <v>214.3</v>
      </c>
      <c r="D309">
        <v>214.6</v>
      </c>
      <c r="E309">
        <v>221.3</v>
      </c>
      <c r="F309">
        <v>225.1</v>
      </c>
      <c r="G309">
        <v>2198.5500000000002</v>
      </c>
      <c r="H309">
        <v>1853.4</v>
      </c>
      <c r="I309">
        <v>2.9540000000000002</v>
      </c>
      <c r="J309">
        <v>0.14799999999999999</v>
      </c>
      <c r="K309">
        <v>24.34</v>
      </c>
      <c r="L309">
        <v>2.048</v>
      </c>
      <c r="M309">
        <v>0.45400000000000001</v>
      </c>
      <c r="N309">
        <v>0.65600000000000003</v>
      </c>
      <c r="O309">
        <v>43.5</v>
      </c>
      <c r="P309">
        <v>25.83</v>
      </c>
      <c r="Q309">
        <v>44.969000000000001</v>
      </c>
      <c r="R309">
        <v>229.8</v>
      </c>
      <c r="S309">
        <v>1</v>
      </c>
    </row>
    <row r="310" spans="1:19" hidden="1" x14ac:dyDescent="0.35">
      <c r="A310">
        <v>798.64599999999996</v>
      </c>
      <c r="B310">
        <v>119.90900000000001</v>
      </c>
      <c r="C310">
        <v>214.1</v>
      </c>
      <c r="D310">
        <v>214.6</v>
      </c>
      <c r="E310">
        <v>221.1</v>
      </c>
      <c r="F310">
        <v>225.1</v>
      </c>
      <c r="G310">
        <v>2202.63</v>
      </c>
      <c r="H310">
        <v>1829.6</v>
      </c>
      <c r="I310">
        <v>3.05</v>
      </c>
      <c r="J310">
        <v>0.14599999999999999</v>
      </c>
      <c r="K310">
        <v>24.396000000000001</v>
      </c>
      <c r="L310">
        <v>2.0659999999999998</v>
      </c>
      <c r="M310">
        <v>0.45400000000000001</v>
      </c>
      <c r="N310">
        <v>0.65400000000000003</v>
      </c>
      <c r="O310">
        <v>43.7</v>
      </c>
      <c r="P310">
        <v>26.335000000000001</v>
      </c>
      <c r="Q310">
        <v>44.948</v>
      </c>
      <c r="R310">
        <v>229.8</v>
      </c>
    </row>
    <row r="311" spans="1:19" x14ac:dyDescent="0.35">
      <c r="A311">
        <v>798.64599999999996</v>
      </c>
      <c r="B311">
        <v>119.90900000000001</v>
      </c>
      <c r="C311">
        <v>214.1</v>
      </c>
      <c r="D311">
        <v>214.6</v>
      </c>
      <c r="E311">
        <v>221.1</v>
      </c>
      <c r="F311">
        <v>225.1</v>
      </c>
      <c r="G311">
        <v>2202.63</v>
      </c>
      <c r="H311">
        <v>1829.6</v>
      </c>
      <c r="I311">
        <v>3.05</v>
      </c>
      <c r="J311">
        <v>0.14599999999999999</v>
      </c>
      <c r="K311">
        <v>24.396000000000001</v>
      </c>
      <c r="L311">
        <v>2.0659999999999998</v>
      </c>
      <c r="M311">
        <v>0.45400000000000001</v>
      </c>
      <c r="N311">
        <v>0.65400000000000003</v>
      </c>
      <c r="O311">
        <v>43.7</v>
      </c>
      <c r="P311">
        <v>26.335000000000001</v>
      </c>
      <c r="Q311">
        <v>44.948</v>
      </c>
      <c r="R311">
        <v>229.8</v>
      </c>
      <c r="S311">
        <v>1</v>
      </c>
    </row>
    <row r="312" spans="1:19" x14ac:dyDescent="0.35">
      <c r="A312">
        <v>799.01499999999999</v>
      </c>
      <c r="B312">
        <v>119.90900000000001</v>
      </c>
      <c r="C312">
        <v>214.6</v>
      </c>
      <c r="D312">
        <v>214.5</v>
      </c>
      <c r="E312">
        <v>220.8</v>
      </c>
      <c r="F312">
        <v>225.1</v>
      </c>
      <c r="G312">
        <v>2191.4589999999998</v>
      </c>
      <c r="H312">
        <v>1811.6279999999999</v>
      </c>
      <c r="I312">
        <v>3.238</v>
      </c>
      <c r="J312">
        <v>0.14799999999999999</v>
      </c>
      <c r="K312">
        <v>24.34</v>
      </c>
      <c r="L312">
        <v>2.048</v>
      </c>
      <c r="M312">
        <v>0.45400000000000001</v>
      </c>
      <c r="N312">
        <v>0.65800000000000003</v>
      </c>
      <c r="O312">
        <v>43.7</v>
      </c>
      <c r="P312">
        <v>26.553999999999998</v>
      </c>
      <c r="Q312">
        <v>44.953000000000003</v>
      </c>
      <c r="R312">
        <v>229.8</v>
      </c>
      <c r="S312">
        <v>1</v>
      </c>
    </row>
    <row r="313" spans="1:19" x14ac:dyDescent="0.35">
      <c r="A313">
        <v>799.01499999999999</v>
      </c>
      <c r="B313">
        <v>119.90900000000001</v>
      </c>
      <c r="C313">
        <v>214.6</v>
      </c>
      <c r="D313">
        <v>214.5</v>
      </c>
      <c r="E313">
        <v>220.8</v>
      </c>
      <c r="F313">
        <v>225.1</v>
      </c>
      <c r="G313">
        <v>2191.4589999999998</v>
      </c>
      <c r="H313">
        <v>1811.6279999999999</v>
      </c>
      <c r="I313">
        <v>3.238</v>
      </c>
      <c r="J313">
        <v>0.14799999999999999</v>
      </c>
      <c r="K313">
        <v>24.34</v>
      </c>
      <c r="L313">
        <v>2.048</v>
      </c>
      <c r="M313">
        <v>0.45400000000000001</v>
      </c>
      <c r="N313">
        <v>0.65800000000000003</v>
      </c>
      <c r="O313">
        <v>43.7</v>
      </c>
      <c r="P313">
        <v>26.553999999999998</v>
      </c>
      <c r="Q313">
        <v>44.953000000000003</v>
      </c>
      <c r="R313">
        <v>229.8</v>
      </c>
      <c r="S313">
        <v>1</v>
      </c>
    </row>
    <row r="314" spans="1:19" x14ac:dyDescent="0.35">
      <c r="A314">
        <v>799.38400000000001</v>
      </c>
      <c r="B314">
        <v>119.90900000000001</v>
      </c>
      <c r="C314">
        <v>214.8</v>
      </c>
      <c r="D314">
        <v>214.6</v>
      </c>
      <c r="E314">
        <v>220.8</v>
      </c>
      <c r="F314">
        <v>225.1</v>
      </c>
      <c r="G314">
        <v>2198.1619999999998</v>
      </c>
      <c r="H314">
        <v>1798.7080000000001</v>
      </c>
      <c r="I314">
        <v>3.8220000000000001</v>
      </c>
      <c r="J314">
        <v>0.156</v>
      </c>
      <c r="K314">
        <v>24.34</v>
      </c>
      <c r="L314">
        <v>2.0720000000000001</v>
      </c>
      <c r="M314">
        <v>0.45400000000000001</v>
      </c>
      <c r="N314">
        <v>0.65400000000000003</v>
      </c>
      <c r="O314">
        <v>43.9</v>
      </c>
      <c r="P314">
        <v>27.048999999999999</v>
      </c>
      <c r="Q314">
        <v>44.963999999999999</v>
      </c>
      <c r="R314">
        <v>229.8</v>
      </c>
      <c r="S314">
        <v>1</v>
      </c>
    </row>
    <row r="315" spans="1:19" x14ac:dyDescent="0.35">
      <c r="A315">
        <v>799.38400000000001</v>
      </c>
      <c r="B315">
        <v>119.90900000000001</v>
      </c>
      <c r="C315">
        <v>214.8</v>
      </c>
      <c r="D315">
        <v>214.6</v>
      </c>
      <c r="E315">
        <v>220.8</v>
      </c>
      <c r="F315">
        <v>225.1</v>
      </c>
      <c r="G315">
        <v>2198.1619999999998</v>
      </c>
      <c r="H315">
        <v>1798.7080000000001</v>
      </c>
      <c r="I315">
        <v>3.8220000000000001</v>
      </c>
      <c r="J315">
        <v>0.156</v>
      </c>
      <c r="K315">
        <v>24.34</v>
      </c>
      <c r="L315">
        <v>2.0720000000000001</v>
      </c>
      <c r="M315">
        <v>0.45400000000000001</v>
      </c>
      <c r="N315">
        <v>0.65400000000000003</v>
      </c>
      <c r="O315">
        <v>43.9</v>
      </c>
      <c r="P315">
        <v>27.048999999999999</v>
      </c>
      <c r="Q315">
        <v>44.963999999999999</v>
      </c>
      <c r="R315">
        <v>229.8</v>
      </c>
      <c r="S315">
        <v>1</v>
      </c>
    </row>
    <row r="316" spans="1:19" hidden="1" x14ac:dyDescent="0.35">
      <c r="A316">
        <v>799.2</v>
      </c>
      <c r="B316">
        <v>119.90900000000001</v>
      </c>
      <c r="C316">
        <v>214.8</v>
      </c>
      <c r="D316">
        <v>214.8</v>
      </c>
      <c r="E316">
        <v>220.8</v>
      </c>
      <c r="F316">
        <v>225</v>
      </c>
      <c r="G316">
        <v>2179.0239999999999</v>
      </c>
      <c r="H316">
        <v>1780.5419999999999</v>
      </c>
      <c r="I316">
        <v>2.8380000000000001</v>
      </c>
      <c r="J316">
        <v>0.154</v>
      </c>
      <c r="K316">
        <v>24.338000000000001</v>
      </c>
      <c r="L316">
        <v>2.0680000000000001</v>
      </c>
      <c r="M316">
        <v>0.45200000000000001</v>
      </c>
      <c r="N316">
        <v>0.65600000000000003</v>
      </c>
      <c r="O316">
        <v>44</v>
      </c>
      <c r="P316">
        <v>27.338999999999999</v>
      </c>
      <c r="Q316">
        <v>44.988999999999997</v>
      </c>
      <c r="R316">
        <v>229.8</v>
      </c>
    </row>
    <row r="317" spans="1:19" x14ac:dyDescent="0.35">
      <c r="A317">
        <v>799.2</v>
      </c>
      <c r="B317">
        <v>119.90900000000001</v>
      </c>
      <c r="C317">
        <v>214.8</v>
      </c>
      <c r="D317">
        <v>214.8</v>
      </c>
      <c r="E317">
        <v>220.8</v>
      </c>
      <c r="F317">
        <v>225</v>
      </c>
      <c r="G317">
        <v>2179.0239999999999</v>
      </c>
      <c r="H317">
        <v>1780.5419999999999</v>
      </c>
      <c r="I317">
        <v>2.8380000000000001</v>
      </c>
      <c r="J317">
        <v>0.154</v>
      </c>
      <c r="K317">
        <v>24.338000000000001</v>
      </c>
      <c r="L317">
        <v>2.0680000000000001</v>
      </c>
      <c r="M317">
        <v>0.45200000000000001</v>
      </c>
      <c r="N317">
        <v>0.65600000000000003</v>
      </c>
      <c r="O317">
        <v>44</v>
      </c>
      <c r="P317">
        <v>27.338999999999999</v>
      </c>
      <c r="Q317">
        <v>44.988999999999997</v>
      </c>
      <c r="R317">
        <v>229.8</v>
      </c>
      <c r="S317">
        <v>1</v>
      </c>
    </row>
    <row r="318" spans="1:19" x14ac:dyDescent="0.35">
      <c r="A318">
        <v>799.56899999999996</v>
      </c>
      <c r="B318">
        <v>119.90900000000001</v>
      </c>
      <c r="C318">
        <v>215</v>
      </c>
      <c r="D318">
        <v>215.1</v>
      </c>
      <c r="E318">
        <v>220.6</v>
      </c>
      <c r="F318">
        <v>225</v>
      </c>
      <c r="G318">
        <v>2198.0650000000001</v>
      </c>
      <c r="H318">
        <v>1782.096</v>
      </c>
      <c r="I318">
        <v>3.1840000000000002</v>
      </c>
      <c r="J318">
        <v>0.154</v>
      </c>
      <c r="K318">
        <v>24.338000000000001</v>
      </c>
      <c r="L318">
        <v>2.0619999999999998</v>
      </c>
      <c r="M318">
        <v>0.45200000000000001</v>
      </c>
      <c r="N318">
        <v>0.65400000000000003</v>
      </c>
      <c r="O318">
        <v>44.2</v>
      </c>
      <c r="P318">
        <v>27.477</v>
      </c>
      <c r="Q318">
        <v>44.994</v>
      </c>
      <c r="R318">
        <v>229.8</v>
      </c>
      <c r="S318">
        <v>1</v>
      </c>
    </row>
    <row r="319" spans="1:19" x14ac:dyDescent="0.35">
      <c r="A319">
        <v>799.56899999999996</v>
      </c>
      <c r="B319">
        <v>119.90900000000001</v>
      </c>
      <c r="C319">
        <v>215</v>
      </c>
      <c r="D319">
        <v>215.1</v>
      </c>
      <c r="E319">
        <v>220.6</v>
      </c>
      <c r="F319">
        <v>225</v>
      </c>
      <c r="G319">
        <v>2198.0650000000001</v>
      </c>
      <c r="H319">
        <v>1782.096</v>
      </c>
      <c r="I319">
        <v>3.1840000000000002</v>
      </c>
      <c r="J319">
        <v>0.154</v>
      </c>
      <c r="K319">
        <v>24.338000000000001</v>
      </c>
      <c r="L319">
        <v>2.0619999999999998</v>
      </c>
      <c r="M319">
        <v>0.45200000000000001</v>
      </c>
      <c r="N319">
        <v>0.65400000000000003</v>
      </c>
      <c r="O319">
        <v>44.2</v>
      </c>
      <c r="P319">
        <v>27.477</v>
      </c>
      <c r="Q319">
        <v>44.994</v>
      </c>
      <c r="R319">
        <v>229.8</v>
      </c>
      <c r="S319">
        <v>1</v>
      </c>
    </row>
    <row r="320" spans="1:19" x14ac:dyDescent="0.35">
      <c r="A320">
        <v>799.56899999999996</v>
      </c>
      <c r="B320">
        <v>119.90900000000001</v>
      </c>
      <c r="C320">
        <v>215.1</v>
      </c>
      <c r="D320">
        <v>214.8</v>
      </c>
      <c r="E320">
        <v>220.6</v>
      </c>
      <c r="F320">
        <v>225</v>
      </c>
      <c r="G320">
        <v>2187.8649999999998</v>
      </c>
      <c r="H320">
        <v>1773.9359999999999</v>
      </c>
      <c r="I320">
        <v>3.4279999999999999</v>
      </c>
      <c r="J320">
        <v>0.154</v>
      </c>
      <c r="K320">
        <v>24.338000000000001</v>
      </c>
      <c r="L320">
        <v>2.0459999999999998</v>
      </c>
      <c r="M320">
        <v>0.45200000000000001</v>
      </c>
      <c r="N320">
        <v>0.65600000000000003</v>
      </c>
      <c r="O320">
        <v>44.4</v>
      </c>
      <c r="P320">
        <v>27.364999999999998</v>
      </c>
      <c r="Q320">
        <v>44.978999999999999</v>
      </c>
      <c r="R320">
        <v>229.8</v>
      </c>
      <c r="S320">
        <v>1</v>
      </c>
    </row>
    <row r="321" spans="1:19" x14ac:dyDescent="0.35">
      <c r="A321">
        <v>799.56899999999996</v>
      </c>
      <c r="B321">
        <v>119.90900000000001</v>
      </c>
      <c r="C321">
        <v>215.1</v>
      </c>
      <c r="D321">
        <v>214.8</v>
      </c>
      <c r="E321">
        <v>220.6</v>
      </c>
      <c r="F321">
        <v>225</v>
      </c>
      <c r="G321">
        <v>2187.8649999999998</v>
      </c>
      <c r="H321">
        <v>1773.9359999999999</v>
      </c>
      <c r="I321">
        <v>3.4279999999999999</v>
      </c>
      <c r="J321">
        <v>0.154</v>
      </c>
      <c r="K321">
        <v>24.338000000000001</v>
      </c>
      <c r="L321">
        <v>2.0459999999999998</v>
      </c>
      <c r="M321">
        <v>0.45200000000000001</v>
      </c>
      <c r="N321">
        <v>0.65600000000000003</v>
      </c>
      <c r="O321">
        <v>44.4</v>
      </c>
      <c r="P321">
        <v>27.364999999999998</v>
      </c>
      <c r="Q321">
        <v>44.978999999999999</v>
      </c>
      <c r="R321">
        <v>229.8</v>
      </c>
      <c r="S321">
        <v>1</v>
      </c>
    </row>
    <row r="322" spans="1:19" hidden="1" x14ac:dyDescent="0.35">
      <c r="A322">
        <v>799.2</v>
      </c>
      <c r="B322">
        <v>119.90900000000001</v>
      </c>
      <c r="C322">
        <v>215.1</v>
      </c>
      <c r="D322">
        <v>215.1</v>
      </c>
      <c r="E322">
        <v>220.6</v>
      </c>
      <c r="F322">
        <v>225</v>
      </c>
      <c r="G322">
        <v>2199.4250000000002</v>
      </c>
      <c r="H322">
        <v>1815.902</v>
      </c>
      <c r="I322">
        <v>2.8839999999999999</v>
      </c>
      <c r="J322">
        <v>0.154</v>
      </c>
      <c r="K322">
        <v>24.34</v>
      </c>
      <c r="L322">
        <v>2.016</v>
      </c>
      <c r="M322">
        <v>0.45400000000000001</v>
      </c>
      <c r="N322">
        <v>0.65400000000000003</v>
      </c>
      <c r="O322">
        <v>44.5</v>
      </c>
      <c r="P322">
        <v>26.890999999999998</v>
      </c>
      <c r="Q322">
        <v>44.969000000000001</v>
      </c>
      <c r="R322">
        <v>229.8</v>
      </c>
    </row>
    <row r="323" spans="1:19" x14ac:dyDescent="0.35">
      <c r="A323">
        <v>799.2</v>
      </c>
      <c r="B323">
        <v>119.90900000000001</v>
      </c>
      <c r="C323">
        <v>215.1</v>
      </c>
      <c r="D323">
        <v>215.1</v>
      </c>
      <c r="E323">
        <v>220.6</v>
      </c>
      <c r="F323">
        <v>225</v>
      </c>
      <c r="G323">
        <v>2199.4250000000002</v>
      </c>
      <c r="H323">
        <v>1815.902</v>
      </c>
      <c r="I323">
        <v>2.8839999999999999</v>
      </c>
      <c r="J323">
        <v>0.154</v>
      </c>
      <c r="K323">
        <v>24.34</v>
      </c>
      <c r="L323">
        <v>2.016</v>
      </c>
      <c r="M323">
        <v>0.45400000000000001</v>
      </c>
      <c r="N323">
        <v>0.65400000000000003</v>
      </c>
      <c r="O323">
        <v>44.5</v>
      </c>
      <c r="P323">
        <v>26.890999999999998</v>
      </c>
      <c r="Q323">
        <v>44.969000000000001</v>
      </c>
      <c r="R323">
        <v>229.8</v>
      </c>
      <c r="S323">
        <v>1</v>
      </c>
    </row>
    <row r="324" spans="1:19" x14ac:dyDescent="0.35">
      <c r="A324">
        <v>799.38400000000001</v>
      </c>
      <c r="B324">
        <v>119.90900000000001</v>
      </c>
      <c r="C324">
        <v>214.8</v>
      </c>
      <c r="D324">
        <v>215</v>
      </c>
      <c r="E324">
        <v>220.6</v>
      </c>
      <c r="F324">
        <v>225</v>
      </c>
      <c r="G324">
        <v>2185.8240000000001</v>
      </c>
      <c r="H324">
        <v>1815.8050000000001</v>
      </c>
      <c r="I324">
        <v>3.492</v>
      </c>
      <c r="J324">
        <v>0.152</v>
      </c>
      <c r="K324">
        <v>24.338000000000001</v>
      </c>
      <c r="L324">
        <v>2.052</v>
      </c>
      <c r="M324">
        <v>0.45200000000000001</v>
      </c>
      <c r="N324">
        <v>0.65600000000000003</v>
      </c>
      <c r="O324">
        <v>44.5</v>
      </c>
      <c r="P324">
        <v>27.003</v>
      </c>
      <c r="Q324">
        <v>44.999000000000002</v>
      </c>
      <c r="R324">
        <v>229.8</v>
      </c>
      <c r="S324">
        <v>1</v>
      </c>
    </row>
    <row r="325" spans="1:19" x14ac:dyDescent="0.35">
      <c r="A325">
        <v>799.38400000000001</v>
      </c>
      <c r="B325">
        <v>119.90900000000001</v>
      </c>
      <c r="C325">
        <v>214.8</v>
      </c>
      <c r="D325">
        <v>215</v>
      </c>
      <c r="E325">
        <v>220.6</v>
      </c>
      <c r="F325">
        <v>225</v>
      </c>
      <c r="G325">
        <v>2185.8240000000001</v>
      </c>
      <c r="H325">
        <v>1815.8050000000001</v>
      </c>
      <c r="I325">
        <v>3.492</v>
      </c>
      <c r="J325">
        <v>0.152</v>
      </c>
      <c r="K325">
        <v>24.338000000000001</v>
      </c>
      <c r="L325">
        <v>2.052</v>
      </c>
      <c r="M325">
        <v>0.45200000000000001</v>
      </c>
      <c r="N325">
        <v>0.65600000000000003</v>
      </c>
      <c r="O325">
        <v>44.5</v>
      </c>
      <c r="P325">
        <v>27.003</v>
      </c>
      <c r="Q325">
        <v>44.999000000000002</v>
      </c>
      <c r="R325">
        <v>229.8</v>
      </c>
      <c r="S325">
        <v>1</v>
      </c>
    </row>
    <row r="326" spans="1:19" x14ac:dyDescent="0.35">
      <c r="A326">
        <v>799.56899999999996</v>
      </c>
      <c r="B326">
        <v>119.90900000000001</v>
      </c>
      <c r="C326">
        <v>215.1</v>
      </c>
      <c r="D326">
        <v>215</v>
      </c>
      <c r="E326">
        <v>220.6</v>
      </c>
      <c r="F326">
        <v>225</v>
      </c>
      <c r="G326">
        <v>2187.7669999999998</v>
      </c>
      <c r="H326">
        <v>1801.2339999999999</v>
      </c>
      <c r="I326">
        <v>3.4239999999999999</v>
      </c>
      <c r="J326">
        <v>0.14399999999999999</v>
      </c>
      <c r="K326">
        <v>24.338000000000001</v>
      </c>
      <c r="L326">
        <v>2.0339999999999998</v>
      </c>
      <c r="M326">
        <v>0.45200000000000001</v>
      </c>
      <c r="N326">
        <v>0.65400000000000003</v>
      </c>
      <c r="O326">
        <v>44.7</v>
      </c>
      <c r="P326">
        <v>26.864999999999998</v>
      </c>
      <c r="Q326">
        <v>44.988999999999997</v>
      </c>
      <c r="R326">
        <v>230</v>
      </c>
      <c r="S326">
        <v>1</v>
      </c>
    </row>
    <row r="327" spans="1:19" x14ac:dyDescent="0.35">
      <c r="A327">
        <v>799.56899999999996</v>
      </c>
      <c r="B327">
        <v>119.90900000000001</v>
      </c>
      <c r="C327">
        <v>215.1</v>
      </c>
      <c r="D327">
        <v>215</v>
      </c>
      <c r="E327">
        <v>220.6</v>
      </c>
      <c r="F327">
        <v>225</v>
      </c>
      <c r="G327">
        <v>2187.7669999999998</v>
      </c>
      <c r="H327">
        <v>1801.2339999999999</v>
      </c>
      <c r="I327">
        <v>3.4239999999999999</v>
      </c>
      <c r="J327">
        <v>0.14399999999999999</v>
      </c>
      <c r="K327">
        <v>24.338000000000001</v>
      </c>
      <c r="L327">
        <v>2.0339999999999998</v>
      </c>
      <c r="M327">
        <v>0.45200000000000001</v>
      </c>
      <c r="N327">
        <v>0.65400000000000003</v>
      </c>
      <c r="O327">
        <v>44.7</v>
      </c>
      <c r="P327">
        <v>26.864999999999998</v>
      </c>
      <c r="Q327">
        <v>44.988999999999997</v>
      </c>
      <c r="R327">
        <v>230</v>
      </c>
      <c r="S327">
        <v>1</v>
      </c>
    </row>
    <row r="328" spans="1:19" x14ac:dyDescent="0.35">
      <c r="A328">
        <v>799.56899999999996</v>
      </c>
      <c r="B328">
        <v>119.90900000000001</v>
      </c>
      <c r="C328">
        <v>215.1</v>
      </c>
      <c r="D328">
        <v>215</v>
      </c>
      <c r="E328">
        <v>220.5</v>
      </c>
      <c r="F328">
        <v>225</v>
      </c>
      <c r="G328">
        <v>2181.1619999999998</v>
      </c>
      <c r="H328">
        <v>1808.7139999999999</v>
      </c>
      <c r="I328">
        <v>3.2959999999999998</v>
      </c>
      <c r="J328">
        <v>0.14399999999999999</v>
      </c>
      <c r="K328">
        <v>24.338000000000001</v>
      </c>
      <c r="L328">
        <v>2.0459999999999998</v>
      </c>
      <c r="M328">
        <v>0.45200000000000001</v>
      </c>
      <c r="N328">
        <v>0.65400000000000003</v>
      </c>
      <c r="O328">
        <v>44.9</v>
      </c>
      <c r="P328">
        <v>26.962</v>
      </c>
      <c r="Q328">
        <v>44.994</v>
      </c>
      <c r="R328">
        <v>230</v>
      </c>
      <c r="S328">
        <v>1</v>
      </c>
    </row>
    <row r="329" spans="1:19" hidden="1" x14ac:dyDescent="0.35">
      <c r="A329">
        <v>799.56899999999996</v>
      </c>
      <c r="B329">
        <v>119.90900000000001</v>
      </c>
      <c r="C329">
        <v>215.1</v>
      </c>
      <c r="D329">
        <v>215</v>
      </c>
      <c r="E329">
        <v>220.5</v>
      </c>
      <c r="F329">
        <v>225</v>
      </c>
      <c r="G329">
        <v>2181.1619999999998</v>
      </c>
      <c r="H329">
        <v>1808.7139999999999</v>
      </c>
      <c r="I329">
        <v>3.2959999999999998</v>
      </c>
      <c r="J329">
        <v>0.14399999999999999</v>
      </c>
      <c r="K329">
        <v>24.338000000000001</v>
      </c>
      <c r="L329">
        <v>2.0459999999999998</v>
      </c>
      <c r="M329">
        <v>0.45200000000000001</v>
      </c>
      <c r="N329">
        <v>0.65400000000000003</v>
      </c>
      <c r="O329">
        <v>44.9</v>
      </c>
      <c r="P329">
        <v>26.962</v>
      </c>
      <c r="Q329">
        <v>44.994</v>
      </c>
      <c r="R329">
        <v>230</v>
      </c>
    </row>
    <row r="330" spans="1:19" x14ac:dyDescent="0.35">
      <c r="A330">
        <v>799.56899999999996</v>
      </c>
      <c r="B330">
        <v>119.90900000000001</v>
      </c>
      <c r="C330">
        <v>214.8</v>
      </c>
      <c r="D330">
        <v>215</v>
      </c>
      <c r="E330">
        <v>220.5</v>
      </c>
      <c r="F330">
        <v>225</v>
      </c>
      <c r="G330">
        <v>2195.15</v>
      </c>
      <c r="H330">
        <v>1816</v>
      </c>
      <c r="I330">
        <v>3.1539999999999999</v>
      </c>
      <c r="J330">
        <v>0.14399999999999999</v>
      </c>
      <c r="K330">
        <v>24.34</v>
      </c>
      <c r="L330">
        <v>2.0379999999999998</v>
      </c>
      <c r="M330">
        <v>0.45400000000000001</v>
      </c>
      <c r="N330">
        <v>0.65600000000000003</v>
      </c>
      <c r="O330">
        <v>45</v>
      </c>
      <c r="P330">
        <v>26.966999999999999</v>
      </c>
      <c r="Q330">
        <v>44.973999999999997</v>
      </c>
      <c r="R330">
        <v>229.8</v>
      </c>
      <c r="S330">
        <v>1</v>
      </c>
    </row>
    <row r="331" spans="1:19" x14ac:dyDescent="0.35">
      <c r="A331">
        <v>799.56899999999996</v>
      </c>
      <c r="B331">
        <v>119.90900000000001</v>
      </c>
      <c r="C331">
        <v>214.8</v>
      </c>
      <c r="D331">
        <v>215</v>
      </c>
      <c r="E331">
        <v>220.5</v>
      </c>
      <c r="F331">
        <v>225</v>
      </c>
      <c r="G331">
        <v>2195.15</v>
      </c>
      <c r="H331">
        <v>1816</v>
      </c>
      <c r="I331">
        <v>3.1539999999999999</v>
      </c>
      <c r="J331">
        <v>0.14399999999999999</v>
      </c>
      <c r="K331">
        <v>24.34</v>
      </c>
      <c r="L331">
        <v>2.0379999999999998</v>
      </c>
      <c r="M331">
        <v>0.45400000000000001</v>
      </c>
      <c r="N331">
        <v>0.65600000000000003</v>
      </c>
      <c r="O331">
        <v>45</v>
      </c>
      <c r="P331">
        <v>26.966999999999999</v>
      </c>
      <c r="Q331">
        <v>44.973999999999997</v>
      </c>
      <c r="R331">
        <v>229.8</v>
      </c>
      <c r="S331">
        <v>1</v>
      </c>
    </row>
    <row r="332" spans="1:19" hidden="1" x14ac:dyDescent="0.35">
      <c r="A332">
        <v>799.56899999999996</v>
      </c>
      <c r="B332">
        <v>119.90900000000001</v>
      </c>
      <c r="C332">
        <v>214.6</v>
      </c>
      <c r="D332">
        <v>214.8</v>
      </c>
      <c r="E332">
        <v>220.3</v>
      </c>
      <c r="F332">
        <v>225</v>
      </c>
      <c r="G332">
        <v>2196.8020000000001</v>
      </c>
      <c r="H332">
        <v>1792.6849999999999</v>
      </c>
      <c r="I332">
        <v>2.7639999999999998</v>
      </c>
      <c r="J332">
        <v>0.15</v>
      </c>
      <c r="K332">
        <v>24.34</v>
      </c>
      <c r="L332">
        <v>2.0680000000000001</v>
      </c>
      <c r="M332">
        <v>0.45400000000000001</v>
      </c>
      <c r="N332">
        <v>0.65800000000000003</v>
      </c>
      <c r="O332">
        <v>45</v>
      </c>
      <c r="P332">
        <v>27.329000000000001</v>
      </c>
      <c r="Q332">
        <v>44.988999999999997</v>
      </c>
      <c r="R332">
        <v>229.8</v>
      </c>
    </row>
    <row r="333" spans="1:19" x14ac:dyDescent="0.35">
      <c r="A333">
        <v>799.56899999999996</v>
      </c>
      <c r="B333">
        <v>119.90900000000001</v>
      </c>
      <c r="C333">
        <v>214.6</v>
      </c>
      <c r="D333">
        <v>214.8</v>
      </c>
      <c r="E333">
        <v>220.3</v>
      </c>
      <c r="F333">
        <v>225</v>
      </c>
      <c r="G333">
        <v>2196.8020000000001</v>
      </c>
      <c r="H333">
        <v>1792.6849999999999</v>
      </c>
      <c r="I333">
        <v>2.7639999999999998</v>
      </c>
      <c r="J333">
        <v>0.15</v>
      </c>
      <c r="K333">
        <v>24.34</v>
      </c>
      <c r="L333">
        <v>2.0680000000000001</v>
      </c>
      <c r="M333">
        <v>0.45400000000000001</v>
      </c>
      <c r="N333">
        <v>0.65800000000000003</v>
      </c>
      <c r="O333">
        <v>45</v>
      </c>
      <c r="P333">
        <v>27.329000000000001</v>
      </c>
      <c r="Q333">
        <v>44.988999999999997</v>
      </c>
      <c r="R333">
        <v>229.8</v>
      </c>
      <c r="S333">
        <v>1</v>
      </c>
    </row>
    <row r="334" spans="1:19" x14ac:dyDescent="0.35">
      <c r="A334">
        <v>800.12199999999996</v>
      </c>
      <c r="B334">
        <v>119.90900000000001</v>
      </c>
      <c r="C334">
        <v>214.8</v>
      </c>
      <c r="D334">
        <v>214.8</v>
      </c>
      <c r="E334">
        <v>220.3</v>
      </c>
      <c r="F334">
        <v>225</v>
      </c>
      <c r="G334">
        <v>2193.3049999999998</v>
      </c>
      <c r="H334">
        <v>1782.2909999999999</v>
      </c>
      <c r="I334">
        <v>3.0259999999999998</v>
      </c>
      <c r="J334">
        <v>0.14799999999999999</v>
      </c>
      <c r="K334">
        <v>24.338000000000001</v>
      </c>
      <c r="L334">
        <v>2.0859999999999999</v>
      </c>
      <c r="M334">
        <v>0.45200000000000001</v>
      </c>
      <c r="N334">
        <v>0.65800000000000003</v>
      </c>
      <c r="O334">
        <v>45.2</v>
      </c>
      <c r="P334">
        <v>27.89</v>
      </c>
      <c r="Q334">
        <v>44.948</v>
      </c>
      <c r="R334">
        <v>229.8</v>
      </c>
      <c r="S334">
        <v>1</v>
      </c>
    </row>
    <row r="335" spans="1:19" x14ac:dyDescent="0.35">
      <c r="A335">
        <v>800.12199999999996</v>
      </c>
      <c r="B335">
        <v>119.90900000000001</v>
      </c>
      <c r="C335">
        <v>214.8</v>
      </c>
      <c r="D335">
        <v>214.8</v>
      </c>
      <c r="E335">
        <v>220.3</v>
      </c>
      <c r="F335">
        <v>225</v>
      </c>
      <c r="G335">
        <v>2193.3049999999998</v>
      </c>
      <c r="H335">
        <v>1782.2909999999999</v>
      </c>
      <c r="I335">
        <v>3.0259999999999998</v>
      </c>
      <c r="J335">
        <v>0.14799999999999999</v>
      </c>
      <c r="K335">
        <v>24.338000000000001</v>
      </c>
      <c r="L335">
        <v>2.0859999999999999</v>
      </c>
      <c r="M335">
        <v>0.45200000000000001</v>
      </c>
      <c r="N335">
        <v>0.65800000000000003</v>
      </c>
      <c r="O335">
        <v>45.2</v>
      </c>
      <c r="P335">
        <v>27.89</v>
      </c>
      <c r="Q335">
        <v>44.948</v>
      </c>
      <c r="R335">
        <v>229.8</v>
      </c>
      <c r="S335">
        <v>1</v>
      </c>
    </row>
    <row r="336" spans="1:19" x14ac:dyDescent="0.35">
      <c r="A336">
        <v>800.12199999999996</v>
      </c>
      <c r="B336">
        <v>119.90900000000001</v>
      </c>
      <c r="C336">
        <v>215.1</v>
      </c>
      <c r="D336">
        <v>214.8</v>
      </c>
      <c r="E336">
        <v>220.1</v>
      </c>
      <c r="F336">
        <v>225</v>
      </c>
      <c r="G336">
        <v>2187.67</v>
      </c>
      <c r="H336">
        <v>1738.673</v>
      </c>
      <c r="I336">
        <v>3.3359999999999999</v>
      </c>
      <c r="J336">
        <v>0.14799999999999999</v>
      </c>
      <c r="K336">
        <v>24.338000000000001</v>
      </c>
      <c r="L336">
        <v>2.0960000000000001</v>
      </c>
      <c r="M336">
        <v>0.45200000000000001</v>
      </c>
      <c r="N336">
        <v>0.65800000000000003</v>
      </c>
      <c r="O336">
        <v>45.4</v>
      </c>
      <c r="P336">
        <v>28.597999999999999</v>
      </c>
      <c r="Q336">
        <v>44.984000000000002</v>
      </c>
      <c r="R336">
        <v>229.8</v>
      </c>
      <c r="S336">
        <v>1</v>
      </c>
    </row>
    <row r="337" spans="1:19" x14ac:dyDescent="0.35">
      <c r="A337">
        <v>800.12199999999996</v>
      </c>
      <c r="B337">
        <v>119.90900000000001</v>
      </c>
      <c r="C337">
        <v>215.1</v>
      </c>
      <c r="D337">
        <v>214.8</v>
      </c>
      <c r="E337">
        <v>220.1</v>
      </c>
      <c r="F337">
        <v>225</v>
      </c>
      <c r="G337">
        <v>2187.67</v>
      </c>
      <c r="H337">
        <v>1738.673</v>
      </c>
      <c r="I337">
        <v>3.3359999999999999</v>
      </c>
      <c r="J337">
        <v>0.14799999999999999</v>
      </c>
      <c r="K337">
        <v>24.338000000000001</v>
      </c>
      <c r="L337">
        <v>2.0960000000000001</v>
      </c>
      <c r="M337">
        <v>0.45200000000000001</v>
      </c>
      <c r="N337">
        <v>0.65800000000000003</v>
      </c>
      <c r="O337">
        <v>45.4</v>
      </c>
      <c r="P337">
        <v>28.597999999999999</v>
      </c>
      <c r="Q337">
        <v>44.984000000000002</v>
      </c>
      <c r="R337">
        <v>229.8</v>
      </c>
      <c r="S337">
        <v>0</v>
      </c>
    </row>
    <row r="338" spans="1:19" hidden="1" x14ac:dyDescent="0.35">
      <c r="A338">
        <v>799.93799999999999</v>
      </c>
      <c r="B338">
        <v>119.90900000000001</v>
      </c>
      <c r="C338">
        <v>215</v>
      </c>
      <c r="D338">
        <v>215.1</v>
      </c>
      <c r="E338">
        <v>220.1</v>
      </c>
      <c r="F338">
        <v>225</v>
      </c>
      <c r="G338">
        <v>2190.8760000000002</v>
      </c>
      <c r="H338">
        <v>1764.4159999999999</v>
      </c>
      <c r="I338">
        <v>3.0840000000000001</v>
      </c>
      <c r="J338">
        <v>0.14799999999999999</v>
      </c>
      <c r="K338">
        <v>24.34</v>
      </c>
      <c r="L338">
        <v>2.0059999999999998</v>
      </c>
      <c r="M338">
        <v>0.45400000000000001</v>
      </c>
      <c r="N338">
        <v>0.65400000000000003</v>
      </c>
      <c r="O338">
        <v>45.5</v>
      </c>
      <c r="P338">
        <v>27.777000000000001</v>
      </c>
      <c r="Q338">
        <v>44.959000000000003</v>
      </c>
      <c r="R338">
        <v>229.8</v>
      </c>
    </row>
    <row r="339" spans="1:19" x14ac:dyDescent="0.35">
      <c r="A339">
        <v>799.93799999999999</v>
      </c>
      <c r="B339">
        <v>119.90900000000001</v>
      </c>
      <c r="C339">
        <v>215</v>
      </c>
      <c r="D339">
        <v>215.1</v>
      </c>
      <c r="E339">
        <v>220.1</v>
      </c>
      <c r="F339">
        <v>225</v>
      </c>
      <c r="G339">
        <v>2190.8760000000002</v>
      </c>
      <c r="H339">
        <v>1764.4159999999999</v>
      </c>
      <c r="I339">
        <v>3.0840000000000001</v>
      </c>
      <c r="J339">
        <v>0.14799999999999999</v>
      </c>
      <c r="K339">
        <v>24.34</v>
      </c>
      <c r="L339">
        <v>2.0059999999999998</v>
      </c>
      <c r="M339">
        <v>0.45400000000000001</v>
      </c>
      <c r="N339">
        <v>0.65400000000000003</v>
      </c>
      <c r="O339">
        <v>45.5</v>
      </c>
      <c r="P339">
        <v>27.777000000000001</v>
      </c>
      <c r="Q339">
        <v>44.959000000000003</v>
      </c>
      <c r="R339">
        <v>229.8</v>
      </c>
      <c r="S339">
        <v>0</v>
      </c>
    </row>
    <row r="340" spans="1:19" x14ac:dyDescent="0.35">
      <c r="A340">
        <v>800.12199999999996</v>
      </c>
      <c r="B340">
        <v>119.90900000000001</v>
      </c>
      <c r="C340">
        <v>215</v>
      </c>
      <c r="D340">
        <v>215</v>
      </c>
      <c r="E340">
        <v>220.1</v>
      </c>
      <c r="F340">
        <v>225</v>
      </c>
      <c r="G340">
        <v>2198.3560000000002</v>
      </c>
      <c r="H340">
        <v>1769.759</v>
      </c>
      <c r="I340">
        <v>3.0579999999999998</v>
      </c>
      <c r="J340">
        <v>0.14599999999999999</v>
      </c>
      <c r="K340">
        <v>24.34</v>
      </c>
      <c r="L340">
        <v>2.06</v>
      </c>
      <c r="M340">
        <v>0.45400000000000001</v>
      </c>
      <c r="N340">
        <v>0.65600000000000003</v>
      </c>
      <c r="O340">
        <v>45.7</v>
      </c>
      <c r="P340">
        <v>27.94</v>
      </c>
      <c r="Q340">
        <v>44.953000000000003</v>
      </c>
      <c r="R340">
        <v>229.8</v>
      </c>
      <c r="S340">
        <v>0</v>
      </c>
    </row>
    <row r="341" spans="1:19" x14ac:dyDescent="0.35">
      <c r="A341">
        <v>800.12199999999996</v>
      </c>
      <c r="B341">
        <v>119.90900000000001</v>
      </c>
      <c r="C341">
        <v>215</v>
      </c>
      <c r="D341">
        <v>215</v>
      </c>
      <c r="E341">
        <v>220.1</v>
      </c>
      <c r="F341">
        <v>225</v>
      </c>
      <c r="G341">
        <v>2198.3560000000002</v>
      </c>
      <c r="H341">
        <v>1769.759</v>
      </c>
      <c r="I341">
        <v>3.0579999999999998</v>
      </c>
      <c r="J341">
        <v>0.14599999999999999</v>
      </c>
      <c r="K341">
        <v>24.34</v>
      </c>
      <c r="L341">
        <v>2.06</v>
      </c>
      <c r="M341">
        <v>0.45400000000000001</v>
      </c>
      <c r="N341">
        <v>0.65600000000000003</v>
      </c>
      <c r="O341">
        <v>45.7</v>
      </c>
      <c r="P341">
        <v>27.94</v>
      </c>
      <c r="Q341">
        <v>44.953000000000003</v>
      </c>
      <c r="R341">
        <v>229.8</v>
      </c>
      <c r="S341">
        <v>1</v>
      </c>
    </row>
    <row r="342" spans="1:19" x14ac:dyDescent="0.35">
      <c r="A342">
        <v>799.93799999999999</v>
      </c>
      <c r="B342">
        <v>119.90900000000001</v>
      </c>
      <c r="C342">
        <v>215.1</v>
      </c>
      <c r="D342">
        <v>215.1</v>
      </c>
      <c r="E342">
        <v>220.1</v>
      </c>
      <c r="F342">
        <v>225</v>
      </c>
      <c r="G342">
        <v>2168.7269999999999</v>
      </c>
      <c r="H342">
        <v>1775.8789999999999</v>
      </c>
      <c r="I342">
        <v>3.28</v>
      </c>
      <c r="J342">
        <v>0.154</v>
      </c>
      <c r="K342">
        <v>24.335999999999999</v>
      </c>
      <c r="L342">
        <v>2.032</v>
      </c>
      <c r="M342">
        <v>0.45</v>
      </c>
      <c r="N342">
        <v>0.65800000000000003</v>
      </c>
      <c r="O342">
        <v>45.7</v>
      </c>
      <c r="P342">
        <v>27.63</v>
      </c>
      <c r="Q342">
        <v>44.999000000000002</v>
      </c>
      <c r="R342">
        <v>229.8</v>
      </c>
      <c r="S342">
        <v>1</v>
      </c>
    </row>
    <row r="343" spans="1:19" x14ac:dyDescent="0.35">
      <c r="A343">
        <v>799.93799999999999</v>
      </c>
      <c r="B343">
        <v>119.90900000000001</v>
      </c>
      <c r="C343">
        <v>215.1</v>
      </c>
      <c r="D343">
        <v>215.1</v>
      </c>
      <c r="E343">
        <v>220.1</v>
      </c>
      <c r="F343">
        <v>225</v>
      </c>
      <c r="G343">
        <v>2168.7269999999999</v>
      </c>
      <c r="H343">
        <v>1775.8789999999999</v>
      </c>
      <c r="I343">
        <v>3.28</v>
      </c>
      <c r="J343">
        <v>0.154</v>
      </c>
      <c r="K343">
        <v>24.335999999999999</v>
      </c>
      <c r="L343">
        <v>2.032</v>
      </c>
      <c r="M343">
        <v>0.45</v>
      </c>
      <c r="N343">
        <v>0.65800000000000003</v>
      </c>
      <c r="O343">
        <v>45.7</v>
      </c>
      <c r="P343">
        <v>27.63</v>
      </c>
      <c r="Q343">
        <v>44.999000000000002</v>
      </c>
      <c r="R343">
        <v>229.8</v>
      </c>
      <c r="S343">
        <v>0</v>
      </c>
    </row>
    <row r="344" spans="1:19" hidden="1" x14ac:dyDescent="0.35">
      <c r="A344">
        <v>799.93799999999999</v>
      </c>
      <c r="B344">
        <v>119.90900000000001</v>
      </c>
      <c r="C344">
        <v>215.1</v>
      </c>
      <c r="D344">
        <v>215.1</v>
      </c>
      <c r="E344">
        <v>220.1</v>
      </c>
      <c r="F344">
        <v>224.8</v>
      </c>
      <c r="G344">
        <v>2199.8130000000001</v>
      </c>
      <c r="H344">
        <v>1770.2449999999999</v>
      </c>
      <c r="I344">
        <v>3.706</v>
      </c>
      <c r="J344">
        <v>0.14599999999999999</v>
      </c>
      <c r="K344">
        <v>24.34</v>
      </c>
      <c r="L344">
        <v>2.0579999999999998</v>
      </c>
      <c r="M344">
        <v>0.45400000000000001</v>
      </c>
      <c r="N344">
        <v>0.65800000000000003</v>
      </c>
      <c r="O344">
        <v>45.9</v>
      </c>
      <c r="P344">
        <v>27.849</v>
      </c>
      <c r="Q344">
        <v>44.963999999999999</v>
      </c>
      <c r="R344">
        <v>229.8</v>
      </c>
    </row>
    <row r="345" spans="1:19" x14ac:dyDescent="0.35">
      <c r="A345">
        <v>799.93799999999999</v>
      </c>
      <c r="B345">
        <v>119.90900000000001</v>
      </c>
      <c r="C345">
        <v>215.1</v>
      </c>
      <c r="D345">
        <v>215.1</v>
      </c>
      <c r="E345">
        <v>220.1</v>
      </c>
      <c r="F345">
        <v>224.8</v>
      </c>
      <c r="G345">
        <v>2199.8130000000001</v>
      </c>
      <c r="H345">
        <v>1770.2449999999999</v>
      </c>
      <c r="I345">
        <v>3.706</v>
      </c>
      <c r="J345">
        <v>0.14599999999999999</v>
      </c>
      <c r="K345">
        <v>24.34</v>
      </c>
      <c r="L345">
        <v>2.0579999999999998</v>
      </c>
      <c r="M345">
        <v>0.45400000000000001</v>
      </c>
      <c r="N345">
        <v>0.65800000000000003</v>
      </c>
      <c r="O345">
        <v>45.9</v>
      </c>
      <c r="P345">
        <v>27.849</v>
      </c>
      <c r="Q345">
        <v>44.963999999999999</v>
      </c>
      <c r="R345">
        <v>229.8</v>
      </c>
      <c r="S345">
        <v>1</v>
      </c>
    </row>
    <row r="346" spans="1:19" x14ac:dyDescent="0.35">
      <c r="A346">
        <v>799.93799999999999</v>
      </c>
      <c r="B346">
        <v>119.90900000000001</v>
      </c>
      <c r="C346">
        <v>215</v>
      </c>
      <c r="D346">
        <v>215</v>
      </c>
      <c r="E346">
        <v>220.1</v>
      </c>
      <c r="F346">
        <v>224.8</v>
      </c>
      <c r="G346">
        <v>2184.1729999999998</v>
      </c>
      <c r="H346">
        <v>1778.0160000000001</v>
      </c>
      <c r="I346">
        <v>3.718</v>
      </c>
      <c r="J346">
        <v>0.14599999999999999</v>
      </c>
      <c r="K346">
        <v>24.338000000000001</v>
      </c>
      <c r="L346">
        <v>2.028</v>
      </c>
      <c r="M346">
        <v>0.45200000000000001</v>
      </c>
      <c r="N346">
        <v>0.65800000000000003</v>
      </c>
      <c r="O346">
        <v>46</v>
      </c>
      <c r="P346">
        <v>27.472000000000001</v>
      </c>
      <c r="Q346">
        <v>44.948</v>
      </c>
      <c r="R346">
        <v>229.8</v>
      </c>
      <c r="S346">
        <v>0</v>
      </c>
    </row>
    <row r="347" spans="1:19" x14ac:dyDescent="0.35">
      <c r="A347">
        <v>799.93799999999999</v>
      </c>
      <c r="B347">
        <v>119.90900000000001</v>
      </c>
      <c r="C347">
        <v>215</v>
      </c>
      <c r="D347">
        <v>215</v>
      </c>
      <c r="E347">
        <v>220.1</v>
      </c>
      <c r="F347">
        <v>224.8</v>
      </c>
      <c r="G347">
        <v>2184.1729999999998</v>
      </c>
      <c r="H347">
        <v>1778.0160000000001</v>
      </c>
      <c r="I347">
        <v>3.718</v>
      </c>
      <c r="J347">
        <v>0.14599999999999999</v>
      </c>
      <c r="K347">
        <v>24.338000000000001</v>
      </c>
      <c r="L347">
        <v>2.028</v>
      </c>
      <c r="M347">
        <v>0.45200000000000001</v>
      </c>
      <c r="N347">
        <v>0.65800000000000003</v>
      </c>
      <c r="O347">
        <v>46</v>
      </c>
      <c r="P347">
        <v>27.472000000000001</v>
      </c>
      <c r="Q347">
        <v>44.948</v>
      </c>
      <c r="R347">
        <v>229.8</v>
      </c>
      <c r="S347">
        <v>1</v>
      </c>
    </row>
    <row r="348" spans="1:19" x14ac:dyDescent="0.35">
      <c r="A348">
        <v>800.12199999999996</v>
      </c>
      <c r="B348">
        <v>119.90900000000001</v>
      </c>
      <c r="C348">
        <v>215.1</v>
      </c>
      <c r="D348">
        <v>214.8</v>
      </c>
      <c r="E348">
        <v>220.1</v>
      </c>
      <c r="F348">
        <v>224.8</v>
      </c>
      <c r="G348">
        <v>2198.7449999999999</v>
      </c>
      <c r="H348">
        <v>1767.4280000000001</v>
      </c>
      <c r="I348">
        <v>3.1339999999999999</v>
      </c>
      <c r="J348">
        <v>0.154</v>
      </c>
      <c r="K348">
        <v>24.34</v>
      </c>
      <c r="L348">
        <v>2.0640000000000001</v>
      </c>
      <c r="M348">
        <v>0.45400000000000001</v>
      </c>
      <c r="N348">
        <v>0.65600000000000003</v>
      </c>
      <c r="O348">
        <v>46</v>
      </c>
      <c r="P348">
        <v>27.771999999999998</v>
      </c>
      <c r="Q348">
        <v>44.988999999999997</v>
      </c>
      <c r="R348">
        <v>229.8</v>
      </c>
      <c r="S348">
        <v>1</v>
      </c>
    </row>
    <row r="349" spans="1:19" x14ac:dyDescent="0.35">
      <c r="A349">
        <v>800.12199999999996</v>
      </c>
      <c r="B349">
        <v>119.90900000000001</v>
      </c>
      <c r="C349">
        <v>215.1</v>
      </c>
      <c r="D349">
        <v>214.8</v>
      </c>
      <c r="E349">
        <v>220.1</v>
      </c>
      <c r="F349">
        <v>224.8</v>
      </c>
      <c r="G349">
        <v>2198.7449999999999</v>
      </c>
      <c r="H349">
        <v>1767.4280000000001</v>
      </c>
      <c r="I349">
        <v>3.1339999999999999</v>
      </c>
      <c r="J349">
        <v>0.154</v>
      </c>
      <c r="K349">
        <v>24.34</v>
      </c>
      <c r="L349">
        <v>2.0640000000000001</v>
      </c>
      <c r="M349">
        <v>0.45400000000000001</v>
      </c>
      <c r="N349">
        <v>0.65600000000000003</v>
      </c>
      <c r="O349">
        <v>46</v>
      </c>
      <c r="P349">
        <v>27.771999999999998</v>
      </c>
      <c r="Q349">
        <v>44.988999999999997</v>
      </c>
      <c r="R349">
        <v>229.8</v>
      </c>
      <c r="S349">
        <v>1</v>
      </c>
    </row>
    <row r="350" spans="1:19" hidden="1" x14ac:dyDescent="0.35">
      <c r="A350">
        <v>799.93799999999999</v>
      </c>
      <c r="B350">
        <v>119.90900000000001</v>
      </c>
      <c r="C350">
        <v>215.1</v>
      </c>
      <c r="D350">
        <v>215</v>
      </c>
      <c r="E350">
        <v>220.1</v>
      </c>
      <c r="F350">
        <v>224.8</v>
      </c>
      <c r="G350">
        <v>2195.83</v>
      </c>
      <c r="H350">
        <v>1772.2850000000001</v>
      </c>
      <c r="I350">
        <v>3.032</v>
      </c>
      <c r="J350">
        <v>0.152</v>
      </c>
      <c r="K350">
        <v>24.34</v>
      </c>
      <c r="L350">
        <v>2.028</v>
      </c>
      <c r="M350">
        <v>0.45400000000000001</v>
      </c>
      <c r="N350">
        <v>0.65400000000000003</v>
      </c>
      <c r="O350">
        <v>46.2</v>
      </c>
      <c r="P350">
        <v>27.486999999999998</v>
      </c>
      <c r="Q350">
        <v>44.978999999999999</v>
      </c>
      <c r="R350">
        <v>229.8</v>
      </c>
    </row>
    <row r="351" spans="1:19" x14ac:dyDescent="0.35">
      <c r="A351">
        <v>799.93799999999999</v>
      </c>
      <c r="B351">
        <v>119.90900000000001</v>
      </c>
      <c r="C351">
        <v>215.1</v>
      </c>
      <c r="D351">
        <v>215</v>
      </c>
      <c r="E351">
        <v>220.1</v>
      </c>
      <c r="F351">
        <v>224.8</v>
      </c>
      <c r="G351">
        <v>2195.83</v>
      </c>
      <c r="H351">
        <v>1772.2850000000001</v>
      </c>
      <c r="I351">
        <v>3.032</v>
      </c>
      <c r="J351">
        <v>0.152</v>
      </c>
      <c r="K351">
        <v>24.34</v>
      </c>
      <c r="L351">
        <v>2.028</v>
      </c>
      <c r="M351">
        <v>0.45400000000000001</v>
      </c>
      <c r="N351">
        <v>0.65400000000000003</v>
      </c>
      <c r="O351">
        <v>46.2</v>
      </c>
      <c r="P351">
        <v>27.486999999999998</v>
      </c>
      <c r="Q351">
        <v>44.978999999999999</v>
      </c>
      <c r="R351">
        <v>229.8</v>
      </c>
      <c r="S351">
        <v>0</v>
      </c>
    </row>
    <row r="352" spans="1:19" x14ac:dyDescent="0.35">
      <c r="A352">
        <v>799.93799999999999</v>
      </c>
      <c r="B352">
        <v>119.90900000000001</v>
      </c>
      <c r="C352">
        <v>214.8</v>
      </c>
      <c r="D352">
        <v>214.8</v>
      </c>
      <c r="E352">
        <v>220.1</v>
      </c>
      <c r="F352">
        <v>224.8</v>
      </c>
      <c r="G352">
        <v>2200.105</v>
      </c>
      <c r="H352">
        <v>1785.011</v>
      </c>
      <c r="I352">
        <v>3.08</v>
      </c>
      <c r="J352">
        <v>0.15</v>
      </c>
      <c r="K352">
        <v>24.34</v>
      </c>
      <c r="L352">
        <v>2.056</v>
      </c>
      <c r="M352">
        <v>0.45400000000000001</v>
      </c>
      <c r="N352">
        <v>0.65200000000000002</v>
      </c>
      <c r="O352">
        <v>46.2</v>
      </c>
      <c r="P352">
        <v>27.614000000000001</v>
      </c>
      <c r="Q352">
        <v>44.978999999999999</v>
      </c>
      <c r="R352">
        <v>230</v>
      </c>
      <c r="S352">
        <v>0</v>
      </c>
    </row>
    <row r="353" spans="1:19" x14ac:dyDescent="0.35">
      <c r="A353">
        <v>799.93799999999999</v>
      </c>
      <c r="B353">
        <v>119.90900000000001</v>
      </c>
      <c r="C353">
        <v>214.8</v>
      </c>
      <c r="D353">
        <v>214.8</v>
      </c>
      <c r="E353">
        <v>220.1</v>
      </c>
      <c r="F353">
        <v>224.8</v>
      </c>
      <c r="G353">
        <v>2200.105</v>
      </c>
      <c r="H353">
        <v>1785.011</v>
      </c>
      <c r="I353">
        <v>3.08</v>
      </c>
      <c r="J353">
        <v>0.15</v>
      </c>
      <c r="K353">
        <v>24.34</v>
      </c>
      <c r="L353">
        <v>2.056</v>
      </c>
      <c r="M353">
        <v>0.45400000000000001</v>
      </c>
      <c r="N353">
        <v>0.65200000000000002</v>
      </c>
      <c r="O353">
        <v>46.2</v>
      </c>
      <c r="P353">
        <v>27.614000000000001</v>
      </c>
      <c r="Q353">
        <v>44.978999999999999</v>
      </c>
      <c r="R353">
        <v>230</v>
      </c>
      <c r="S353">
        <v>0</v>
      </c>
    </row>
    <row r="354" spans="1:19" x14ac:dyDescent="0.35">
      <c r="A354">
        <v>800.30700000000002</v>
      </c>
      <c r="B354">
        <v>119.90900000000001</v>
      </c>
      <c r="C354">
        <v>214.8</v>
      </c>
      <c r="D354">
        <v>214.8</v>
      </c>
      <c r="E354">
        <v>220</v>
      </c>
      <c r="F354">
        <v>224.8</v>
      </c>
      <c r="G354">
        <v>2184.8530000000001</v>
      </c>
      <c r="H354">
        <v>1782.874</v>
      </c>
      <c r="I354">
        <v>3.278</v>
      </c>
      <c r="J354">
        <v>0.14799999999999999</v>
      </c>
      <c r="K354">
        <v>24.338000000000001</v>
      </c>
      <c r="L354">
        <v>2.048</v>
      </c>
      <c r="M354">
        <v>0.45200000000000001</v>
      </c>
      <c r="N354">
        <v>0.65</v>
      </c>
      <c r="O354">
        <v>46.4</v>
      </c>
      <c r="P354">
        <v>27.706</v>
      </c>
      <c r="Q354">
        <v>44.948</v>
      </c>
      <c r="R354">
        <v>229.8</v>
      </c>
      <c r="S354">
        <v>0</v>
      </c>
    </row>
    <row r="355" spans="1:19" x14ac:dyDescent="0.35">
      <c r="A355">
        <v>800.30700000000002</v>
      </c>
      <c r="B355">
        <v>119.90900000000001</v>
      </c>
      <c r="C355">
        <v>214.8</v>
      </c>
      <c r="D355">
        <v>214.8</v>
      </c>
      <c r="E355">
        <v>220</v>
      </c>
      <c r="F355">
        <v>224.8</v>
      </c>
      <c r="G355">
        <v>2184.8530000000001</v>
      </c>
      <c r="H355">
        <v>1782.874</v>
      </c>
      <c r="I355">
        <v>3.278</v>
      </c>
      <c r="J355">
        <v>0.14799999999999999</v>
      </c>
      <c r="K355">
        <v>24.338000000000001</v>
      </c>
      <c r="L355">
        <v>2.048</v>
      </c>
      <c r="M355">
        <v>0.45200000000000001</v>
      </c>
      <c r="N355">
        <v>0.65</v>
      </c>
      <c r="O355">
        <v>46.4</v>
      </c>
      <c r="P355">
        <v>27.706</v>
      </c>
      <c r="Q355">
        <v>44.948</v>
      </c>
      <c r="R355">
        <v>229.8</v>
      </c>
      <c r="S355">
        <v>0</v>
      </c>
    </row>
    <row r="356" spans="1:19" hidden="1" x14ac:dyDescent="0.35">
      <c r="A356">
        <v>800.12199999999996</v>
      </c>
      <c r="B356">
        <v>119.90900000000001</v>
      </c>
      <c r="C356">
        <v>215</v>
      </c>
      <c r="D356">
        <v>215</v>
      </c>
      <c r="E356">
        <v>220.1</v>
      </c>
      <c r="F356">
        <v>225</v>
      </c>
      <c r="G356">
        <v>2197.5790000000002</v>
      </c>
      <c r="H356">
        <v>1784.136</v>
      </c>
      <c r="I356">
        <v>3.4159999999999999</v>
      </c>
      <c r="J356">
        <v>0.14799999999999999</v>
      </c>
      <c r="K356">
        <v>24.34</v>
      </c>
      <c r="L356">
        <v>2.048</v>
      </c>
      <c r="M356">
        <v>0.45400000000000001</v>
      </c>
      <c r="N356">
        <v>0.65400000000000003</v>
      </c>
      <c r="O356">
        <v>46.5</v>
      </c>
      <c r="P356">
        <v>27.832999999999998</v>
      </c>
      <c r="Q356">
        <v>44.942999999999998</v>
      </c>
      <c r="R356">
        <v>229.8</v>
      </c>
    </row>
    <row r="357" spans="1:19" x14ac:dyDescent="0.35">
      <c r="A357">
        <v>800.12199999999996</v>
      </c>
      <c r="B357">
        <v>119.90900000000001</v>
      </c>
      <c r="C357">
        <v>215</v>
      </c>
      <c r="D357">
        <v>215</v>
      </c>
      <c r="E357">
        <v>220.1</v>
      </c>
      <c r="F357">
        <v>225</v>
      </c>
      <c r="G357">
        <v>2197.5790000000002</v>
      </c>
      <c r="H357">
        <v>1784.136</v>
      </c>
      <c r="I357">
        <v>3.4159999999999999</v>
      </c>
      <c r="J357">
        <v>0.14799999999999999</v>
      </c>
      <c r="K357">
        <v>24.34</v>
      </c>
      <c r="L357">
        <v>2.048</v>
      </c>
      <c r="M357">
        <v>0.45400000000000001</v>
      </c>
      <c r="N357">
        <v>0.65400000000000003</v>
      </c>
      <c r="O357">
        <v>46.5</v>
      </c>
      <c r="P357">
        <v>27.832999999999998</v>
      </c>
      <c r="Q357">
        <v>44.942999999999998</v>
      </c>
      <c r="R357">
        <v>229.8</v>
      </c>
      <c r="S357">
        <v>1</v>
      </c>
    </row>
    <row r="358" spans="1:19" x14ac:dyDescent="0.35">
      <c r="A358">
        <v>800.30700000000002</v>
      </c>
      <c r="B358">
        <v>119.90900000000001</v>
      </c>
      <c r="C358">
        <v>214.8</v>
      </c>
      <c r="D358">
        <v>214.8</v>
      </c>
      <c r="E358">
        <v>220</v>
      </c>
      <c r="F358">
        <v>225</v>
      </c>
      <c r="G358">
        <v>2193.9850000000001</v>
      </c>
      <c r="H358">
        <v>1769.079</v>
      </c>
      <c r="I358">
        <v>3.4159999999999999</v>
      </c>
      <c r="J358">
        <v>0.14599999999999999</v>
      </c>
      <c r="K358">
        <v>24.338000000000001</v>
      </c>
      <c r="L358">
        <v>2.0339999999999998</v>
      </c>
      <c r="M358">
        <v>0.45200000000000001</v>
      </c>
      <c r="N358">
        <v>0.65600000000000003</v>
      </c>
      <c r="O358">
        <v>46.5</v>
      </c>
      <c r="P358">
        <v>27.731999999999999</v>
      </c>
      <c r="Q358">
        <v>44.994</v>
      </c>
      <c r="R358">
        <v>229.8</v>
      </c>
      <c r="S358">
        <v>1</v>
      </c>
    </row>
    <row r="359" spans="1:19" x14ac:dyDescent="0.35">
      <c r="A359">
        <v>800.30700000000002</v>
      </c>
      <c r="B359">
        <v>119.90900000000001</v>
      </c>
      <c r="C359">
        <v>214.8</v>
      </c>
      <c r="D359">
        <v>214.8</v>
      </c>
      <c r="E359">
        <v>220</v>
      </c>
      <c r="F359">
        <v>225</v>
      </c>
      <c r="G359">
        <v>2193.9850000000001</v>
      </c>
      <c r="H359">
        <v>1769.079</v>
      </c>
      <c r="I359">
        <v>3.4159999999999999</v>
      </c>
      <c r="J359">
        <v>0.14599999999999999</v>
      </c>
      <c r="K359">
        <v>24.338000000000001</v>
      </c>
      <c r="L359">
        <v>2.0339999999999998</v>
      </c>
      <c r="M359">
        <v>0.45200000000000001</v>
      </c>
      <c r="N359">
        <v>0.65600000000000003</v>
      </c>
      <c r="O359">
        <v>46.5</v>
      </c>
      <c r="P359">
        <v>27.731999999999999</v>
      </c>
      <c r="Q359">
        <v>44.994</v>
      </c>
      <c r="R359">
        <v>229.8</v>
      </c>
      <c r="S359">
        <v>1</v>
      </c>
    </row>
    <row r="360" spans="1:19" x14ac:dyDescent="0.35">
      <c r="A360">
        <v>800.67499999999995</v>
      </c>
      <c r="B360">
        <v>119.90900000000001</v>
      </c>
      <c r="C360">
        <v>216.8</v>
      </c>
      <c r="D360">
        <v>215.8</v>
      </c>
      <c r="E360">
        <v>219.1</v>
      </c>
      <c r="F360">
        <v>224.6</v>
      </c>
      <c r="G360">
        <v>2204.3789999999999</v>
      </c>
      <c r="H360">
        <v>1778.7940000000001</v>
      </c>
      <c r="I360">
        <v>2.8540000000000001</v>
      </c>
      <c r="J360">
        <v>0.152</v>
      </c>
      <c r="K360">
        <v>24.321999999999999</v>
      </c>
      <c r="L360">
        <v>2.0579999999999998</v>
      </c>
      <c r="M360">
        <v>0.45400000000000001</v>
      </c>
      <c r="N360">
        <v>0.65600000000000003</v>
      </c>
      <c r="O360">
        <v>46.9</v>
      </c>
      <c r="P360">
        <v>27.879000000000001</v>
      </c>
      <c r="Q360">
        <v>44.969000000000001</v>
      </c>
      <c r="R360">
        <v>230</v>
      </c>
      <c r="S360">
        <v>1</v>
      </c>
    </row>
    <row r="361" spans="1:19" x14ac:dyDescent="0.35">
      <c r="A361">
        <v>800.67499999999995</v>
      </c>
      <c r="B361">
        <v>119.90900000000001</v>
      </c>
      <c r="C361">
        <v>216.8</v>
      </c>
      <c r="D361">
        <v>215.8</v>
      </c>
      <c r="E361">
        <v>219.1</v>
      </c>
      <c r="F361">
        <v>224.6</v>
      </c>
      <c r="G361">
        <v>2204.3789999999999</v>
      </c>
      <c r="H361">
        <v>1778.7940000000001</v>
      </c>
      <c r="I361">
        <v>2.8540000000000001</v>
      </c>
      <c r="J361">
        <v>0.152</v>
      </c>
      <c r="K361">
        <v>24.321999999999999</v>
      </c>
      <c r="L361">
        <v>2.0579999999999998</v>
      </c>
      <c r="M361">
        <v>0.45400000000000001</v>
      </c>
      <c r="N361">
        <v>0.65600000000000003</v>
      </c>
      <c r="O361">
        <v>46.9</v>
      </c>
      <c r="P361">
        <v>27.879000000000001</v>
      </c>
      <c r="Q361">
        <v>44.969000000000001</v>
      </c>
      <c r="R361">
        <v>230</v>
      </c>
      <c r="S361">
        <v>0</v>
      </c>
    </row>
    <row r="362" spans="1:19" x14ac:dyDescent="0.35">
      <c r="A362">
        <v>800.12199999999996</v>
      </c>
      <c r="B362">
        <v>119.90900000000001</v>
      </c>
      <c r="C362">
        <v>216.3</v>
      </c>
      <c r="D362">
        <v>215.8</v>
      </c>
      <c r="E362">
        <v>219.1</v>
      </c>
      <c r="F362">
        <v>225</v>
      </c>
      <c r="G362">
        <v>2197.19</v>
      </c>
      <c r="H362">
        <v>1804.537</v>
      </c>
      <c r="I362">
        <v>3.766</v>
      </c>
      <c r="J362">
        <v>0.15</v>
      </c>
      <c r="K362">
        <v>24.34</v>
      </c>
      <c r="L362">
        <v>2.2919999999999998</v>
      </c>
      <c r="M362">
        <v>0.45400000000000001</v>
      </c>
      <c r="N362">
        <v>0.65600000000000003</v>
      </c>
      <c r="O362">
        <v>47.2</v>
      </c>
      <c r="P362">
        <v>28.603000000000002</v>
      </c>
      <c r="Q362">
        <v>44.942999999999998</v>
      </c>
      <c r="R362">
        <v>230</v>
      </c>
      <c r="S362">
        <v>0</v>
      </c>
    </row>
    <row r="363" spans="1:19" x14ac:dyDescent="0.35">
      <c r="A363">
        <v>800.12199999999996</v>
      </c>
      <c r="B363">
        <v>119.90900000000001</v>
      </c>
      <c r="C363">
        <v>216.3</v>
      </c>
      <c r="D363">
        <v>215.8</v>
      </c>
      <c r="E363">
        <v>219.1</v>
      </c>
      <c r="F363">
        <v>225</v>
      </c>
      <c r="G363">
        <v>2197.19</v>
      </c>
      <c r="H363">
        <v>1804.537</v>
      </c>
      <c r="I363">
        <v>3.766</v>
      </c>
      <c r="J363">
        <v>0.15</v>
      </c>
      <c r="K363">
        <v>24.34</v>
      </c>
      <c r="L363">
        <v>2.2919999999999998</v>
      </c>
      <c r="M363">
        <v>0.45400000000000001</v>
      </c>
      <c r="N363">
        <v>0.65600000000000003</v>
      </c>
      <c r="O363">
        <v>47.2</v>
      </c>
      <c r="P363">
        <v>28.603000000000002</v>
      </c>
      <c r="Q363">
        <v>44.942999999999998</v>
      </c>
      <c r="R363">
        <v>230</v>
      </c>
      <c r="S363">
        <v>0</v>
      </c>
    </row>
    <row r="364" spans="1:19" x14ac:dyDescent="0.35">
      <c r="A364">
        <v>800.12199999999996</v>
      </c>
      <c r="B364">
        <v>119.90900000000001</v>
      </c>
      <c r="C364">
        <v>215.8</v>
      </c>
      <c r="D364">
        <v>215.6</v>
      </c>
      <c r="E364">
        <v>219.3</v>
      </c>
      <c r="F364">
        <v>225.3</v>
      </c>
      <c r="G364">
        <v>2198.453</v>
      </c>
      <c r="H364">
        <v>1782.6790000000001</v>
      </c>
      <c r="I364">
        <v>3.194</v>
      </c>
      <c r="J364">
        <v>0.14799999999999999</v>
      </c>
      <c r="K364">
        <v>24.34</v>
      </c>
      <c r="L364">
        <v>2.004</v>
      </c>
      <c r="M364">
        <v>0.45400000000000001</v>
      </c>
      <c r="N364">
        <v>0.65400000000000003</v>
      </c>
      <c r="O364">
        <v>47.2</v>
      </c>
      <c r="P364">
        <v>27.853999999999999</v>
      </c>
      <c r="Q364">
        <v>44.978999999999999</v>
      </c>
      <c r="R364">
        <v>230</v>
      </c>
      <c r="S364">
        <v>0</v>
      </c>
    </row>
    <row r="365" spans="1:19" x14ac:dyDescent="0.35">
      <c r="A365">
        <v>800.12199999999996</v>
      </c>
      <c r="B365">
        <v>119.90900000000001</v>
      </c>
      <c r="C365">
        <v>215.8</v>
      </c>
      <c r="D365">
        <v>215.6</v>
      </c>
      <c r="E365">
        <v>219.3</v>
      </c>
      <c r="F365">
        <v>225.3</v>
      </c>
      <c r="G365">
        <v>2198.453</v>
      </c>
      <c r="H365">
        <v>1782.6790000000001</v>
      </c>
      <c r="I365">
        <v>3.194</v>
      </c>
      <c r="J365">
        <v>0.14799999999999999</v>
      </c>
      <c r="K365">
        <v>24.34</v>
      </c>
      <c r="L365">
        <v>2.004</v>
      </c>
      <c r="M365">
        <v>0.45400000000000001</v>
      </c>
      <c r="N365">
        <v>0.65400000000000003</v>
      </c>
      <c r="O365">
        <v>47.2</v>
      </c>
      <c r="P365">
        <v>27.853999999999999</v>
      </c>
      <c r="Q365">
        <v>44.978999999999999</v>
      </c>
      <c r="R365">
        <v>230</v>
      </c>
      <c r="S365">
        <v>0</v>
      </c>
    </row>
    <row r="366" spans="1:19" x14ac:dyDescent="0.35">
      <c r="A366">
        <v>799.75300000000004</v>
      </c>
      <c r="B366">
        <v>119.90900000000001</v>
      </c>
      <c r="C366">
        <v>215.1</v>
      </c>
      <c r="D366">
        <v>215.6</v>
      </c>
      <c r="E366">
        <v>219.5</v>
      </c>
      <c r="F366">
        <v>225.3</v>
      </c>
      <c r="G366">
        <v>2194.7620000000002</v>
      </c>
      <c r="H366">
        <v>1801.039</v>
      </c>
      <c r="I366">
        <v>3.11</v>
      </c>
      <c r="J366">
        <v>0.14599999999999999</v>
      </c>
      <c r="K366">
        <v>24.338000000000001</v>
      </c>
      <c r="L366">
        <v>2.016</v>
      </c>
      <c r="M366">
        <v>0.45200000000000001</v>
      </c>
      <c r="N366">
        <v>0.65400000000000003</v>
      </c>
      <c r="O366">
        <v>47.4</v>
      </c>
      <c r="P366">
        <v>27.486999999999998</v>
      </c>
      <c r="Q366">
        <v>44.994</v>
      </c>
      <c r="R366">
        <v>230</v>
      </c>
      <c r="S366">
        <v>0</v>
      </c>
    </row>
    <row r="367" spans="1:19" x14ac:dyDescent="0.35">
      <c r="A367">
        <v>799.75300000000004</v>
      </c>
      <c r="B367">
        <v>119.90900000000001</v>
      </c>
      <c r="C367">
        <v>215.1</v>
      </c>
      <c r="D367">
        <v>215.6</v>
      </c>
      <c r="E367">
        <v>219.5</v>
      </c>
      <c r="F367">
        <v>225.3</v>
      </c>
      <c r="G367">
        <v>2194.7620000000002</v>
      </c>
      <c r="H367">
        <v>1801.039</v>
      </c>
      <c r="I367">
        <v>3.11</v>
      </c>
      <c r="J367">
        <v>0.14599999999999999</v>
      </c>
      <c r="K367">
        <v>24.338000000000001</v>
      </c>
      <c r="L367">
        <v>2.016</v>
      </c>
      <c r="M367">
        <v>0.45200000000000001</v>
      </c>
      <c r="N367">
        <v>0.65400000000000003</v>
      </c>
      <c r="O367">
        <v>47.4</v>
      </c>
      <c r="P367">
        <v>27.486999999999998</v>
      </c>
      <c r="Q367">
        <v>44.994</v>
      </c>
      <c r="R367">
        <v>230</v>
      </c>
      <c r="S367">
        <v>1</v>
      </c>
    </row>
    <row r="368" spans="1:19" x14ac:dyDescent="0.35">
      <c r="A368">
        <v>800.12199999999996</v>
      </c>
      <c r="B368">
        <v>119.90900000000001</v>
      </c>
      <c r="C368">
        <v>214.5</v>
      </c>
      <c r="D368">
        <v>215.3</v>
      </c>
      <c r="E368">
        <v>219.5</v>
      </c>
      <c r="F368">
        <v>225.3</v>
      </c>
      <c r="G368">
        <v>2209.7220000000002</v>
      </c>
      <c r="H368">
        <v>1795.8910000000001</v>
      </c>
      <c r="I368">
        <v>3.4060000000000001</v>
      </c>
      <c r="J368">
        <v>0.14599999999999999</v>
      </c>
      <c r="K368">
        <v>24.34</v>
      </c>
      <c r="L368">
        <v>2.0920000000000001</v>
      </c>
      <c r="M368">
        <v>0.45400000000000001</v>
      </c>
      <c r="N368">
        <v>0.65600000000000003</v>
      </c>
      <c r="O368">
        <v>47.5</v>
      </c>
      <c r="P368">
        <v>28.2</v>
      </c>
      <c r="Q368">
        <v>44.963999999999999</v>
      </c>
      <c r="R368">
        <v>230</v>
      </c>
      <c r="S368">
        <v>1</v>
      </c>
    </row>
    <row r="369" spans="1:19" x14ac:dyDescent="0.35">
      <c r="A369">
        <v>800.12199999999996</v>
      </c>
      <c r="B369">
        <v>119.90900000000001</v>
      </c>
      <c r="C369">
        <v>214.5</v>
      </c>
      <c r="D369">
        <v>215.3</v>
      </c>
      <c r="E369">
        <v>219.5</v>
      </c>
      <c r="F369">
        <v>225.3</v>
      </c>
      <c r="G369">
        <v>2209.7220000000002</v>
      </c>
      <c r="H369">
        <v>1795.8910000000001</v>
      </c>
      <c r="I369">
        <v>3.4060000000000001</v>
      </c>
      <c r="J369">
        <v>0.14599999999999999</v>
      </c>
      <c r="K369">
        <v>24.34</v>
      </c>
      <c r="L369">
        <v>2.0920000000000001</v>
      </c>
      <c r="M369">
        <v>0.45400000000000001</v>
      </c>
      <c r="N369">
        <v>0.65600000000000003</v>
      </c>
      <c r="O369">
        <v>47.5</v>
      </c>
      <c r="P369">
        <v>28.2</v>
      </c>
      <c r="Q369">
        <v>44.963999999999999</v>
      </c>
      <c r="R369">
        <v>230</v>
      </c>
      <c r="S369">
        <v>1</v>
      </c>
    </row>
    <row r="370" spans="1:19" x14ac:dyDescent="0.35">
      <c r="A370">
        <v>800.30700000000002</v>
      </c>
      <c r="B370">
        <v>119.90900000000001</v>
      </c>
      <c r="C370">
        <v>214.5</v>
      </c>
      <c r="D370">
        <v>215.1</v>
      </c>
      <c r="E370">
        <v>219.6</v>
      </c>
      <c r="F370">
        <v>225.1</v>
      </c>
      <c r="G370">
        <v>2185.8240000000001</v>
      </c>
      <c r="H370">
        <v>1758.0050000000001</v>
      </c>
      <c r="I370">
        <v>3.0859999999999999</v>
      </c>
      <c r="J370">
        <v>0.14599999999999999</v>
      </c>
      <c r="K370">
        <v>24.338000000000001</v>
      </c>
      <c r="L370">
        <v>2.0579999999999998</v>
      </c>
      <c r="M370">
        <v>0.45200000000000001</v>
      </c>
      <c r="N370">
        <v>0.65600000000000003</v>
      </c>
      <c r="O370">
        <v>47.5</v>
      </c>
      <c r="P370">
        <v>28.445</v>
      </c>
      <c r="Q370">
        <v>44.984000000000002</v>
      </c>
      <c r="R370">
        <v>230</v>
      </c>
      <c r="S370">
        <v>1</v>
      </c>
    </row>
    <row r="371" spans="1:19" x14ac:dyDescent="0.35">
      <c r="A371">
        <v>800.30700000000002</v>
      </c>
      <c r="B371">
        <v>119.90900000000001</v>
      </c>
      <c r="C371">
        <v>214.5</v>
      </c>
      <c r="D371">
        <v>215.1</v>
      </c>
      <c r="E371">
        <v>219.6</v>
      </c>
      <c r="F371">
        <v>225.1</v>
      </c>
      <c r="G371">
        <v>2185.8240000000001</v>
      </c>
      <c r="H371">
        <v>1758.0050000000001</v>
      </c>
      <c r="I371">
        <v>3.0859999999999999</v>
      </c>
      <c r="J371">
        <v>0.14599999999999999</v>
      </c>
      <c r="K371">
        <v>24.338000000000001</v>
      </c>
      <c r="L371">
        <v>2.0579999999999998</v>
      </c>
      <c r="M371">
        <v>0.45200000000000001</v>
      </c>
      <c r="N371">
        <v>0.65600000000000003</v>
      </c>
      <c r="O371">
        <v>47.5</v>
      </c>
      <c r="P371">
        <v>28.445</v>
      </c>
      <c r="Q371">
        <v>44.984000000000002</v>
      </c>
      <c r="R371">
        <v>230</v>
      </c>
      <c r="S371">
        <v>1</v>
      </c>
    </row>
    <row r="372" spans="1:19" x14ac:dyDescent="0.35">
      <c r="A372">
        <v>800.12199999999996</v>
      </c>
      <c r="B372">
        <v>119.90900000000001</v>
      </c>
      <c r="C372">
        <v>214.5</v>
      </c>
      <c r="D372">
        <v>215</v>
      </c>
      <c r="E372">
        <v>219.6</v>
      </c>
      <c r="F372">
        <v>225</v>
      </c>
      <c r="G372">
        <v>2198.6469999999999</v>
      </c>
      <c r="H372">
        <v>1750.136</v>
      </c>
      <c r="I372">
        <v>2.718</v>
      </c>
      <c r="J372">
        <v>0.154</v>
      </c>
      <c r="K372">
        <v>24.338000000000001</v>
      </c>
      <c r="L372">
        <v>2.044</v>
      </c>
      <c r="M372">
        <v>0.45200000000000001</v>
      </c>
      <c r="N372">
        <v>0.65400000000000003</v>
      </c>
      <c r="O372">
        <v>47.7</v>
      </c>
      <c r="P372">
        <v>28.638999999999999</v>
      </c>
      <c r="Q372">
        <v>44.963999999999999</v>
      </c>
      <c r="R372">
        <v>230</v>
      </c>
      <c r="S372">
        <v>1</v>
      </c>
    </row>
    <row r="373" spans="1:19" x14ac:dyDescent="0.35">
      <c r="A373">
        <v>800.12199999999996</v>
      </c>
      <c r="B373">
        <v>119.90900000000001</v>
      </c>
      <c r="C373">
        <v>214.5</v>
      </c>
      <c r="D373">
        <v>215</v>
      </c>
      <c r="E373">
        <v>219.6</v>
      </c>
      <c r="F373">
        <v>225</v>
      </c>
      <c r="G373">
        <v>2198.6469999999999</v>
      </c>
      <c r="H373">
        <v>1750.136</v>
      </c>
      <c r="I373">
        <v>2.718</v>
      </c>
      <c r="J373">
        <v>0.154</v>
      </c>
      <c r="K373">
        <v>24.338000000000001</v>
      </c>
      <c r="L373">
        <v>2.044</v>
      </c>
      <c r="M373">
        <v>0.45200000000000001</v>
      </c>
      <c r="N373">
        <v>0.65400000000000003</v>
      </c>
      <c r="O373">
        <v>47.7</v>
      </c>
      <c r="P373">
        <v>28.638999999999999</v>
      </c>
      <c r="Q373">
        <v>44.963999999999999</v>
      </c>
      <c r="R373">
        <v>230</v>
      </c>
      <c r="S373">
        <v>1</v>
      </c>
    </row>
    <row r="374" spans="1:19" x14ac:dyDescent="0.35">
      <c r="A374">
        <v>800.12199999999996</v>
      </c>
      <c r="B374">
        <v>119.90900000000001</v>
      </c>
      <c r="C374">
        <v>214.3</v>
      </c>
      <c r="D374">
        <v>215</v>
      </c>
      <c r="E374">
        <v>219.6</v>
      </c>
      <c r="F374">
        <v>225</v>
      </c>
      <c r="G374">
        <v>2181.259</v>
      </c>
      <c r="H374">
        <v>1758.6849999999999</v>
      </c>
      <c r="I374">
        <v>3.206</v>
      </c>
      <c r="J374">
        <v>0.14599999999999999</v>
      </c>
      <c r="K374">
        <v>24.338000000000001</v>
      </c>
      <c r="L374">
        <v>2.04</v>
      </c>
      <c r="M374">
        <v>0.45200000000000001</v>
      </c>
      <c r="N374">
        <v>0.65400000000000003</v>
      </c>
      <c r="O374">
        <v>47.7</v>
      </c>
      <c r="P374">
        <v>28.510999999999999</v>
      </c>
      <c r="Q374">
        <v>44.984000000000002</v>
      </c>
      <c r="R374">
        <v>229.8</v>
      </c>
      <c r="S374">
        <v>1</v>
      </c>
    </row>
    <row r="375" spans="1:19" x14ac:dyDescent="0.35">
      <c r="A375">
        <v>800.12199999999996</v>
      </c>
      <c r="B375">
        <v>119.90900000000001</v>
      </c>
      <c r="C375">
        <v>214.3</v>
      </c>
      <c r="D375">
        <v>215</v>
      </c>
      <c r="E375">
        <v>219.6</v>
      </c>
      <c r="F375">
        <v>225</v>
      </c>
      <c r="G375">
        <v>2181.259</v>
      </c>
      <c r="H375">
        <v>1758.6849999999999</v>
      </c>
      <c r="I375">
        <v>3.206</v>
      </c>
      <c r="J375">
        <v>0.14599999999999999</v>
      </c>
      <c r="K375">
        <v>24.338000000000001</v>
      </c>
      <c r="L375">
        <v>2.04</v>
      </c>
      <c r="M375">
        <v>0.45200000000000001</v>
      </c>
      <c r="N375">
        <v>0.65400000000000003</v>
      </c>
      <c r="O375">
        <v>47.7</v>
      </c>
      <c r="P375">
        <v>28.510999999999999</v>
      </c>
      <c r="Q375">
        <v>44.984000000000002</v>
      </c>
      <c r="R375">
        <v>229.8</v>
      </c>
      <c r="S375">
        <v>1</v>
      </c>
    </row>
    <row r="376" spans="1:19" hidden="1" x14ac:dyDescent="0.35">
      <c r="A376">
        <v>800.12199999999996</v>
      </c>
      <c r="B376">
        <v>119.90900000000001</v>
      </c>
      <c r="C376">
        <v>214.3</v>
      </c>
      <c r="D376">
        <v>215</v>
      </c>
      <c r="E376">
        <v>219.8</v>
      </c>
      <c r="F376">
        <v>225</v>
      </c>
      <c r="G376">
        <v>2195.7330000000002</v>
      </c>
      <c r="H376">
        <v>1752.079</v>
      </c>
      <c r="I376">
        <v>2.798</v>
      </c>
      <c r="J376">
        <v>0.14599999999999999</v>
      </c>
      <c r="K376">
        <v>24.338000000000001</v>
      </c>
      <c r="L376">
        <v>2.056</v>
      </c>
      <c r="M376">
        <v>0.45200000000000001</v>
      </c>
      <c r="N376">
        <v>0.65400000000000003</v>
      </c>
      <c r="O376">
        <v>47.9</v>
      </c>
      <c r="P376">
        <v>28.643999999999998</v>
      </c>
      <c r="Q376">
        <v>44.999000000000002</v>
      </c>
      <c r="R376">
        <v>229.8</v>
      </c>
    </row>
    <row r="377" spans="1:19" x14ac:dyDescent="0.35">
      <c r="A377">
        <v>800.12199999999996</v>
      </c>
      <c r="B377">
        <v>119.90900000000001</v>
      </c>
      <c r="C377">
        <v>214.3</v>
      </c>
      <c r="D377">
        <v>215</v>
      </c>
      <c r="E377">
        <v>219.8</v>
      </c>
      <c r="F377">
        <v>225</v>
      </c>
      <c r="G377">
        <v>2195.7330000000002</v>
      </c>
      <c r="H377">
        <v>1752.079</v>
      </c>
      <c r="I377">
        <v>2.798</v>
      </c>
      <c r="J377">
        <v>0.14599999999999999</v>
      </c>
      <c r="K377">
        <v>24.338000000000001</v>
      </c>
      <c r="L377">
        <v>2.056</v>
      </c>
      <c r="M377">
        <v>0.45200000000000001</v>
      </c>
      <c r="N377">
        <v>0.65400000000000003</v>
      </c>
      <c r="O377">
        <v>47.9</v>
      </c>
      <c r="P377">
        <v>28.643999999999998</v>
      </c>
      <c r="Q377">
        <v>44.999000000000002</v>
      </c>
      <c r="R377">
        <v>229.8</v>
      </c>
      <c r="S377">
        <v>1</v>
      </c>
    </row>
    <row r="378" spans="1:19" x14ac:dyDescent="0.35">
      <c r="A378">
        <v>800.49099999999999</v>
      </c>
      <c r="B378">
        <v>119.90900000000001</v>
      </c>
      <c r="C378">
        <v>214.5</v>
      </c>
      <c r="D378">
        <v>214.8</v>
      </c>
      <c r="E378">
        <v>219.8</v>
      </c>
      <c r="F378">
        <v>225</v>
      </c>
      <c r="G378">
        <v>2169.7959999999998</v>
      </c>
      <c r="H378">
        <v>1727.7929999999999</v>
      </c>
      <c r="I378">
        <v>3.2559999999999998</v>
      </c>
      <c r="J378">
        <v>0.14599999999999999</v>
      </c>
      <c r="K378">
        <v>24.335999999999999</v>
      </c>
      <c r="L378">
        <v>2.0459999999999998</v>
      </c>
      <c r="M378">
        <v>0.45</v>
      </c>
      <c r="N378">
        <v>0.65600000000000003</v>
      </c>
      <c r="O378">
        <v>47.9</v>
      </c>
      <c r="P378">
        <v>28.649000000000001</v>
      </c>
      <c r="Q378">
        <v>44.953000000000003</v>
      </c>
      <c r="R378">
        <v>229.8</v>
      </c>
      <c r="S378">
        <v>1</v>
      </c>
    </row>
    <row r="379" spans="1:19" x14ac:dyDescent="0.35">
      <c r="A379">
        <v>800.49099999999999</v>
      </c>
      <c r="B379">
        <v>119.90900000000001</v>
      </c>
      <c r="C379">
        <v>214.5</v>
      </c>
      <c r="D379">
        <v>214.8</v>
      </c>
      <c r="E379">
        <v>219.8</v>
      </c>
      <c r="F379">
        <v>225</v>
      </c>
      <c r="G379">
        <v>2169.7959999999998</v>
      </c>
      <c r="H379">
        <v>1727.7929999999999</v>
      </c>
      <c r="I379">
        <v>3.2559999999999998</v>
      </c>
      <c r="J379">
        <v>0.14599999999999999</v>
      </c>
      <c r="K379">
        <v>24.335999999999999</v>
      </c>
      <c r="L379">
        <v>2.0459999999999998</v>
      </c>
      <c r="M379">
        <v>0.45</v>
      </c>
      <c r="N379">
        <v>0.65600000000000003</v>
      </c>
      <c r="O379">
        <v>47.9</v>
      </c>
      <c r="P379">
        <v>28.649000000000001</v>
      </c>
      <c r="Q379">
        <v>44.953000000000003</v>
      </c>
      <c r="R379">
        <v>229.8</v>
      </c>
      <c r="S379">
        <v>1</v>
      </c>
    </row>
    <row r="380" spans="1:19" x14ac:dyDescent="0.35">
      <c r="A380">
        <v>800.30700000000002</v>
      </c>
      <c r="B380">
        <v>119.90900000000001</v>
      </c>
      <c r="C380">
        <v>214.6</v>
      </c>
      <c r="D380">
        <v>214.8</v>
      </c>
      <c r="E380">
        <v>219.8</v>
      </c>
      <c r="F380">
        <v>225.1</v>
      </c>
      <c r="G380">
        <v>2191.556</v>
      </c>
      <c r="H380">
        <v>1751.5930000000001</v>
      </c>
      <c r="I380">
        <v>3.1739999999999999</v>
      </c>
      <c r="J380">
        <v>0.14599999999999999</v>
      </c>
      <c r="K380">
        <v>24.364000000000001</v>
      </c>
      <c r="L380">
        <v>2.0339999999999998</v>
      </c>
      <c r="M380">
        <v>0.45400000000000001</v>
      </c>
      <c r="N380">
        <v>0.65600000000000003</v>
      </c>
      <c r="O380">
        <v>47.9</v>
      </c>
      <c r="P380">
        <v>28.501000000000001</v>
      </c>
      <c r="Q380">
        <v>44.948</v>
      </c>
      <c r="R380">
        <v>229.8</v>
      </c>
      <c r="S380">
        <v>1</v>
      </c>
    </row>
    <row r="381" spans="1:19" x14ac:dyDescent="0.35">
      <c r="A381">
        <v>800.30700000000002</v>
      </c>
      <c r="B381">
        <v>119.90900000000001</v>
      </c>
      <c r="C381">
        <v>214.6</v>
      </c>
      <c r="D381">
        <v>214.8</v>
      </c>
      <c r="E381">
        <v>219.8</v>
      </c>
      <c r="F381">
        <v>225.1</v>
      </c>
      <c r="G381">
        <v>2191.556</v>
      </c>
      <c r="H381">
        <v>1751.5930000000001</v>
      </c>
      <c r="I381">
        <v>3.1739999999999999</v>
      </c>
      <c r="J381">
        <v>0.14599999999999999</v>
      </c>
      <c r="K381">
        <v>24.364000000000001</v>
      </c>
      <c r="L381">
        <v>2.0339999999999998</v>
      </c>
      <c r="M381">
        <v>0.45400000000000001</v>
      </c>
      <c r="N381">
        <v>0.65600000000000003</v>
      </c>
      <c r="O381">
        <v>47.9</v>
      </c>
      <c r="P381">
        <v>28.501000000000001</v>
      </c>
      <c r="Q381">
        <v>44.948</v>
      </c>
      <c r="R381">
        <v>229.8</v>
      </c>
      <c r="S381">
        <v>0</v>
      </c>
    </row>
    <row r="382" spans="1:19" hidden="1" x14ac:dyDescent="0.35">
      <c r="A382">
        <v>800.67499999999995</v>
      </c>
      <c r="B382">
        <v>119.90900000000001</v>
      </c>
      <c r="C382">
        <v>214.5</v>
      </c>
      <c r="D382">
        <v>215</v>
      </c>
      <c r="E382">
        <v>220</v>
      </c>
      <c r="F382">
        <v>225.1</v>
      </c>
      <c r="G382">
        <v>2196.0250000000001</v>
      </c>
      <c r="H382">
        <v>1749.165</v>
      </c>
      <c r="I382">
        <v>3.31</v>
      </c>
      <c r="J382">
        <v>0.15</v>
      </c>
      <c r="K382">
        <v>24.34</v>
      </c>
      <c r="L382">
        <v>2.032</v>
      </c>
      <c r="M382">
        <v>0.45400000000000001</v>
      </c>
      <c r="N382">
        <v>0.65200000000000002</v>
      </c>
      <c r="O382">
        <v>47.7</v>
      </c>
      <c r="P382">
        <v>28.292000000000002</v>
      </c>
      <c r="Q382">
        <v>44.999000000000002</v>
      </c>
      <c r="R382">
        <v>230</v>
      </c>
    </row>
    <row r="383" spans="1:19" x14ac:dyDescent="0.35">
      <c r="A383">
        <v>800.67499999999995</v>
      </c>
      <c r="B383">
        <v>119.90900000000001</v>
      </c>
      <c r="C383">
        <v>214.5</v>
      </c>
      <c r="D383">
        <v>215</v>
      </c>
      <c r="E383">
        <v>220</v>
      </c>
      <c r="F383">
        <v>225.1</v>
      </c>
      <c r="G383">
        <v>2196.0250000000001</v>
      </c>
      <c r="H383">
        <v>1749.165</v>
      </c>
      <c r="I383">
        <v>3.31</v>
      </c>
      <c r="J383">
        <v>0.15</v>
      </c>
      <c r="K383">
        <v>24.34</v>
      </c>
      <c r="L383">
        <v>2.032</v>
      </c>
      <c r="M383">
        <v>0.45400000000000001</v>
      </c>
      <c r="N383">
        <v>0.65200000000000002</v>
      </c>
      <c r="O383">
        <v>47.7</v>
      </c>
      <c r="P383">
        <v>28.292000000000002</v>
      </c>
      <c r="Q383">
        <v>44.999000000000002</v>
      </c>
      <c r="R383">
        <v>230</v>
      </c>
      <c r="S383">
        <v>0</v>
      </c>
    </row>
    <row r="384" spans="1:19" x14ac:dyDescent="0.35">
      <c r="A384">
        <v>800.30700000000002</v>
      </c>
      <c r="B384">
        <v>119.90900000000001</v>
      </c>
      <c r="C384">
        <v>214.6</v>
      </c>
      <c r="D384">
        <v>214.8</v>
      </c>
      <c r="E384">
        <v>220</v>
      </c>
      <c r="F384">
        <v>225.1</v>
      </c>
      <c r="G384">
        <v>2167.6590000000001</v>
      </c>
      <c r="H384">
        <v>1738.1880000000001</v>
      </c>
      <c r="I384">
        <v>3.6760000000000002</v>
      </c>
      <c r="J384">
        <v>0.14799999999999999</v>
      </c>
      <c r="K384">
        <v>24.335999999999999</v>
      </c>
      <c r="L384">
        <v>2.044</v>
      </c>
      <c r="M384">
        <v>0.45</v>
      </c>
      <c r="N384">
        <v>0.65400000000000003</v>
      </c>
      <c r="O384">
        <v>47.7</v>
      </c>
      <c r="P384">
        <v>28.373999999999999</v>
      </c>
      <c r="Q384">
        <v>44.969000000000001</v>
      </c>
      <c r="R384">
        <v>229.8</v>
      </c>
      <c r="S384">
        <v>1</v>
      </c>
    </row>
    <row r="385" spans="1:19" x14ac:dyDescent="0.35">
      <c r="A385">
        <v>800.30700000000002</v>
      </c>
      <c r="B385">
        <v>119.90900000000001</v>
      </c>
      <c r="C385">
        <v>214.6</v>
      </c>
      <c r="D385">
        <v>214.8</v>
      </c>
      <c r="E385">
        <v>220</v>
      </c>
      <c r="F385">
        <v>225.1</v>
      </c>
      <c r="G385">
        <v>2167.6590000000001</v>
      </c>
      <c r="H385">
        <v>1738.1880000000001</v>
      </c>
      <c r="I385">
        <v>3.6760000000000002</v>
      </c>
      <c r="J385">
        <v>0.14799999999999999</v>
      </c>
      <c r="K385">
        <v>24.335999999999999</v>
      </c>
      <c r="L385">
        <v>2.044</v>
      </c>
      <c r="M385">
        <v>0.45</v>
      </c>
      <c r="N385">
        <v>0.65400000000000003</v>
      </c>
      <c r="O385">
        <v>47.7</v>
      </c>
      <c r="P385">
        <v>28.373999999999999</v>
      </c>
      <c r="Q385">
        <v>44.969000000000001</v>
      </c>
      <c r="R385">
        <v>229.8</v>
      </c>
      <c r="S385">
        <v>1</v>
      </c>
    </row>
    <row r="386" spans="1:19" x14ac:dyDescent="0.35">
      <c r="A386">
        <v>800.30700000000002</v>
      </c>
      <c r="B386">
        <v>119.90900000000001</v>
      </c>
      <c r="C386">
        <v>214.8</v>
      </c>
      <c r="D386">
        <v>214.8</v>
      </c>
      <c r="E386">
        <v>220</v>
      </c>
      <c r="F386">
        <v>225</v>
      </c>
      <c r="G386">
        <v>2169.116</v>
      </c>
      <c r="H386">
        <v>1754.1189999999999</v>
      </c>
      <c r="I386">
        <v>3.1280000000000001</v>
      </c>
      <c r="J386">
        <v>0.15</v>
      </c>
      <c r="K386">
        <v>24.341999999999999</v>
      </c>
      <c r="L386">
        <v>2.032</v>
      </c>
      <c r="M386">
        <v>0.45200000000000001</v>
      </c>
      <c r="N386">
        <v>0.65600000000000003</v>
      </c>
      <c r="O386">
        <v>47.5</v>
      </c>
      <c r="P386">
        <v>28.175000000000001</v>
      </c>
      <c r="Q386">
        <v>44.963999999999999</v>
      </c>
      <c r="R386">
        <v>229.8</v>
      </c>
      <c r="S386">
        <v>1</v>
      </c>
    </row>
    <row r="387" spans="1:19" x14ac:dyDescent="0.35">
      <c r="A387">
        <v>800.30700000000002</v>
      </c>
      <c r="B387">
        <v>119.90900000000001</v>
      </c>
      <c r="C387">
        <v>214.8</v>
      </c>
      <c r="D387">
        <v>214.8</v>
      </c>
      <c r="E387">
        <v>220</v>
      </c>
      <c r="F387">
        <v>225</v>
      </c>
      <c r="G387">
        <v>2169.116</v>
      </c>
      <c r="H387">
        <v>1754.1189999999999</v>
      </c>
      <c r="I387">
        <v>3.1280000000000001</v>
      </c>
      <c r="J387">
        <v>0.15</v>
      </c>
      <c r="K387">
        <v>24.341999999999999</v>
      </c>
      <c r="L387">
        <v>2.032</v>
      </c>
      <c r="M387">
        <v>0.45200000000000001</v>
      </c>
      <c r="N387">
        <v>0.65600000000000003</v>
      </c>
      <c r="O387">
        <v>47.5</v>
      </c>
      <c r="P387">
        <v>28.175000000000001</v>
      </c>
      <c r="Q387">
        <v>44.963999999999999</v>
      </c>
      <c r="R387">
        <v>229.8</v>
      </c>
      <c r="S387">
        <v>1</v>
      </c>
    </row>
    <row r="388" spans="1:19" hidden="1" x14ac:dyDescent="0.35">
      <c r="A388">
        <v>800.67499999999995</v>
      </c>
      <c r="B388">
        <v>119.90900000000001</v>
      </c>
      <c r="C388">
        <v>214.6</v>
      </c>
      <c r="D388">
        <v>214.8</v>
      </c>
      <c r="E388">
        <v>220.1</v>
      </c>
      <c r="F388">
        <v>225</v>
      </c>
      <c r="G388">
        <v>2201.5619999999999</v>
      </c>
      <c r="H388">
        <v>1759.462</v>
      </c>
      <c r="I388">
        <v>2.9020000000000001</v>
      </c>
      <c r="J388">
        <v>0.14599999999999999</v>
      </c>
      <c r="K388">
        <v>24.34</v>
      </c>
      <c r="L388">
        <v>2.06</v>
      </c>
      <c r="M388">
        <v>0.45400000000000001</v>
      </c>
      <c r="N388">
        <v>0.65600000000000003</v>
      </c>
      <c r="O388">
        <v>47.2</v>
      </c>
      <c r="P388">
        <v>28.347999999999999</v>
      </c>
      <c r="Q388">
        <v>44.978999999999999</v>
      </c>
      <c r="R388">
        <v>229.8</v>
      </c>
    </row>
    <row r="389" spans="1:19" x14ac:dyDescent="0.35">
      <c r="A389">
        <v>800.67499999999995</v>
      </c>
      <c r="B389">
        <v>119.90900000000001</v>
      </c>
      <c r="C389">
        <v>214.6</v>
      </c>
      <c r="D389">
        <v>214.8</v>
      </c>
      <c r="E389">
        <v>220.1</v>
      </c>
      <c r="F389">
        <v>225</v>
      </c>
      <c r="G389">
        <v>2201.5619999999999</v>
      </c>
      <c r="H389">
        <v>1759.462</v>
      </c>
      <c r="I389">
        <v>2.9020000000000001</v>
      </c>
      <c r="J389">
        <v>0.14599999999999999</v>
      </c>
      <c r="K389">
        <v>24.34</v>
      </c>
      <c r="L389">
        <v>2.06</v>
      </c>
      <c r="M389">
        <v>0.45400000000000001</v>
      </c>
      <c r="N389">
        <v>0.65600000000000003</v>
      </c>
      <c r="O389">
        <v>47.2</v>
      </c>
      <c r="P389">
        <v>28.347999999999999</v>
      </c>
      <c r="Q389">
        <v>44.978999999999999</v>
      </c>
      <c r="R389">
        <v>229.8</v>
      </c>
      <c r="S389">
        <v>1</v>
      </c>
    </row>
    <row r="390" spans="1:19" x14ac:dyDescent="0.35">
      <c r="A390">
        <v>800.49099999999999</v>
      </c>
      <c r="B390">
        <v>119.90900000000001</v>
      </c>
      <c r="C390">
        <v>214.5</v>
      </c>
      <c r="D390">
        <v>214.8</v>
      </c>
      <c r="E390">
        <v>220.1</v>
      </c>
      <c r="F390">
        <v>224.8</v>
      </c>
      <c r="G390">
        <v>2196.1219999999998</v>
      </c>
      <c r="H390">
        <v>1765.4849999999999</v>
      </c>
      <c r="I390">
        <v>3.13</v>
      </c>
      <c r="J390">
        <v>0.14599999999999999</v>
      </c>
      <c r="K390">
        <v>24.338000000000001</v>
      </c>
      <c r="L390">
        <v>2.036</v>
      </c>
      <c r="M390">
        <v>0.45200000000000001</v>
      </c>
      <c r="N390">
        <v>0.65600000000000003</v>
      </c>
      <c r="O390">
        <v>46.5</v>
      </c>
      <c r="P390">
        <v>28.216000000000001</v>
      </c>
      <c r="Q390">
        <v>44.973999999999997</v>
      </c>
      <c r="R390">
        <v>229.8</v>
      </c>
      <c r="S390">
        <v>1</v>
      </c>
    </row>
    <row r="391" spans="1:19" x14ac:dyDescent="0.35">
      <c r="A391">
        <v>800.49099999999999</v>
      </c>
      <c r="B391">
        <v>119.90900000000001</v>
      </c>
      <c r="C391">
        <v>214.5</v>
      </c>
      <c r="D391">
        <v>214.8</v>
      </c>
      <c r="E391">
        <v>220.1</v>
      </c>
      <c r="F391">
        <v>224.8</v>
      </c>
      <c r="G391">
        <v>2196.1219999999998</v>
      </c>
      <c r="H391">
        <v>1765.4849999999999</v>
      </c>
      <c r="I391">
        <v>3.13</v>
      </c>
      <c r="J391">
        <v>0.14599999999999999</v>
      </c>
      <c r="K391">
        <v>24.338000000000001</v>
      </c>
      <c r="L391">
        <v>2.036</v>
      </c>
      <c r="M391">
        <v>0.45200000000000001</v>
      </c>
      <c r="N391">
        <v>0.65600000000000003</v>
      </c>
      <c r="O391">
        <v>46.5</v>
      </c>
      <c r="P391">
        <v>28.216000000000001</v>
      </c>
      <c r="Q391">
        <v>44.973999999999997</v>
      </c>
      <c r="R391">
        <v>229.8</v>
      </c>
      <c r="S391">
        <v>1</v>
      </c>
    </row>
    <row r="392" spans="1:19" x14ac:dyDescent="0.35">
      <c r="A392">
        <v>800.49099999999999</v>
      </c>
      <c r="B392">
        <v>119.90900000000001</v>
      </c>
      <c r="C392">
        <v>214.6</v>
      </c>
      <c r="D392">
        <v>214.6</v>
      </c>
      <c r="E392">
        <v>220.1</v>
      </c>
      <c r="F392">
        <v>224.8</v>
      </c>
      <c r="G392">
        <v>2167.27</v>
      </c>
      <c r="H392">
        <v>1767.816</v>
      </c>
      <c r="I392">
        <v>3.3140000000000001</v>
      </c>
      <c r="J392">
        <v>0.14399999999999999</v>
      </c>
      <c r="K392">
        <v>24.335999999999999</v>
      </c>
      <c r="L392">
        <v>2.044</v>
      </c>
      <c r="M392">
        <v>0.45</v>
      </c>
      <c r="N392">
        <v>0.65400000000000003</v>
      </c>
      <c r="O392">
        <v>46</v>
      </c>
      <c r="P392">
        <v>28.262</v>
      </c>
      <c r="Q392">
        <v>44.969000000000001</v>
      </c>
      <c r="R392">
        <v>229.8</v>
      </c>
      <c r="S392">
        <v>1</v>
      </c>
    </row>
    <row r="393" spans="1:19" x14ac:dyDescent="0.35">
      <c r="A393">
        <v>800.49099999999999</v>
      </c>
      <c r="B393">
        <v>119.90900000000001</v>
      </c>
      <c r="C393">
        <v>214.6</v>
      </c>
      <c r="D393">
        <v>214.6</v>
      </c>
      <c r="E393">
        <v>220.1</v>
      </c>
      <c r="F393">
        <v>224.8</v>
      </c>
      <c r="G393">
        <v>2167.27</v>
      </c>
      <c r="H393">
        <v>1767.816</v>
      </c>
      <c r="I393">
        <v>3.3140000000000001</v>
      </c>
      <c r="J393">
        <v>0.14399999999999999</v>
      </c>
      <c r="K393">
        <v>24.335999999999999</v>
      </c>
      <c r="L393">
        <v>2.044</v>
      </c>
      <c r="M393">
        <v>0.45</v>
      </c>
      <c r="N393">
        <v>0.65400000000000003</v>
      </c>
      <c r="O393">
        <v>46</v>
      </c>
      <c r="P393">
        <v>28.262</v>
      </c>
      <c r="Q393">
        <v>44.969000000000001</v>
      </c>
      <c r="R393">
        <v>229.8</v>
      </c>
      <c r="S393">
        <v>1</v>
      </c>
    </row>
    <row r="394" spans="1:19" hidden="1" x14ac:dyDescent="0.35">
      <c r="A394">
        <v>800.49099999999999</v>
      </c>
      <c r="B394">
        <v>119.90900000000001</v>
      </c>
      <c r="C394">
        <v>214.6</v>
      </c>
      <c r="D394">
        <v>214.6</v>
      </c>
      <c r="E394">
        <v>220.1</v>
      </c>
      <c r="F394">
        <v>225</v>
      </c>
      <c r="G394">
        <v>2169.4070000000002</v>
      </c>
      <c r="H394">
        <v>1782.971</v>
      </c>
      <c r="I394">
        <v>3.4940000000000002</v>
      </c>
      <c r="J394">
        <v>0.14599999999999999</v>
      </c>
      <c r="K394">
        <v>24.335999999999999</v>
      </c>
      <c r="L394">
        <v>2.0179999999999998</v>
      </c>
      <c r="M394">
        <v>0.45</v>
      </c>
      <c r="N394">
        <v>0.65</v>
      </c>
      <c r="O394">
        <v>45.2</v>
      </c>
      <c r="P394">
        <v>27.864000000000001</v>
      </c>
      <c r="Q394">
        <v>44.959000000000003</v>
      </c>
      <c r="R394">
        <v>229.8</v>
      </c>
    </row>
    <row r="395" spans="1:19" x14ac:dyDescent="0.35">
      <c r="A395">
        <v>800.49099999999999</v>
      </c>
      <c r="B395">
        <v>119.90900000000001</v>
      </c>
      <c r="C395">
        <v>214.6</v>
      </c>
      <c r="D395">
        <v>214.6</v>
      </c>
      <c r="E395">
        <v>220.1</v>
      </c>
      <c r="F395">
        <v>225</v>
      </c>
      <c r="G395">
        <v>2169.4070000000002</v>
      </c>
      <c r="H395">
        <v>1782.971</v>
      </c>
      <c r="I395">
        <v>3.4940000000000002</v>
      </c>
      <c r="J395">
        <v>0.14599999999999999</v>
      </c>
      <c r="K395">
        <v>24.335999999999999</v>
      </c>
      <c r="L395">
        <v>2.0179999999999998</v>
      </c>
      <c r="M395">
        <v>0.45</v>
      </c>
      <c r="N395">
        <v>0.65</v>
      </c>
      <c r="O395">
        <v>45.2</v>
      </c>
      <c r="P395">
        <v>27.864000000000001</v>
      </c>
      <c r="Q395">
        <v>44.959000000000003</v>
      </c>
      <c r="R395">
        <v>229.8</v>
      </c>
      <c r="S395">
        <v>1</v>
      </c>
    </row>
    <row r="396" spans="1:19" x14ac:dyDescent="0.35">
      <c r="A396">
        <v>800.30700000000002</v>
      </c>
      <c r="B396">
        <v>119.90900000000001</v>
      </c>
      <c r="C396">
        <v>214.8</v>
      </c>
      <c r="D396">
        <v>214.6</v>
      </c>
      <c r="E396">
        <v>220.1</v>
      </c>
      <c r="F396">
        <v>225</v>
      </c>
      <c r="G396">
        <v>2190.002</v>
      </c>
      <c r="H396">
        <v>1783.5540000000001</v>
      </c>
      <c r="I396">
        <v>2.8740000000000001</v>
      </c>
      <c r="J396">
        <v>0.14799999999999999</v>
      </c>
      <c r="K396">
        <v>24.338000000000001</v>
      </c>
      <c r="L396">
        <v>2.0339999999999998</v>
      </c>
      <c r="M396">
        <v>0.45200000000000001</v>
      </c>
      <c r="N396">
        <v>0.65800000000000003</v>
      </c>
      <c r="O396">
        <v>44.4</v>
      </c>
      <c r="P396">
        <v>27.757000000000001</v>
      </c>
      <c r="Q396">
        <v>44.999000000000002</v>
      </c>
      <c r="R396">
        <v>229.8</v>
      </c>
      <c r="S396">
        <v>1</v>
      </c>
    </row>
    <row r="397" spans="1:19" x14ac:dyDescent="0.35">
      <c r="A397">
        <v>800.30700000000002</v>
      </c>
      <c r="B397">
        <v>119.90900000000001</v>
      </c>
      <c r="C397">
        <v>214.8</v>
      </c>
      <c r="D397">
        <v>214.6</v>
      </c>
      <c r="E397">
        <v>220.1</v>
      </c>
      <c r="F397">
        <v>225</v>
      </c>
      <c r="G397">
        <v>2190.002</v>
      </c>
      <c r="H397">
        <v>1783.5540000000001</v>
      </c>
      <c r="I397">
        <v>2.8740000000000001</v>
      </c>
      <c r="J397">
        <v>0.14799999999999999</v>
      </c>
      <c r="K397">
        <v>24.338000000000001</v>
      </c>
      <c r="L397">
        <v>2.0339999999999998</v>
      </c>
      <c r="M397">
        <v>0.45200000000000001</v>
      </c>
      <c r="N397">
        <v>0.65800000000000003</v>
      </c>
      <c r="O397">
        <v>44.4</v>
      </c>
      <c r="P397">
        <v>27.757000000000001</v>
      </c>
      <c r="Q397">
        <v>44.999000000000002</v>
      </c>
      <c r="R397">
        <v>229.8</v>
      </c>
      <c r="S397">
        <v>1</v>
      </c>
    </row>
    <row r="398" spans="1:19" x14ac:dyDescent="0.35">
      <c r="A398">
        <v>800.49099999999999</v>
      </c>
      <c r="B398">
        <v>119.90900000000001</v>
      </c>
      <c r="C398">
        <v>214.8</v>
      </c>
      <c r="D398">
        <v>214.8</v>
      </c>
      <c r="E398">
        <v>220.1</v>
      </c>
      <c r="F398">
        <v>224.8</v>
      </c>
      <c r="G398">
        <v>2192.9160000000002</v>
      </c>
      <c r="H398">
        <v>1783.6510000000001</v>
      </c>
      <c r="I398">
        <v>3.1280000000000001</v>
      </c>
      <c r="J398">
        <v>0.14799999999999999</v>
      </c>
      <c r="K398">
        <v>24.338000000000001</v>
      </c>
      <c r="L398">
        <v>2.0619999999999998</v>
      </c>
      <c r="M398">
        <v>0.45200000000000001</v>
      </c>
      <c r="N398">
        <v>0.65400000000000003</v>
      </c>
      <c r="O398">
        <v>43.4</v>
      </c>
      <c r="P398">
        <v>28.058</v>
      </c>
      <c r="Q398">
        <v>44.973999999999997</v>
      </c>
      <c r="R398">
        <v>230</v>
      </c>
      <c r="S398">
        <v>1</v>
      </c>
    </row>
    <row r="399" spans="1:19" x14ac:dyDescent="0.35">
      <c r="A399">
        <v>800.49099999999999</v>
      </c>
      <c r="B399">
        <v>119.90900000000001</v>
      </c>
      <c r="C399">
        <v>214.8</v>
      </c>
      <c r="D399">
        <v>214.8</v>
      </c>
      <c r="E399">
        <v>220.1</v>
      </c>
      <c r="F399">
        <v>224.8</v>
      </c>
      <c r="G399">
        <v>2192.9160000000002</v>
      </c>
      <c r="H399">
        <v>1783.6510000000001</v>
      </c>
      <c r="I399">
        <v>3.1280000000000001</v>
      </c>
      <c r="J399">
        <v>0.14799999999999999</v>
      </c>
      <c r="K399">
        <v>24.338000000000001</v>
      </c>
      <c r="L399">
        <v>2.0619999999999998</v>
      </c>
      <c r="M399">
        <v>0.45200000000000001</v>
      </c>
      <c r="N399">
        <v>0.65400000000000003</v>
      </c>
      <c r="O399">
        <v>43.4</v>
      </c>
      <c r="P399">
        <v>28.058</v>
      </c>
      <c r="Q399">
        <v>44.973999999999997</v>
      </c>
      <c r="R399">
        <v>230</v>
      </c>
      <c r="S399">
        <v>1</v>
      </c>
    </row>
    <row r="400" spans="1:19" hidden="1" x14ac:dyDescent="0.35">
      <c r="A400">
        <v>800.67499999999995</v>
      </c>
      <c r="B400">
        <v>119.90900000000001</v>
      </c>
      <c r="C400">
        <v>214.6</v>
      </c>
      <c r="D400">
        <v>214.8</v>
      </c>
      <c r="E400">
        <v>220.1</v>
      </c>
      <c r="F400">
        <v>224.8</v>
      </c>
      <c r="G400">
        <v>2183.6880000000001</v>
      </c>
      <c r="H400">
        <v>1769.953</v>
      </c>
      <c r="I400">
        <v>3.4260000000000002</v>
      </c>
      <c r="J400">
        <v>0.14799999999999999</v>
      </c>
      <c r="K400">
        <v>24.338000000000001</v>
      </c>
      <c r="L400">
        <v>2.0299999999999998</v>
      </c>
      <c r="M400">
        <v>0.45200000000000001</v>
      </c>
      <c r="N400">
        <v>0.65400000000000003</v>
      </c>
      <c r="O400">
        <v>42.7</v>
      </c>
      <c r="P400">
        <v>27.777000000000001</v>
      </c>
      <c r="Q400">
        <v>44.988999999999997</v>
      </c>
      <c r="R400">
        <v>229.8</v>
      </c>
    </row>
    <row r="401" spans="1:19" x14ac:dyDescent="0.35">
      <c r="A401">
        <v>800.67499999999995</v>
      </c>
      <c r="B401">
        <v>119.90900000000001</v>
      </c>
      <c r="C401">
        <v>214.6</v>
      </c>
      <c r="D401">
        <v>214.8</v>
      </c>
      <c r="E401">
        <v>220.1</v>
      </c>
      <c r="F401">
        <v>224.8</v>
      </c>
      <c r="G401">
        <v>2183.6880000000001</v>
      </c>
      <c r="H401">
        <v>1769.953</v>
      </c>
      <c r="I401">
        <v>3.4260000000000002</v>
      </c>
      <c r="J401">
        <v>0.14799999999999999</v>
      </c>
      <c r="K401">
        <v>24.338000000000001</v>
      </c>
      <c r="L401">
        <v>2.0299999999999998</v>
      </c>
      <c r="M401">
        <v>0.45200000000000001</v>
      </c>
      <c r="N401">
        <v>0.65400000000000003</v>
      </c>
      <c r="O401">
        <v>42.7</v>
      </c>
      <c r="P401">
        <v>27.777000000000001</v>
      </c>
      <c r="Q401">
        <v>44.988999999999997</v>
      </c>
      <c r="R401">
        <v>229.8</v>
      </c>
      <c r="S401">
        <v>0</v>
      </c>
    </row>
    <row r="402" spans="1:19" x14ac:dyDescent="0.35">
      <c r="A402">
        <v>800.49099999999999</v>
      </c>
      <c r="B402">
        <v>119.90900000000001</v>
      </c>
      <c r="C402">
        <v>214.6</v>
      </c>
      <c r="D402">
        <v>214.6</v>
      </c>
      <c r="E402">
        <v>220.1</v>
      </c>
      <c r="F402">
        <v>224.8</v>
      </c>
      <c r="G402">
        <v>2183.0070000000001</v>
      </c>
      <c r="H402">
        <v>1798.319</v>
      </c>
      <c r="I402">
        <v>3.0659999999999998</v>
      </c>
      <c r="J402">
        <v>0.14799999999999999</v>
      </c>
      <c r="K402">
        <v>24.338000000000001</v>
      </c>
      <c r="L402">
        <v>2.04</v>
      </c>
      <c r="M402">
        <v>0.45200000000000001</v>
      </c>
      <c r="N402">
        <v>0.65200000000000002</v>
      </c>
      <c r="O402">
        <v>42</v>
      </c>
      <c r="P402">
        <v>27.696000000000002</v>
      </c>
      <c r="Q402">
        <v>44.978999999999999</v>
      </c>
      <c r="R402">
        <v>229.8</v>
      </c>
      <c r="S402">
        <v>1</v>
      </c>
    </row>
    <row r="403" spans="1:19" x14ac:dyDescent="0.35">
      <c r="A403">
        <v>800.49099999999999</v>
      </c>
      <c r="B403">
        <v>119.90900000000001</v>
      </c>
      <c r="C403">
        <v>214.6</v>
      </c>
      <c r="D403">
        <v>214.6</v>
      </c>
      <c r="E403">
        <v>220.1</v>
      </c>
      <c r="F403">
        <v>224.8</v>
      </c>
      <c r="G403">
        <v>2183.0070000000001</v>
      </c>
      <c r="H403">
        <v>1798.319</v>
      </c>
      <c r="I403">
        <v>3.0659999999999998</v>
      </c>
      <c r="J403">
        <v>0.14799999999999999</v>
      </c>
      <c r="K403">
        <v>24.338000000000001</v>
      </c>
      <c r="L403">
        <v>2.04</v>
      </c>
      <c r="M403">
        <v>0.45200000000000001</v>
      </c>
      <c r="N403">
        <v>0.65200000000000002</v>
      </c>
      <c r="O403">
        <v>42</v>
      </c>
      <c r="P403">
        <v>27.696000000000002</v>
      </c>
      <c r="Q403">
        <v>44.978999999999999</v>
      </c>
      <c r="R403">
        <v>229.8</v>
      </c>
      <c r="S403">
        <v>1</v>
      </c>
    </row>
    <row r="404" spans="1:19" x14ac:dyDescent="0.35">
      <c r="A404">
        <v>800.49099999999999</v>
      </c>
      <c r="B404">
        <v>119.90900000000001</v>
      </c>
      <c r="C404">
        <v>214.6</v>
      </c>
      <c r="D404">
        <v>214.6</v>
      </c>
      <c r="E404">
        <v>220.1</v>
      </c>
      <c r="F404">
        <v>225</v>
      </c>
      <c r="G404">
        <v>2181.9389999999999</v>
      </c>
      <c r="H404">
        <v>1758.588</v>
      </c>
      <c r="I404">
        <v>2.8740000000000001</v>
      </c>
      <c r="J404">
        <v>0.14799999999999999</v>
      </c>
      <c r="K404">
        <v>24.338000000000001</v>
      </c>
      <c r="L404">
        <v>2.0419999999999998</v>
      </c>
      <c r="M404">
        <v>0.45200000000000001</v>
      </c>
      <c r="N404">
        <v>0.65800000000000003</v>
      </c>
      <c r="O404">
        <v>41.5</v>
      </c>
      <c r="P404">
        <v>27.588999999999999</v>
      </c>
      <c r="Q404">
        <v>44.959000000000003</v>
      </c>
      <c r="R404">
        <v>229.8</v>
      </c>
      <c r="S404">
        <v>1</v>
      </c>
    </row>
    <row r="405" spans="1:19" x14ac:dyDescent="0.35">
      <c r="A405">
        <v>800.49099999999999</v>
      </c>
      <c r="B405">
        <v>119.90900000000001</v>
      </c>
      <c r="C405">
        <v>214.6</v>
      </c>
      <c r="D405">
        <v>214.6</v>
      </c>
      <c r="E405">
        <v>220.1</v>
      </c>
      <c r="F405">
        <v>225</v>
      </c>
      <c r="G405">
        <v>2181.9389999999999</v>
      </c>
      <c r="H405">
        <v>1758.588</v>
      </c>
      <c r="I405">
        <v>2.8740000000000001</v>
      </c>
      <c r="J405">
        <v>0.14799999999999999</v>
      </c>
      <c r="K405">
        <v>24.338000000000001</v>
      </c>
      <c r="L405">
        <v>2.0419999999999998</v>
      </c>
      <c r="M405">
        <v>0.45200000000000001</v>
      </c>
      <c r="N405">
        <v>0.65800000000000003</v>
      </c>
      <c r="O405">
        <v>41.5</v>
      </c>
      <c r="P405">
        <v>27.588999999999999</v>
      </c>
      <c r="Q405">
        <v>44.959000000000003</v>
      </c>
      <c r="R405">
        <v>229.8</v>
      </c>
      <c r="S405">
        <v>1</v>
      </c>
    </row>
    <row r="406" spans="1:19" x14ac:dyDescent="0.35">
      <c r="A406">
        <v>800.49099999999999</v>
      </c>
      <c r="B406">
        <v>119.90900000000001</v>
      </c>
      <c r="C406">
        <v>214.6</v>
      </c>
      <c r="D406">
        <v>214.8</v>
      </c>
      <c r="E406">
        <v>220.1</v>
      </c>
      <c r="F406">
        <v>225</v>
      </c>
      <c r="G406">
        <v>2187.7669999999998</v>
      </c>
      <c r="H406">
        <v>1789.8679999999999</v>
      </c>
      <c r="I406">
        <v>3.0739999999999998</v>
      </c>
      <c r="J406">
        <v>0.14799999999999999</v>
      </c>
      <c r="K406">
        <v>24.338000000000001</v>
      </c>
      <c r="L406">
        <v>2.044</v>
      </c>
      <c r="M406">
        <v>0.45200000000000001</v>
      </c>
      <c r="N406">
        <v>0.65600000000000003</v>
      </c>
      <c r="O406">
        <v>41</v>
      </c>
      <c r="P406">
        <v>27.584</v>
      </c>
      <c r="Q406">
        <v>44.978999999999999</v>
      </c>
      <c r="R406">
        <v>229.8</v>
      </c>
      <c r="S406">
        <v>1</v>
      </c>
    </row>
    <row r="407" spans="1:19" x14ac:dyDescent="0.35">
      <c r="A407">
        <v>800.49099999999999</v>
      </c>
      <c r="B407">
        <v>119.90900000000001</v>
      </c>
      <c r="C407">
        <v>214.6</v>
      </c>
      <c r="D407">
        <v>214.8</v>
      </c>
      <c r="E407">
        <v>220.1</v>
      </c>
      <c r="F407">
        <v>225</v>
      </c>
      <c r="G407">
        <v>2187.7669999999998</v>
      </c>
      <c r="H407">
        <v>1789.8679999999999</v>
      </c>
      <c r="I407">
        <v>3.0739999999999998</v>
      </c>
      <c r="J407">
        <v>0.14799999999999999</v>
      </c>
      <c r="K407">
        <v>24.338000000000001</v>
      </c>
      <c r="L407">
        <v>2.044</v>
      </c>
      <c r="M407">
        <v>0.45200000000000001</v>
      </c>
      <c r="N407">
        <v>0.65600000000000003</v>
      </c>
      <c r="O407">
        <v>41</v>
      </c>
      <c r="P407">
        <v>27.584</v>
      </c>
      <c r="Q407">
        <v>44.978999999999999</v>
      </c>
      <c r="R407">
        <v>229.8</v>
      </c>
      <c r="S407">
        <v>1</v>
      </c>
    </row>
    <row r="408" spans="1:19" hidden="1" x14ac:dyDescent="0.35">
      <c r="A408">
        <v>800.49099999999999</v>
      </c>
      <c r="B408">
        <v>119.90900000000001</v>
      </c>
      <c r="C408">
        <v>214.6</v>
      </c>
      <c r="D408">
        <v>214.6</v>
      </c>
      <c r="E408">
        <v>220.1</v>
      </c>
      <c r="F408">
        <v>225</v>
      </c>
      <c r="G408">
        <v>2189.6129999999998</v>
      </c>
      <c r="H408">
        <v>1795.0160000000001</v>
      </c>
      <c r="I408">
        <v>3.238</v>
      </c>
      <c r="J408">
        <v>0.14799999999999999</v>
      </c>
      <c r="K408">
        <v>24.338000000000001</v>
      </c>
      <c r="L408">
        <v>2.044</v>
      </c>
      <c r="M408">
        <v>0.45200000000000001</v>
      </c>
      <c r="N408">
        <v>0.65800000000000003</v>
      </c>
      <c r="O408">
        <v>40.700000000000003</v>
      </c>
      <c r="P408">
        <v>27.523</v>
      </c>
      <c r="Q408">
        <v>44.973999999999997</v>
      </c>
      <c r="R408">
        <v>229.8</v>
      </c>
    </row>
    <row r="409" spans="1:19" x14ac:dyDescent="0.35">
      <c r="A409">
        <v>800.49099999999999</v>
      </c>
      <c r="B409">
        <v>119.90900000000001</v>
      </c>
      <c r="C409">
        <v>214.6</v>
      </c>
      <c r="D409">
        <v>214.6</v>
      </c>
      <c r="E409">
        <v>220.1</v>
      </c>
      <c r="F409">
        <v>225</v>
      </c>
      <c r="G409">
        <v>2189.6129999999998</v>
      </c>
      <c r="H409">
        <v>1795.0160000000001</v>
      </c>
      <c r="I409">
        <v>3.238</v>
      </c>
      <c r="J409">
        <v>0.14799999999999999</v>
      </c>
      <c r="K409">
        <v>24.338000000000001</v>
      </c>
      <c r="L409">
        <v>2.044</v>
      </c>
      <c r="M409">
        <v>0.45200000000000001</v>
      </c>
      <c r="N409">
        <v>0.65800000000000003</v>
      </c>
      <c r="O409">
        <v>40.700000000000003</v>
      </c>
      <c r="P409">
        <v>27.523</v>
      </c>
      <c r="Q409">
        <v>44.973999999999997</v>
      </c>
      <c r="R409">
        <v>229.8</v>
      </c>
      <c r="S409">
        <v>1</v>
      </c>
    </row>
    <row r="410" spans="1:19" x14ac:dyDescent="0.35">
      <c r="A410">
        <v>800.49099999999999</v>
      </c>
      <c r="B410">
        <v>119.90900000000001</v>
      </c>
      <c r="C410">
        <v>214.6</v>
      </c>
      <c r="D410">
        <v>214.6</v>
      </c>
      <c r="E410">
        <v>220.1</v>
      </c>
      <c r="F410">
        <v>225</v>
      </c>
      <c r="G410">
        <v>2191.75</v>
      </c>
      <c r="H410">
        <v>1772.771</v>
      </c>
      <c r="I410">
        <v>3.24</v>
      </c>
      <c r="J410">
        <v>0.14799999999999999</v>
      </c>
      <c r="K410">
        <v>24.338000000000001</v>
      </c>
      <c r="L410">
        <v>2.0219999999999998</v>
      </c>
      <c r="M410">
        <v>0.45200000000000001</v>
      </c>
      <c r="N410">
        <v>0.65400000000000003</v>
      </c>
      <c r="O410">
        <v>40.5</v>
      </c>
      <c r="P410">
        <v>27.068999999999999</v>
      </c>
      <c r="Q410">
        <v>44.994</v>
      </c>
      <c r="R410">
        <v>229.8</v>
      </c>
      <c r="S410">
        <v>0</v>
      </c>
    </row>
    <row r="411" spans="1:19" x14ac:dyDescent="0.35">
      <c r="A411">
        <v>800.49099999999999</v>
      </c>
      <c r="B411">
        <v>119.90900000000001</v>
      </c>
      <c r="C411">
        <v>214.6</v>
      </c>
      <c r="D411">
        <v>214.6</v>
      </c>
      <c r="E411">
        <v>220.1</v>
      </c>
      <c r="F411">
        <v>225</v>
      </c>
      <c r="G411">
        <v>2191.75</v>
      </c>
      <c r="H411">
        <v>1772.771</v>
      </c>
      <c r="I411">
        <v>3.24</v>
      </c>
      <c r="J411">
        <v>0.14799999999999999</v>
      </c>
      <c r="K411">
        <v>24.338000000000001</v>
      </c>
      <c r="L411">
        <v>2.0219999999999998</v>
      </c>
      <c r="M411">
        <v>0.45200000000000001</v>
      </c>
      <c r="N411">
        <v>0.65400000000000003</v>
      </c>
      <c r="O411">
        <v>40.5</v>
      </c>
      <c r="P411">
        <v>27.068999999999999</v>
      </c>
      <c r="Q411">
        <v>44.994</v>
      </c>
      <c r="R411">
        <v>229.8</v>
      </c>
      <c r="S411">
        <v>0</v>
      </c>
    </row>
    <row r="412" spans="1:19" x14ac:dyDescent="0.35">
      <c r="A412">
        <v>800.30700000000002</v>
      </c>
      <c r="B412">
        <v>119.90900000000001</v>
      </c>
      <c r="C412">
        <v>214.6</v>
      </c>
      <c r="D412">
        <v>214.8</v>
      </c>
      <c r="E412">
        <v>220.1</v>
      </c>
      <c r="F412">
        <v>225</v>
      </c>
      <c r="G412">
        <v>2189.8069999999998</v>
      </c>
      <c r="H412">
        <v>1799.5820000000001</v>
      </c>
      <c r="I412">
        <v>2.91</v>
      </c>
      <c r="J412">
        <v>0.14799999999999999</v>
      </c>
      <c r="K412">
        <v>24.338000000000001</v>
      </c>
      <c r="L412">
        <v>2.044</v>
      </c>
      <c r="M412">
        <v>0.45200000000000001</v>
      </c>
      <c r="N412">
        <v>0.65600000000000003</v>
      </c>
      <c r="O412">
        <v>40.4</v>
      </c>
      <c r="P412">
        <v>27.027999999999999</v>
      </c>
      <c r="Q412">
        <v>44.988999999999997</v>
      </c>
      <c r="R412">
        <v>229.8</v>
      </c>
      <c r="S412">
        <v>1</v>
      </c>
    </row>
    <row r="413" spans="1:19" x14ac:dyDescent="0.35">
      <c r="A413">
        <v>800.30700000000002</v>
      </c>
      <c r="B413">
        <v>119.90900000000001</v>
      </c>
      <c r="C413">
        <v>214.6</v>
      </c>
      <c r="D413">
        <v>214.8</v>
      </c>
      <c r="E413">
        <v>220.1</v>
      </c>
      <c r="F413">
        <v>225</v>
      </c>
      <c r="G413">
        <v>2189.8069999999998</v>
      </c>
      <c r="H413">
        <v>1799.5820000000001</v>
      </c>
      <c r="I413">
        <v>2.91</v>
      </c>
      <c r="J413">
        <v>0.14799999999999999</v>
      </c>
      <c r="K413">
        <v>24.338000000000001</v>
      </c>
      <c r="L413">
        <v>2.044</v>
      </c>
      <c r="M413">
        <v>0.45200000000000001</v>
      </c>
      <c r="N413">
        <v>0.65600000000000003</v>
      </c>
      <c r="O413">
        <v>40.4</v>
      </c>
      <c r="P413">
        <v>27.027999999999999</v>
      </c>
      <c r="Q413">
        <v>44.988999999999997</v>
      </c>
      <c r="R413">
        <v>229.8</v>
      </c>
      <c r="S413">
        <v>1</v>
      </c>
    </row>
    <row r="414" spans="1:19" hidden="1" x14ac:dyDescent="0.35">
      <c r="A414">
        <v>800.67499999999995</v>
      </c>
      <c r="B414">
        <v>119.90900000000001</v>
      </c>
      <c r="C414">
        <v>214.6</v>
      </c>
      <c r="D414">
        <v>214.8</v>
      </c>
      <c r="E414">
        <v>220.1</v>
      </c>
      <c r="F414">
        <v>225</v>
      </c>
      <c r="G414">
        <v>2193.8870000000002</v>
      </c>
      <c r="H414">
        <v>1806.674</v>
      </c>
      <c r="I414">
        <v>3.5979999999999999</v>
      </c>
      <c r="J414">
        <v>0.14799999999999999</v>
      </c>
      <c r="K414">
        <v>24.338000000000001</v>
      </c>
      <c r="L414">
        <v>2.0419999999999998</v>
      </c>
      <c r="M414">
        <v>0.45200000000000001</v>
      </c>
      <c r="N414">
        <v>0.65800000000000003</v>
      </c>
      <c r="O414">
        <v>40.200000000000003</v>
      </c>
      <c r="P414">
        <v>26.966999999999999</v>
      </c>
      <c r="Q414">
        <v>44.984000000000002</v>
      </c>
      <c r="R414">
        <v>229.8</v>
      </c>
    </row>
    <row r="415" spans="1:19" x14ac:dyDescent="0.35">
      <c r="A415">
        <v>800.67499999999995</v>
      </c>
      <c r="B415">
        <v>119.90900000000001</v>
      </c>
      <c r="C415">
        <v>214.6</v>
      </c>
      <c r="D415">
        <v>214.8</v>
      </c>
      <c r="E415">
        <v>220.1</v>
      </c>
      <c r="F415">
        <v>225</v>
      </c>
      <c r="G415">
        <v>2193.8870000000002</v>
      </c>
      <c r="H415">
        <v>1806.674</v>
      </c>
      <c r="I415">
        <v>3.5979999999999999</v>
      </c>
      <c r="J415">
        <v>0.14799999999999999</v>
      </c>
      <c r="K415">
        <v>24.338000000000001</v>
      </c>
      <c r="L415">
        <v>2.0419999999999998</v>
      </c>
      <c r="M415">
        <v>0.45200000000000001</v>
      </c>
      <c r="N415">
        <v>0.65800000000000003</v>
      </c>
      <c r="O415">
        <v>40.200000000000003</v>
      </c>
      <c r="P415">
        <v>26.966999999999999</v>
      </c>
      <c r="Q415">
        <v>44.984000000000002</v>
      </c>
      <c r="R415">
        <v>229.8</v>
      </c>
      <c r="S415">
        <v>0</v>
      </c>
    </row>
    <row r="416" spans="1:19" x14ac:dyDescent="0.35">
      <c r="A416">
        <v>800.49099999999999</v>
      </c>
      <c r="B416">
        <v>119.90900000000001</v>
      </c>
      <c r="C416">
        <v>214.6</v>
      </c>
      <c r="D416">
        <v>214.6</v>
      </c>
      <c r="E416">
        <v>220.1</v>
      </c>
      <c r="F416">
        <v>225</v>
      </c>
      <c r="G416">
        <v>2188.933</v>
      </c>
      <c r="H416">
        <v>1807.742</v>
      </c>
      <c r="I416">
        <v>3.028</v>
      </c>
      <c r="J416">
        <v>0.14799999999999999</v>
      </c>
      <c r="K416">
        <v>24.338000000000001</v>
      </c>
      <c r="L416">
        <v>2.028</v>
      </c>
      <c r="M416">
        <v>0.45200000000000001</v>
      </c>
      <c r="N416">
        <v>0.65600000000000003</v>
      </c>
      <c r="O416">
        <v>40</v>
      </c>
      <c r="P416">
        <v>26.59</v>
      </c>
      <c r="Q416">
        <v>44.984000000000002</v>
      </c>
      <c r="R416">
        <v>229.8</v>
      </c>
      <c r="S416">
        <v>1</v>
      </c>
    </row>
    <row r="417" spans="1:19" x14ac:dyDescent="0.35">
      <c r="A417">
        <v>800.49099999999999</v>
      </c>
      <c r="B417">
        <v>119.90900000000001</v>
      </c>
      <c r="C417">
        <v>214.6</v>
      </c>
      <c r="D417">
        <v>214.6</v>
      </c>
      <c r="E417">
        <v>220.1</v>
      </c>
      <c r="F417">
        <v>225</v>
      </c>
      <c r="G417">
        <v>2188.933</v>
      </c>
      <c r="H417">
        <v>1807.742</v>
      </c>
      <c r="I417">
        <v>3.028</v>
      </c>
      <c r="J417">
        <v>0.14799999999999999</v>
      </c>
      <c r="K417">
        <v>24.338000000000001</v>
      </c>
      <c r="L417">
        <v>2.028</v>
      </c>
      <c r="M417">
        <v>0.45200000000000001</v>
      </c>
      <c r="N417">
        <v>0.65600000000000003</v>
      </c>
      <c r="O417">
        <v>40</v>
      </c>
      <c r="P417">
        <v>26.59</v>
      </c>
      <c r="Q417">
        <v>44.984000000000002</v>
      </c>
      <c r="R417">
        <v>229.8</v>
      </c>
      <c r="S417">
        <v>1</v>
      </c>
    </row>
    <row r="418" spans="1:19" x14ac:dyDescent="0.35">
      <c r="A418">
        <v>800.67499999999995</v>
      </c>
      <c r="B418">
        <v>119.90900000000001</v>
      </c>
      <c r="C418">
        <v>214.6</v>
      </c>
      <c r="D418">
        <v>214.8</v>
      </c>
      <c r="E418">
        <v>220.1</v>
      </c>
      <c r="F418">
        <v>224.8</v>
      </c>
      <c r="G418">
        <v>2183.0070000000001</v>
      </c>
      <c r="H418">
        <v>1829.405</v>
      </c>
      <c r="I418">
        <v>3.3260000000000001</v>
      </c>
      <c r="J418">
        <v>0.158</v>
      </c>
      <c r="K418">
        <v>24.338000000000001</v>
      </c>
      <c r="L418">
        <v>2.04</v>
      </c>
      <c r="M418">
        <v>0.45200000000000001</v>
      </c>
      <c r="N418">
        <v>0.65400000000000003</v>
      </c>
      <c r="O418">
        <v>40</v>
      </c>
      <c r="P418">
        <v>26.559000000000001</v>
      </c>
      <c r="Q418">
        <v>44.988999999999997</v>
      </c>
      <c r="R418">
        <v>229.8</v>
      </c>
      <c r="S418">
        <v>1</v>
      </c>
    </row>
    <row r="419" spans="1:19" x14ac:dyDescent="0.35">
      <c r="A419">
        <v>800.67499999999995</v>
      </c>
      <c r="B419">
        <v>119.90900000000001</v>
      </c>
      <c r="C419">
        <v>214.6</v>
      </c>
      <c r="D419">
        <v>214.8</v>
      </c>
      <c r="E419">
        <v>220.1</v>
      </c>
      <c r="F419">
        <v>224.8</v>
      </c>
      <c r="G419">
        <v>2183.0070000000001</v>
      </c>
      <c r="H419">
        <v>1829.405</v>
      </c>
      <c r="I419">
        <v>3.3260000000000001</v>
      </c>
      <c r="J419">
        <v>0.158</v>
      </c>
      <c r="K419">
        <v>24.338000000000001</v>
      </c>
      <c r="L419">
        <v>2.04</v>
      </c>
      <c r="M419">
        <v>0.45200000000000001</v>
      </c>
      <c r="N419">
        <v>0.65400000000000003</v>
      </c>
      <c r="O419">
        <v>40</v>
      </c>
      <c r="P419">
        <v>26.559000000000001</v>
      </c>
      <c r="Q419">
        <v>44.988999999999997</v>
      </c>
      <c r="R419">
        <v>229.8</v>
      </c>
      <c r="S419">
        <v>1</v>
      </c>
    </row>
    <row r="420" spans="1:19" hidden="1" x14ac:dyDescent="0.35">
      <c r="A420">
        <v>800.67499999999995</v>
      </c>
      <c r="B420">
        <v>119.90900000000001</v>
      </c>
      <c r="C420">
        <v>214.6</v>
      </c>
      <c r="D420">
        <v>214.8</v>
      </c>
      <c r="E420">
        <v>220.1</v>
      </c>
      <c r="F420">
        <v>224.8</v>
      </c>
      <c r="G420">
        <v>2183.8820000000001</v>
      </c>
      <c r="H420">
        <v>1827.8510000000001</v>
      </c>
      <c r="I420">
        <v>3.4660000000000002</v>
      </c>
      <c r="J420">
        <v>0.14799999999999999</v>
      </c>
      <c r="K420">
        <v>24.338000000000001</v>
      </c>
      <c r="L420">
        <v>2.048</v>
      </c>
      <c r="M420">
        <v>0.45200000000000001</v>
      </c>
      <c r="N420">
        <v>0.65400000000000003</v>
      </c>
      <c r="O420">
        <v>40.200000000000003</v>
      </c>
      <c r="P420">
        <v>26.681999999999999</v>
      </c>
      <c r="Q420">
        <v>44.973999999999997</v>
      </c>
      <c r="R420">
        <v>229.8</v>
      </c>
    </row>
    <row r="421" spans="1:19" x14ac:dyDescent="0.35">
      <c r="A421">
        <v>800.67499999999995</v>
      </c>
      <c r="B421">
        <v>119.90900000000001</v>
      </c>
      <c r="C421">
        <v>214.6</v>
      </c>
      <c r="D421">
        <v>214.8</v>
      </c>
      <c r="E421">
        <v>220.1</v>
      </c>
      <c r="F421">
        <v>224.8</v>
      </c>
      <c r="G421">
        <v>2183.8820000000001</v>
      </c>
      <c r="H421">
        <v>1827.8510000000001</v>
      </c>
      <c r="I421">
        <v>3.4660000000000002</v>
      </c>
      <c r="J421">
        <v>0.14799999999999999</v>
      </c>
      <c r="K421">
        <v>24.338000000000001</v>
      </c>
      <c r="L421">
        <v>2.048</v>
      </c>
      <c r="M421">
        <v>0.45200000000000001</v>
      </c>
      <c r="N421">
        <v>0.65400000000000003</v>
      </c>
      <c r="O421">
        <v>40.200000000000003</v>
      </c>
      <c r="P421">
        <v>26.681999999999999</v>
      </c>
      <c r="Q421">
        <v>44.973999999999997</v>
      </c>
      <c r="R421">
        <v>229.8</v>
      </c>
      <c r="S421">
        <v>1</v>
      </c>
    </row>
    <row r="422" spans="1:19" x14ac:dyDescent="0.35">
      <c r="A422">
        <v>800.67499999999995</v>
      </c>
      <c r="B422">
        <v>119.90900000000001</v>
      </c>
      <c r="C422">
        <v>214.6</v>
      </c>
      <c r="D422">
        <v>215</v>
      </c>
      <c r="E422">
        <v>220</v>
      </c>
      <c r="F422">
        <v>224.8</v>
      </c>
      <c r="G422">
        <v>2186.6990000000001</v>
      </c>
      <c r="H422">
        <v>1815.222</v>
      </c>
      <c r="I422">
        <v>3.8039999999999998</v>
      </c>
      <c r="J422">
        <v>0.14799999999999999</v>
      </c>
      <c r="K422">
        <v>24.338000000000001</v>
      </c>
      <c r="L422">
        <v>2.036</v>
      </c>
      <c r="M422">
        <v>0.45200000000000001</v>
      </c>
      <c r="N422">
        <v>0.65800000000000003</v>
      </c>
      <c r="O422">
        <v>40.200000000000003</v>
      </c>
      <c r="P422">
        <v>26.488</v>
      </c>
      <c r="Q422">
        <v>44.978999999999999</v>
      </c>
      <c r="R422">
        <v>230</v>
      </c>
      <c r="S422">
        <v>1</v>
      </c>
    </row>
    <row r="423" spans="1:19" x14ac:dyDescent="0.35">
      <c r="A423">
        <v>800.67499999999995</v>
      </c>
      <c r="B423">
        <v>119.90900000000001</v>
      </c>
      <c r="C423">
        <v>214.6</v>
      </c>
      <c r="D423">
        <v>215</v>
      </c>
      <c r="E423">
        <v>220</v>
      </c>
      <c r="F423">
        <v>224.8</v>
      </c>
      <c r="G423">
        <v>2186.6990000000001</v>
      </c>
      <c r="H423">
        <v>1815.222</v>
      </c>
      <c r="I423">
        <v>3.8039999999999998</v>
      </c>
      <c r="J423">
        <v>0.14799999999999999</v>
      </c>
      <c r="K423">
        <v>24.338000000000001</v>
      </c>
      <c r="L423">
        <v>2.036</v>
      </c>
      <c r="M423">
        <v>0.45200000000000001</v>
      </c>
      <c r="N423">
        <v>0.65800000000000003</v>
      </c>
      <c r="O423">
        <v>40.200000000000003</v>
      </c>
      <c r="P423">
        <v>26.488</v>
      </c>
      <c r="Q423">
        <v>44.978999999999999</v>
      </c>
      <c r="R423">
        <v>230</v>
      </c>
      <c r="S423">
        <v>1</v>
      </c>
    </row>
    <row r="424" spans="1:19" x14ac:dyDescent="0.35">
      <c r="A424">
        <v>800.49099999999999</v>
      </c>
      <c r="B424">
        <v>119.90900000000001</v>
      </c>
      <c r="C424">
        <v>214.8</v>
      </c>
      <c r="D424">
        <v>214.8</v>
      </c>
      <c r="E424">
        <v>220.1</v>
      </c>
      <c r="F424">
        <v>224.8</v>
      </c>
      <c r="G424">
        <v>2183.7849999999999</v>
      </c>
      <c r="H424">
        <v>1820.3710000000001</v>
      </c>
      <c r="I424">
        <v>3.262</v>
      </c>
      <c r="J424">
        <v>0.14799999999999999</v>
      </c>
      <c r="K424">
        <v>24.338000000000001</v>
      </c>
      <c r="L424">
        <v>2.0579999999999998</v>
      </c>
      <c r="M424">
        <v>0.45200000000000001</v>
      </c>
      <c r="N424">
        <v>0.65200000000000002</v>
      </c>
      <c r="O424">
        <v>40.5</v>
      </c>
      <c r="P424">
        <v>26.687000000000001</v>
      </c>
      <c r="Q424">
        <v>44.942999999999998</v>
      </c>
      <c r="R424">
        <v>230</v>
      </c>
      <c r="S424">
        <v>0</v>
      </c>
    </row>
    <row r="425" spans="1:19" x14ac:dyDescent="0.35">
      <c r="A425">
        <v>800.49099999999999</v>
      </c>
      <c r="B425">
        <v>119.90900000000001</v>
      </c>
      <c r="C425">
        <v>214.8</v>
      </c>
      <c r="D425">
        <v>214.8</v>
      </c>
      <c r="E425">
        <v>220.1</v>
      </c>
      <c r="F425">
        <v>224.8</v>
      </c>
      <c r="G425">
        <v>2183.7849999999999</v>
      </c>
      <c r="H425">
        <v>1820.3710000000001</v>
      </c>
      <c r="I425">
        <v>3.262</v>
      </c>
      <c r="J425">
        <v>0.14799999999999999</v>
      </c>
      <c r="K425">
        <v>24.338000000000001</v>
      </c>
      <c r="L425">
        <v>2.0579999999999998</v>
      </c>
      <c r="M425">
        <v>0.45200000000000001</v>
      </c>
      <c r="N425">
        <v>0.65200000000000002</v>
      </c>
      <c r="O425">
        <v>40.5</v>
      </c>
      <c r="P425">
        <v>26.687000000000001</v>
      </c>
      <c r="Q425">
        <v>44.942999999999998</v>
      </c>
      <c r="R425">
        <v>230</v>
      </c>
      <c r="S425">
        <v>1</v>
      </c>
    </row>
    <row r="426" spans="1:19" x14ac:dyDescent="0.35">
      <c r="A426">
        <v>800.67499999999995</v>
      </c>
      <c r="B426">
        <v>119.90900000000001</v>
      </c>
      <c r="C426">
        <v>214.6</v>
      </c>
      <c r="D426">
        <v>214.8</v>
      </c>
      <c r="E426">
        <v>220.1</v>
      </c>
      <c r="F426">
        <v>224.8</v>
      </c>
      <c r="G426">
        <v>2186.31</v>
      </c>
      <c r="H426">
        <v>1815.319</v>
      </c>
      <c r="I426">
        <v>3.218</v>
      </c>
      <c r="J426">
        <v>0.14799999999999999</v>
      </c>
      <c r="K426">
        <v>24.338000000000001</v>
      </c>
      <c r="L426">
        <v>2.0339999999999998</v>
      </c>
      <c r="M426">
        <v>0.45200000000000001</v>
      </c>
      <c r="N426">
        <v>0.65600000000000003</v>
      </c>
      <c r="O426">
        <v>40.5</v>
      </c>
      <c r="P426">
        <v>26.483000000000001</v>
      </c>
      <c r="Q426">
        <v>44.959000000000003</v>
      </c>
      <c r="R426">
        <v>229.8</v>
      </c>
      <c r="S426">
        <v>1</v>
      </c>
    </row>
    <row r="427" spans="1:19" x14ac:dyDescent="0.35">
      <c r="A427">
        <v>800.67499999999995</v>
      </c>
      <c r="B427">
        <v>119.90900000000001</v>
      </c>
      <c r="C427">
        <v>214.6</v>
      </c>
      <c r="D427">
        <v>214.8</v>
      </c>
      <c r="E427">
        <v>220.1</v>
      </c>
      <c r="F427">
        <v>224.8</v>
      </c>
      <c r="G427">
        <v>2186.31</v>
      </c>
      <c r="H427">
        <v>1815.319</v>
      </c>
      <c r="I427">
        <v>3.218</v>
      </c>
      <c r="J427">
        <v>0.14799999999999999</v>
      </c>
      <c r="K427">
        <v>24.338000000000001</v>
      </c>
      <c r="L427">
        <v>2.0339999999999998</v>
      </c>
      <c r="M427">
        <v>0.45200000000000001</v>
      </c>
      <c r="N427">
        <v>0.65600000000000003</v>
      </c>
      <c r="O427">
        <v>40.5</v>
      </c>
      <c r="P427">
        <v>26.483000000000001</v>
      </c>
      <c r="Q427">
        <v>44.959000000000003</v>
      </c>
      <c r="R427">
        <v>229.8</v>
      </c>
      <c r="S427">
        <v>1</v>
      </c>
    </row>
    <row r="428" spans="1:19" hidden="1" x14ac:dyDescent="0.35">
      <c r="A428">
        <v>800.67499999999995</v>
      </c>
      <c r="B428">
        <v>119.90900000000001</v>
      </c>
      <c r="C428">
        <v>214.6</v>
      </c>
      <c r="D428">
        <v>214.8</v>
      </c>
      <c r="E428">
        <v>220.1</v>
      </c>
      <c r="F428">
        <v>225</v>
      </c>
      <c r="G428">
        <v>2185.4360000000001</v>
      </c>
      <c r="H428">
        <v>1836.691</v>
      </c>
      <c r="I428">
        <v>3.8140000000000001</v>
      </c>
      <c r="J428">
        <v>0.14799999999999999</v>
      </c>
      <c r="K428">
        <v>24.338000000000001</v>
      </c>
      <c r="L428">
        <v>2.0059999999999998</v>
      </c>
      <c r="M428">
        <v>0.45200000000000001</v>
      </c>
      <c r="N428">
        <v>0.65600000000000003</v>
      </c>
      <c r="O428">
        <v>40.700000000000003</v>
      </c>
      <c r="P428">
        <v>25.902000000000001</v>
      </c>
      <c r="Q428">
        <v>44.942999999999998</v>
      </c>
      <c r="R428">
        <v>229.8</v>
      </c>
    </row>
    <row r="429" spans="1:19" x14ac:dyDescent="0.35">
      <c r="A429">
        <v>800.67499999999995</v>
      </c>
      <c r="B429">
        <v>119.90900000000001</v>
      </c>
      <c r="C429">
        <v>214.6</v>
      </c>
      <c r="D429">
        <v>214.8</v>
      </c>
      <c r="E429">
        <v>220.1</v>
      </c>
      <c r="F429">
        <v>225</v>
      </c>
      <c r="G429">
        <v>2185.4360000000001</v>
      </c>
      <c r="H429">
        <v>1836.691</v>
      </c>
      <c r="I429">
        <v>3.8140000000000001</v>
      </c>
      <c r="J429">
        <v>0.14799999999999999</v>
      </c>
      <c r="K429">
        <v>24.338000000000001</v>
      </c>
      <c r="L429">
        <v>2.0059999999999998</v>
      </c>
      <c r="M429">
        <v>0.45200000000000001</v>
      </c>
      <c r="N429">
        <v>0.65600000000000003</v>
      </c>
      <c r="O429">
        <v>40.700000000000003</v>
      </c>
      <c r="P429">
        <v>25.902000000000001</v>
      </c>
      <c r="Q429">
        <v>44.942999999999998</v>
      </c>
      <c r="R429">
        <v>229.8</v>
      </c>
      <c r="S429">
        <v>1</v>
      </c>
    </row>
    <row r="430" spans="1:19" x14ac:dyDescent="0.35">
      <c r="A430">
        <v>800.49099999999999</v>
      </c>
      <c r="B430">
        <v>119.90900000000001</v>
      </c>
      <c r="C430">
        <v>214.8</v>
      </c>
      <c r="D430">
        <v>214.8</v>
      </c>
      <c r="E430">
        <v>220.1</v>
      </c>
      <c r="F430">
        <v>225</v>
      </c>
      <c r="G430">
        <v>2180.7730000000001</v>
      </c>
      <c r="H430">
        <v>1822.9939999999999</v>
      </c>
      <c r="I430">
        <v>3.0059999999999998</v>
      </c>
      <c r="J430">
        <v>0.14799999999999999</v>
      </c>
      <c r="K430">
        <v>24.338000000000001</v>
      </c>
      <c r="L430">
        <v>2.0499999999999998</v>
      </c>
      <c r="M430">
        <v>0.45200000000000001</v>
      </c>
      <c r="N430">
        <v>0.65400000000000003</v>
      </c>
      <c r="O430">
        <v>41</v>
      </c>
      <c r="P430">
        <v>26.213000000000001</v>
      </c>
      <c r="Q430">
        <v>44.988999999999997</v>
      </c>
      <c r="R430">
        <v>229.8</v>
      </c>
      <c r="S430">
        <v>1</v>
      </c>
    </row>
    <row r="431" spans="1:19" x14ac:dyDescent="0.35">
      <c r="A431">
        <v>800.49099999999999</v>
      </c>
      <c r="B431">
        <v>119.90900000000001</v>
      </c>
      <c r="C431">
        <v>214.8</v>
      </c>
      <c r="D431">
        <v>214.8</v>
      </c>
      <c r="E431">
        <v>220.1</v>
      </c>
      <c r="F431">
        <v>225</v>
      </c>
      <c r="G431">
        <v>2180.7730000000001</v>
      </c>
      <c r="H431">
        <v>1822.9939999999999</v>
      </c>
      <c r="I431">
        <v>3.0059999999999998</v>
      </c>
      <c r="J431">
        <v>0.14799999999999999</v>
      </c>
      <c r="K431">
        <v>24.338000000000001</v>
      </c>
      <c r="L431">
        <v>2.0499999999999998</v>
      </c>
      <c r="M431">
        <v>0.45200000000000001</v>
      </c>
      <c r="N431">
        <v>0.65400000000000003</v>
      </c>
      <c r="O431">
        <v>41</v>
      </c>
      <c r="P431">
        <v>26.213000000000001</v>
      </c>
      <c r="Q431">
        <v>44.988999999999997</v>
      </c>
      <c r="R431">
        <v>229.8</v>
      </c>
      <c r="S431">
        <v>1</v>
      </c>
    </row>
    <row r="432" spans="1:19" x14ac:dyDescent="0.35">
      <c r="A432">
        <v>800.67499999999995</v>
      </c>
      <c r="B432">
        <v>119.90900000000001</v>
      </c>
      <c r="C432">
        <v>214.8</v>
      </c>
      <c r="D432">
        <v>214.8</v>
      </c>
      <c r="E432">
        <v>220.1</v>
      </c>
      <c r="F432">
        <v>225</v>
      </c>
      <c r="G432">
        <v>2190.39</v>
      </c>
      <c r="H432">
        <v>1855.0509999999999</v>
      </c>
      <c r="I432">
        <v>3.34</v>
      </c>
      <c r="J432">
        <v>0.14799999999999999</v>
      </c>
      <c r="K432">
        <v>24.367999999999999</v>
      </c>
      <c r="L432">
        <v>2.0539999999999998</v>
      </c>
      <c r="M432">
        <v>0.45200000000000001</v>
      </c>
      <c r="N432">
        <v>0.65400000000000003</v>
      </c>
      <c r="O432">
        <v>41.2</v>
      </c>
      <c r="P432">
        <v>26.427</v>
      </c>
      <c r="Q432">
        <v>44.988999999999997</v>
      </c>
      <c r="R432">
        <v>229.8</v>
      </c>
      <c r="S432">
        <v>1</v>
      </c>
    </row>
    <row r="433" spans="1:19" x14ac:dyDescent="0.35">
      <c r="A433">
        <v>800.67499999999995</v>
      </c>
      <c r="B433">
        <v>119.90900000000001</v>
      </c>
      <c r="C433">
        <v>214.8</v>
      </c>
      <c r="D433">
        <v>214.8</v>
      </c>
      <c r="E433">
        <v>220.1</v>
      </c>
      <c r="F433">
        <v>225</v>
      </c>
      <c r="G433">
        <v>2190.39</v>
      </c>
      <c r="H433">
        <v>1855.0509999999999</v>
      </c>
      <c r="I433">
        <v>3.34</v>
      </c>
      <c r="J433">
        <v>0.14799999999999999</v>
      </c>
      <c r="K433">
        <v>24.367999999999999</v>
      </c>
      <c r="L433">
        <v>2.0539999999999998</v>
      </c>
      <c r="M433">
        <v>0.45200000000000001</v>
      </c>
      <c r="N433">
        <v>0.65400000000000003</v>
      </c>
      <c r="O433">
        <v>41.2</v>
      </c>
      <c r="P433">
        <v>26.427</v>
      </c>
      <c r="Q433">
        <v>44.988999999999997</v>
      </c>
      <c r="R433">
        <v>229.8</v>
      </c>
      <c r="S433">
        <v>1</v>
      </c>
    </row>
    <row r="434" spans="1:19" hidden="1" x14ac:dyDescent="0.35">
      <c r="A434">
        <v>800.49099999999999</v>
      </c>
      <c r="B434">
        <v>119.90900000000001</v>
      </c>
      <c r="C434">
        <v>214.8</v>
      </c>
      <c r="D434">
        <v>215.1</v>
      </c>
      <c r="E434">
        <v>220.1</v>
      </c>
      <c r="F434">
        <v>225</v>
      </c>
      <c r="G434">
        <v>2185.2420000000002</v>
      </c>
      <c r="H434">
        <v>1840.577</v>
      </c>
      <c r="I434">
        <v>3.9260000000000002</v>
      </c>
      <c r="J434">
        <v>0.14799999999999999</v>
      </c>
      <c r="K434">
        <v>24.338000000000001</v>
      </c>
      <c r="L434">
        <v>2.0219999999999998</v>
      </c>
      <c r="M434">
        <v>0.45200000000000001</v>
      </c>
      <c r="N434">
        <v>0.65400000000000003</v>
      </c>
      <c r="O434">
        <v>41.4</v>
      </c>
      <c r="P434">
        <v>26.018999999999998</v>
      </c>
      <c r="Q434">
        <v>44.948</v>
      </c>
      <c r="R434">
        <v>229.8</v>
      </c>
    </row>
    <row r="435" spans="1:19" x14ac:dyDescent="0.35">
      <c r="A435">
        <v>800.49099999999999</v>
      </c>
      <c r="B435">
        <v>119.90900000000001</v>
      </c>
      <c r="C435">
        <v>214.8</v>
      </c>
      <c r="D435">
        <v>215.1</v>
      </c>
      <c r="E435">
        <v>220.1</v>
      </c>
      <c r="F435">
        <v>225</v>
      </c>
      <c r="G435">
        <v>2185.2420000000002</v>
      </c>
      <c r="H435">
        <v>1840.577</v>
      </c>
      <c r="I435">
        <v>3.9260000000000002</v>
      </c>
      <c r="J435">
        <v>0.14799999999999999</v>
      </c>
      <c r="K435">
        <v>24.338000000000001</v>
      </c>
      <c r="L435">
        <v>2.0219999999999998</v>
      </c>
      <c r="M435">
        <v>0.45200000000000001</v>
      </c>
      <c r="N435">
        <v>0.65400000000000003</v>
      </c>
      <c r="O435">
        <v>41.4</v>
      </c>
      <c r="P435">
        <v>26.018999999999998</v>
      </c>
      <c r="Q435">
        <v>44.948</v>
      </c>
      <c r="R435">
        <v>229.8</v>
      </c>
      <c r="S435">
        <v>1</v>
      </c>
    </row>
    <row r="436" spans="1:19" x14ac:dyDescent="0.35">
      <c r="A436">
        <v>800.67499999999995</v>
      </c>
      <c r="B436">
        <v>119.90900000000001</v>
      </c>
      <c r="C436">
        <v>215</v>
      </c>
      <c r="D436">
        <v>215</v>
      </c>
      <c r="E436">
        <v>220.1</v>
      </c>
      <c r="F436">
        <v>225</v>
      </c>
      <c r="G436">
        <v>2191.3620000000001</v>
      </c>
      <c r="H436">
        <v>1831.251</v>
      </c>
      <c r="I436">
        <v>3.1520000000000001</v>
      </c>
      <c r="J436">
        <v>0.14799999999999999</v>
      </c>
      <c r="K436">
        <v>24.338000000000001</v>
      </c>
      <c r="L436">
        <v>2.0739999999999998</v>
      </c>
      <c r="M436">
        <v>0.45200000000000001</v>
      </c>
      <c r="N436">
        <v>0.65600000000000003</v>
      </c>
      <c r="O436">
        <v>41.5</v>
      </c>
      <c r="P436">
        <v>26.605</v>
      </c>
      <c r="Q436">
        <v>44.963999999999999</v>
      </c>
      <c r="R436">
        <v>229.8</v>
      </c>
      <c r="S436">
        <v>1</v>
      </c>
    </row>
    <row r="437" spans="1:19" x14ac:dyDescent="0.35">
      <c r="A437">
        <v>800.67499999999995</v>
      </c>
      <c r="B437">
        <v>119.90900000000001</v>
      </c>
      <c r="C437">
        <v>215</v>
      </c>
      <c r="D437">
        <v>215</v>
      </c>
      <c r="E437">
        <v>220.1</v>
      </c>
      <c r="F437">
        <v>225</v>
      </c>
      <c r="G437">
        <v>2191.3620000000001</v>
      </c>
      <c r="H437">
        <v>1831.251</v>
      </c>
      <c r="I437">
        <v>3.1520000000000001</v>
      </c>
      <c r="J437">
        <v>0.14799999999999999</v>
      </c>
      <c r="K437">
        <v>24.338000000000001</v>
      </c>
      <c r="L437">
        <v>2.0739999999999998</v>
      </c>
      <c r="M437">
        <v>0.45200000000000001</v>
      </c>
      <c r="N437">
        <v>0.65600000000000003</v>
      </c>
      <c r="O437">
        <v>41.5</v>
      </c>
      <c r="P437">
        <v>26.605</v>
      </c>
      <c r="Q437">
        <v>44.963999999999999</v>
      </c>
      <c r="R437">
        <v>229.8</v>
      </c>
      <c r="S437">
        <v>1</v>
      </c>
    </row>
    <row r="438" spans="1:19" x14ac:dyDescent="0.35">
      <c r="A438">
        <v>800.67499999999995</v>
      </c>
      <c r="B438">
        <v>119.90900000000001</v>
      </c>
      <c r="C438">
        <v>215</v>
      </c>
      <c r="D438">
        <v>215.1</v>
      </c>
      <c r="E438">
        <v>220.3</v>
      </c>
      <c r="F438">
        <v>225</v>
      </c>
      <c r="G438">
        <v>2187.4760000000001</v>
      </c>
      <c r="H438">
        <v>1805.9939999999999</v>
      </c>
      <c r="I438">
        <v>3.968</v>
      </c>
      <c r="J438">
        <v>0.158</v>
      </c>
      <c r="K438">
        <v>24.338000000000001</v>
      </c>
      <c r="L438">
        <v>2.032</v>
      </c>
      <c r="M438">
        <v>0.45200000000000001</v>
      </c>
      <c r="N438">
        <v>0.65800000000000003</v>
      </c>
      <c r="O438">
        <v>41.9</v>
      </c>
      <c r="P438">
        <v>26.32</v>
      </c>
      <c r="Q438">
        <v>44.984000000000002</v>
      </c>
      <c r="R438">
        <v>229.8</v>
      </c>
      <c r="S438">
        <v>0</v>
      </c>
    </row>
    <row r="439" spans="1:19" x14ac:dyDescent="0.35">
      <c r="A439">
        <v>800.67499999999995</v>
      </c>
      <c r="B439">
        <v>119.90900000000001</v>
      </c>
      <c r="C439">
        <v>215</v>
      </c>
      <c r="D439">
        <v>215.1</v>
      </c>
      <c r="E439">
        <v>220.3</v>
      </c>
      <c r="F439">
        <v>225</v>
      </c>
      <c r="G439">
        <v>2187.4760000000001</v>
      </c>
      <c r="H439">
        <v>1805.9939999999999</v>
      </c>
      <c r="I439">
        <v>3.968</v>
      </c>
      <c r="J439">
        <v>0.158</v>
      </c>
      <c r="K439">
        <v>24.338000000000001</v>
      </c>
      <c r="L439">
        <v>2.032</v>
      </c>
      <c r="M439">
        <v>0.45200000000000001</v>
      </c>
      <c r="N439">
        <v>0.65800000000000003</v>
      </c>
      <c r="O439">
        <v>41.9</v>
      </c>
      <c r="P439">
        <v>26.32</v>
      </c>
      <c r="Q439">
        <v>44.984000000000002</v>
      </c>
      <c r="R439">
        <v>229.8</v>
      </c>
      <c r="S439">
        <v>1</v>
      </c>
    </row>
    <row r="440" spans="1:19" hidden="1" x14ac:dyDescent="0.35">
      <c r="A440">
        <v>800.67499999999995</v>
      </c>
      <c r="B440">
        <v>119.90900000000001</v>
      </c>
      <c r="C440">
        <v>214.6</v>
      </c>
      <c r="D440">
        <v>215</v>
      </c>
      <c r="E440">
        <v>220.3</v>
      </c>
      <c r="F440">
        <v>225</v>
      </c>
      <c r="G440">
        <v>2189.5160000000001</v>
      </c>
      <c r="H440">
        <v>1827.268</v>
      </c>
      <c r="I440">
        <v>3.218</v>
      </c>
      <c r="J440">
        <v>0.158</v>
      </c>
      <c r="K440">
        <v>24.338000000000001</v>
      </c>
      <c r="L440">
        <v>2.0579999999999998</v>
      </c>
      <c r="M440">
        <v>0.45200000000000001</v>
      </c>
      <c r="N440">
        <v>0.65400000000000003</v>
      </c>
      <c r="O440">
        <v>42</v>
      </c>
      <c r="P440">
        <v>26.498000000000001</v>
      </c>
      <c r="Q440">
        <v>44.953000000000003</v>
      </c>
      <c r="R440">
        <v>229.8</v>
      </c>
    </row>
    <row r="441" spans="1:19" x14ac:dyDescent="0.35">
      <c r="A441">
        <v>800.67499999999995</v>
      </c>
      <c r="B441">
        <v>119.90900000000001</v>
      </c>
      <c r="C441">
        <v>214.6</v>
      </c>
      <c r="D441">
        <v>215</v>
      </c>
      <c r="E441">
        <v>220.3</v>
      </c>
      <c r="F441">
        <v>225</v>
      </c>
      <c r="G441">
        <v>2189.5160000000001</v>
      </c>
      <c r="H441">
        <v>1827.268</v>
      </c>
      <c r="I441">
        <v>3.218</v>
      </c>
      <c r="J441">
        <v>0.158</v>
      </c>
      <c r="K441">
        <v>24.338000000000001</v>
      </c>
      <c r="L441">
        <v>2.0579999999999998</v>
      </c>
      <c r="M441">
        <v>0.45200000000000001</v>
      </c>
      <c r="N441">
        <v>0.65400000000000003</v>
      </c>
      <c r="O441">
        <v>42</v>
      </c>
      <c r="P441">
        <v>26.498000000000001</v>
      </c>
      <c r="Q441">
        <v>44.953000000000003</v>
      </c>
      <c r="R441">
        <v>229.8</v>
      </c>
      <c r="S441">
        <v>1</v>
      </c>
    </row>
    <row r="442" spans="1:19" x14ac:dyDescent="0.35">
      <c r="A442">
        <v>800.67499999999995</v>
      </c>
      <c r="B442">
        <v>119.90900000000001</v>
      </c>
      <c r="C442">
        <v>214.8</v>
      </c>
      <c r="D442">
        <v>215.1</v>
      </c>
      <c r="E442">
        <v>220.3</v>
      </c>
      <c r="F442">
        <v>225</v>
      </c>
      <c r="G442">
        <v>2170.1849999999999</v>
      </c>
      <c r="H442">
        <v>1809.491</v>
      </c>
      <c r="I442">
        <v>3.8340000000000001</v>
      </c>
      <c r="J442">
        <v>0.158</v>
      </c>
      <c r="K442">
        <v>24.338000000000001</v>
      </c>
      <c r="L442">
        <v>2.044</v>
      </c>
      <c r="M442">
        <v>0.45200000000000001</v>
      </c>
      <c r="N442">
        <v>0.65600000000000003</v>
      </c>
      <c r="O442">
        <v>42.2</v>
      </c>
      <c r="P442">
        <v>26.411000000000001</v>
      </c>
      <c r="Q442">
        <v>44.988999999999997</v>
      </c>
      <c r="R442">
        <v>229.8</v>
      </c>
      <c r="S442">
        <v>0</v>
      </c>
    </row>
    <row r="443" spans="1:19" x14ac:dyDescent="0.35">
      <c r="A443">
        <v>800.67499999999995</v>
      </c>
      <c r="B443">
        <v>119.90900000000001</v>
      </c>
      <c r="C443">
        <v>214.8</v>
      </c>
      <c r="D443">
        <v>215.1</v>
      </c>
      <c r="E443">
        <v>220.3</v>
      </c>
      <c r="F443">
        <v>225</v>
      </c>
      <c r="G443">
        <v>2170.1849999999999</v>
      </c>
      <c r="H443">
        <v>1809.491</v>
      </c>
      <c r="I443">
        <v>3.8340000000000001</v>
      </c>
      <c r="J443">
        <v>0.158</v>
      </c>
      <c r="K443">
        <v>24.338000000000001</v>
      </c>
      <c r="L443">
        <v>2.044</v>
      </c>
      <c r="M443">
        <v>0.45200000000000001</v>
      </c>
      <c r="N443">
        <v>0.65600000000000003</v>
      </c>
      <c r="O443">
        <v>42.2</v>
      </c>
      <c r="P443">
        <v>26.411000000000001</v>
      </c>
      <c r="Q443">
        <v>44.988999999999997</v>
      </c>
      <c r="R443">
        <v>229.8</v>
      </c>
      <c r="S443">
        <v>1</v>
      </c>
    </row>
    <row r="444" spans="1:19" x14ac:dyDescent="0.35">
      <c r="A444">
        <v>800.67499999999995</v>
      </c>
      <c r="B444">
        <v>119.90900000000001</v>
      </c>
      <c r="C444">
        <v>215</v>
      </c>
      <c r="D444">
        <v>215.1</v>
      </c>
      <c r="E444">
        <v>220.3</v>
      </c>
      <c r="F444">
        <v>225</v>
      </c>
      <c r="G444">
        <v>2201.27</v>
      </c>
      <c r="H444">
        <v>1839.3140000000001</v>
      </c>
      <c r="I444">
        <v>3.0979999999999999</v>
      </c>
      <c r="J444">
        <v>0.14799999999999999</v>
      </c>
      <c r="K444">
        <v>24.34</v>
      </c>
      <c r="L444">
        <v>2.044</v>
      </c>
      <c r="M444">
        <v>0.45400000000000001</v>
      </c>
      <c r="N444">
        <v>0.65600000000000003</v>
      </c>
      <c r="O444">
        <v>42.4</v>
      </c>
      <c r="P444">
        <v>26.370999999999999</v>
      </c>
      <c r="Q444">
        <v>44.984000000000002</v>
      </c>
      <c r="R444">
        <v>229.8</v>
      </c>
      <c r="S444">
        <v>1</v>
      </c>
    </row>
    <row r="445" spans="1:19" x14ac:dyDescent="0.35">
      <c r="A445">
        <v>800.67499999999995</v>
      </c>
      <c r="B445">
        <v>119.90900000000001</v>
      </c>
      <c r="C445">
        <v>215</v>
      </c>
      <c r="D445">
        <v>215.1</v>
      </c>
      <c r="E445">
        <v>220.3</v>
      </c>
      <c r="F445">
        <v>225</v>
      </c>
      <c r="G445">
        <v>2201.27</v>
      </c>
      <c r="H445">
        <v>1839.3140000000001</v>
      </c>
      <c r="I445">
        <v>3.0979999999999999</v>
      </c>
      <c r="J445">
        <v>0.14799999999999999</v>
      </c>
      <c r="K445">
        <v>24.34</v>
      </c>
      <c r="L445">
        <v>2.044</v>
      </c>
      <c r="M445">
        <v>0.45400000000000001</v>
      </c>
      <c r="N445">
        <v>0.65600000000000003</v>
      </c>
      <c r="O445">
        <v>42.4</v>
      </c>
      <c r="P445">
        <v>26.370999999999999</v>
      </c>
      <c r="Q445">
        <v>44.984000000000002</v>
      </c>
      <c r="R445">
        <v>229.8</v>
      </c>
      <c r="S445">
        <v>1</v>
      </c>
    </row>
    <row r="446" spans="1:19" x14ac:dyDescent="0.35">
      <c r="A446">
        <v>800.30700000000002</v>
      </c>
      <c r="B446">
        <v>119.90900000000001</v>
      </c>
      <c r="C446">
        <v>214.8</v>
      </c>
      <c r="D446">
        <v>215.1</v>
      </c>
      <c r="E446">
        <v>220.3</v>
      </c>
      <c r="F446">
        <v>225</v>
      </c>
      <c r="G446">
        <v>2180.19</v>
      </c>
      <c r="H446">
        <v>1788.896</v>
      </c>
      <c r="I446">
        <v>2.9260000000000002</v>
      </c>
      <c r="J446">
        <v>0.14599999999999999</v>
      </c>
      <c r="K446">
        <v>24.338000000000001</v>
      </c>
      <c r="L446">
        <v>2.0299999999999998</v>
      </c>
      <c r="M446">
        <v>0.45200000000000001</v>
      </c>
      <c r="N446">
        <v>0.65400000000000003</v>
      </c>
      <c r="O446">
        <v>42.7</v>
      </c>
      <c r="P446">
        <v>26.106000000000002</v>
      </c>
      <c r="Q446">
        <v>44.994</v>
      </c>
      <c r="R446">
        <v>229.8</v>
      </c>
      <c r="S446">
        <v>1</v>
      </c>
    </row>
    <row r="447" spans="1:19" x14ac:dyDescent="0.35">
      <c r="A447">
        <v>800.30700000000002</v>
      </c>
      <c r="B447">
        <v>119.90900000000001</v>
      </c>
      <c r="C447">
        <v>214.8</v>
      </c>
      <c r="D447">
        <v>215.1</v>
      </c>
      <c r="E447">
        <v>220.3</v>
      </c>
      <c r="F447">
        <v>225</v>
      </c>
      <c r="G447">
        <v>2180.19</v>
      </c>
      <c r="H447">
        <v>1788.896</v>
      </c>
      <c r="I447">
        <v>2.9260000000000002</v>
      </c>
      <c r="J447">
        <v>0.14599999999999999</v>
      </c>
      <c r="K447">
        <v>24.338000000000001</v>
      </c>
      <c r="L447">
        <v>2.0299999999999998</v>
      </c>
      <c r="M447">
        <v>0.45200000000000001</v>
      </c>
      <c r="N447">
        <v>0.65400000000000003</v>
      </c>
      <c r="O447">
        <v>42.7</v>
      </c>
      <c r="P447">
        <v>26.106000000000002</v>
      </c>
      <c r="Q447">
        <v>44.994</v>
      </c>
      <c r="R447">
        <v>229.8</v>
      </c>
      <c r="S447">
        <v>1</v>
      </c>
    </row>
    <row r="448" spans="1:19" hidden="1" x14ac:dyDescent="0.35">
      <c r="A448">
        <v>800.67499999999995</v>
      </c>
      <c r="B448">
        <v>119.90900000000001</v>
      </c>
      <c r="C448">
        <v>214.6</v>
      </c>
      <c r="D448">
        <v>215.3</v>
      </c>
      <c r="E448">
        <v>220.3</v>
      </c>
      <c r="F448">
        <v>224.8</v>
      </c>
      <c r="G448">
        <v>2183.0070000000001</v>
      </c>
      <c r="H448">
        <v>1834.36</v>
      </c>
      <c r="I448">
        <v>3.21</v>
      </c>
      <c r="J448">
        <v>0.14599999999999999</v>
      </c>
      <c r="K448">
        <v>24.338000000000001</v>
      </c>
      <c r="L448">
        <v>2.052</v>
      </c>
      <c r="M448">
        <v>0.45200000000000001</v>
      </c>
      <c r="N448">
        <v>0.65400000000000003</v>
      </c>
      <c r="O448">
        <v>42.7</v>
      </c>
      <c r="P448">
        <v>26.207999999999998</v>
      </c>
      <c r="Q448">
        <v>44.978999999999999</v>
      </c>
      <c r="R448">
        <v>230</v>
      </c>
    </row>
    <row r="449" spans="1:19" x14ac:dyDescent="0.35">
      <c r="A449">
        <v>800.67499999999995</v>
      </c>
      <c r="B449">
        <v>119.90900000000001</v>
      </c>
      <c r="C449">
        <v>214.6</v>
      </c>
      <c r="D449">
        <v>215.3</v>
      </c>
      <c r="E449">
        <v>220.3</v>
      </c>
      <c r="F449">
        <v>224.8</v>
      </c>
      <c r="G449">
        <v>2183.0070000000001</v>
      </c>
      <c r="H449">
        <v>1834.36</v>
      </c>
      <c r="I449">
        <v>3.21</v>
      </c>
      <c r="J449">
        <v>0.14599999999999999</v>
      </c>
      <c r="K449">
        <v>24.338000000000001</v>
      </c>
      <c r="L449">
        <v>2.052</v>
      </c>
      <c r="M449">
        <v>0.45200000000000001</v>
      </c>
      <c r="N449">
        <v>0.65400000000000003</v>
      </c>
      <c r="O449">
        <v>42.7</v>
      </c>
      <c r="P449">
        <v>26.207999999999998</v>
      </c>
      <c r="Q449">
        <v>44.978999999999999</v>
      </c>
      <c r="R449">
        <v>230</v>
      </c>
      <c r="S449">
        <v>1</v>
      </c>
    </row>
    <row r="450" spans="1:19" x14ac:dyDescent="0.35">
      <c r="A450">
        <v>800.67499999999995</v>
      </c>
      <c r="B450">
        <v>119.90900000000001</v>
      </c>
      <c r="C450">
        <v>215.1</v>
      </c>
      <c r="D450">
        <v>215.3</v>
      </c>
      <c r="E450">
        <v>220.3</v>
      </c>
      <c r="F450">
        <v>224.8</v>
      </c>
      <c r="G450">
        <v>2196.8989999999999</v>
      </c>
      <c r="H450">
        <v>1832.222</v>
      </c>
      <c r="I450">
        <v>3.4580000000000002</v>
      </c>
      <c r="J450">
        <v>0.14599999999999999</v>
      </c>
      <c r="K450">
        <v>24.34</v>
      </c>
      <c r="L450">
        <v>2.024</v>
      </c>
      <c r="M450">
        <v>0.45400000000000001</v>
      </c>
      <c r="N450">
        <v>0.65600000000000003</v>
      </c>
      <c r="O450">
        <v>43</v>
      </c>
      <c r="P450">
        <v>26.09</v>
      </c>
      <c r="Q450">
        <v>44.942999999999998</v>
      </c>
      <c r="R450">
        <v>230</v>
      </c>
      <c r="S450">
        <v>1</v>
      </c>
    </row>
    <row r="451" spans="1:19" x14ac:dyDescent="0.35">
      <c r="A451">
        <v>800.67499999999995</v>
      </c>
      <c r="B451">
        <v>119.90900000000001</v>
      </c>
      <c r="C451">
        <v>215.1</v>
      </c>
      <c r="D451">
        <v>215.3</v>
      </c>
      <c r="E451">
        <v>220.3</v>
      </c>
      <c r="F451">
        <v>224.8</v>
      </c>
      <c r="G451">
        <v>2196.8989999999999</v>
      </c>
      <c r="H451">
        <v>1832.222</v>
      </c>
      <c r="I451">
        <v>3.4580000000000002</v>
      </c>
      <c r="J451">
        <v>0.14599999999999999</v>
      </c>
      <c r="K451">
        <v>24.34</v>
      </c>
      <c r="L451">
        <v>2.024</v>
      </c>
      <c r="M451">
        <v>0.45400000000000001</v>
      </c>
      <c r="N451">
        <v>0.65600000000000003</v>
      </c>
      <c r="O451">
        <v>43</v>
      </c>
      <c r="P451">
        <v>26.09</v>
      </c>
      <c r="Q451">
        <v>44.942999999999998</v>
      </c>
      <c r="R451">
        <v>230</v>
      </c>
      <c r="S451">
        <v>1</v>
      </c>
    </row>
    <row r="452" spans="1:19" x14ac:dyDescent="0.35">
      <c r="A452">
        <v>800.86</v>
      </c>
      <c r="B452">
        <v>119.90900000000001</v>
      </c>
      <c r="C452">
        <v>215.1</v>
      </c>
      <c r="D452">
        <v>215.1</v>
      </c>
      <c r="E452">
        <v>220.3</v>
      </c>
      <c r="F452">
        <v>225</v>
      </c>
      <c r="G452">
        <v>2190.1959999999999</v>
      </c>
      <c r="H452">
        <v>1850.777</v>
      </c>
      <c r="I452">
        <v>3.2839999999999998</v>
      </c>
      <c r="J452">
        <v>0.14399999999999999</v>
      </c>
      <c r="K452">
        <v>24.338000000000001</v>
      </c>
      <c r="L452">
        <v>2.0539999999999998</v>
      </c>
      <c r="M452">
        <v>0.45200000000000001</v>
      </c>
      <c r="N452">
        <v>0.65600000000000003</v>
      </c>
      <c r="O452">
        <v>43.2</v>
      </c>
      <c r="P452">
        <v>26.34</v>
      </c>
      <c r="Q452">
        <v>44.948</v>
      </c>
      <c r="R452">
        <v>229.8</v>
      </c>
      <c r="S452">
        <v>1</v>
      </c>
    </row>
    <row r="453" spans="1:19" x14ac:dyDescent="0.35">
      <c r="A453">
        <v>800.86</v>
      </c>
      <c r="B453">
        <v>119.90900000000001</v>
      </c>
      <c r="C453">
        <v>215.1</v>
      </c>
      <c r="D453">
        <v>215.1</v>
      </c>
      <c r="E453">
        <v>220.3</v>
      </c>
      <c r="F453">
        <v>225</v>
      </c>
      <c r="G453">
        <v>2190.1959999999999</v>
      </c>
      <c r="H453">
        <v>1850.777</v>
      </c>
      <c r="I453">
        <v>3.2839999999999998</v>
      </c>
      <c r="J453">
        <v>0.14399999999999999</v>
      </c>
      <c r="K453">
        <v>24.338000000000001</v>
      </c>
      <c r="L453">
        <v>2.0539999999999998</v>
      </c>
      <c r="M453">
        <v>0.45200000000000001</v>
      </c>
      <c r="N453">
        <v>0.65600000000000003</v>
      </c>
      <c r="O453">
        <v>43.2</v>
      </c>
      <c r="P453">
        <v>26.34</v>
      </c>
      <c r="Q453">
        <v>44.948</v>
      </c>
      <c r="R453">
        <v>229.8</v>
      </c>
      <c r="S453">
        <v>1</v>
      </c>
    </row>
    <row r="454" spans="1:19" hidden="1" x14ac:dyDescent="0.35">
      <c r="A454">
        <v>800.86</v>
      </c>
      <c r="B454">
        <v>119.90900000000001</v>
      </c>
      <c r="C454">
        <v>214.8</v>
      </c>
      <c r="D454">
        <v>215.3</v>
      </c>
      <c r="E454">
        <v>220.3</v>
      </c>
      <c r="F454">
        <v>225</v>
      </c>
      <c r="G454">
        <v>2181.8420000000001</v>
      </c>
      <c r="H454">
        <v>1832.028</v>
      </c>
      <c r="I454">
        <v>3.238</v>
      </c>
      <c r="J454">
        <v>0.14599999999999999</v>
      </c>
      <c r="K454">
        <v>24.338000000000001</v>
      </c>
      <c r="L454">
        <v>2.06</v>
      </c>
      <c r="M454">
        <v>0.45200000000000001</v>
      </c>
      <c r="N454">
        <v>0.65400000000000003</v>
      </c>
      <c r="O454">
        <v>43.4</v>
      </c>
      <c r="P454">
        <v>26.58</v>
      </c>
      <c r="Q454">
        <v>44.969000000000001</v>
      </c>
      <c r="R454">
        <v>229.8</v>
      </c>
    </row>
    <row r="455" spans="1:19" x14ac:dyDescent="0.35">
      <c r="A455">
        <v>800.86</v>
      </c>
      <c r="B455">
        <v>119.90900000000001</v>
      </c>
      <c r="C455">
        <v>214.8</v>
      </c>
      <c r="D455">
        <v>215.3</v>
      </c>
      <c r="E455">
        <v>220.3</v>
      </c>
      <c r="F455">
        <v>225</v>
      </c>
      <c r="G455">
        <v>2181.8420000000001</v>
      </c>
      <c r="H455">
        <v>1832.028</v>
      </c>
      <c r="I455">
        <v>3.238</v>
      </c>
      <c r="J455">
        <v>0.14599999999999999</v>
      </c>
      <c r="K455">
        <v>24.338000000000001</v>
      </c>
      <c r="L455">
        <v>2.06</v>
      </c>
      <c r="M455">
        <v>0.45200000000000001</v>
      </c>
      <c r="N455">
        <v>0.65400000000000003</v>
      </c>
      <c r="O455">
        <v>43.4</v>
      </c>
      <c r="P455">
        <v>26.58</v>
      </c>
      <c r="Q455">
        <v>44.969000000000001</v>
      </c>
      <c r="R455">
        <v>229.8</v>
      </c>
      <c r="S455">
        <v>1</v>
      </c>
    </row>
    <row r="456" spans="1:19" x14ac:dyDescent="0.35">
      <c r="A456">
        <v>800.49099999999999</v>
      </c>
      <c r="B456">
        <v>119.90900000000001</v>
      </c>
      <c r="C456">
        <v>215.1</v>
      </c>
      <c r="D456">
        <v>215.5</v>
      </c>
      <c r="E456">
        <v>220.3</v>
      </c>
      <c r="F456">
        <v>225</v>
      </c>
      <c r="G456">
        <v>2183.299</v>
      </c>
      <c r="H456">
        <v>1791.616</v>
      </c>
      <c r="I456">
        <v>3.0419999999999998</v>
      </c>
      <c r="J456">
        <v>0.14399999999999999</v>
      </c>
      <c r="K456">
        <v>24.338000000000001</v>
      </c>
      <c r="L456">
        <v>2.0539999999999998</v>
      </c>
      <c r="M456">
        <v>0.45200000000000001</v>
      </c>
      <c r="N456">
        <v>0.65600000000000003</v>
      </c>
      <c r="O456">
        <v>43.4</v>
      </c>
      <c r="P456">
        <v>26.901</v>
      </c>
      <c r="Q456">
        <v>44.984000000000002</v>
      </c>
      <c r="R456">
        <v>229.8</v>
      </c>
      <c r="S456">
        <v>1</v>
      </c>
    </row>
    <row r="457" spans="1:19" x14ac:dyDescent="0.35">
      <c r="A457">
        <v>800.49099999999999</v>
      </c>
      <c r="B457">
        <v>119.90900000000001</v>
      </c>
      <c r="C457">
        <v>215.1</v>
      </c>
      <c r="D457">
        <v>215.5</v>
      </c>
      <c r="E457">
        <v>220.3</v>
      </c>
      <c r="F457">
        <v>225</v>
      </c>
      <c r="G457">
        <v>2183.299</v>
      </c>
      <c r="H457">
        <v>1791.616</v>
      </c>
      <c r="I457">
        <v>3.0419999999999998</v>
      </c>
      <c r="J457">
        <v>0.14399999999999999</v>
      </c>
      <c r="K457">
        <v>24.338000000000001</v>
      </c>
      <c r="L457">
        <v>2.0539999999999998</v>
      </c>
      <c r="M457">
        <v>0.45200000000000001</v>
      </c>
      <c r="N457">
        <v>0.65600000000000003</v>
      </c>
      <c r="O457">
        <v>43.4</v>
      </c>
      <c r="P457">
        <v>26.901</v>
      </c>
      <c r="Q457">
        <v>44.984000000000002</v>
      </c>
      <c r="R457">
        <v>229.8</v>
      </c>
      <c r="S457">
        <v>1</v>
      </c>
    </row>
    <row r="458" spans="1:19" x14ac:dyDescent="0.35">
      <c r="A458">
        <v>801.22900000000004</v>
      </c>
      <c r="B458">
        <v>119.90900000000001</v>
      </c>
      <c r="C458">
        <v>215.5</v>
      </c>
      <c r="D458">
        <v>215.5</v>
      </c>
      <c r="E458">
        <v>220.3</v>
      </c>
      <c r="F458">
        <v>225</v>
      </c>
      <c r="G458">
        <v>2190.8760000000002</v>
      </c>
      <c r="H458">
        <v>1804.731</v>
      </c>
      <c r="I458">
        <v>3.258</v>
      </c>
      <c r="J458">
        <v>0.14599999999999999</v>
      </c>
      <c r="K458">
        <v>24.338000000000001</v>
      </c>
      <c r="L458">
        <v>2.0699999999999998</v>
      </c>
      <c r="M458">
        <v>0.45200000000000001</v>
      </c>
      <c r="N458">
        <v>0.65600000000000003</v>
      </c>
      <c r="O458">
        <v>43.5</v>
      </c>
      <c r="P458">
        <v>27.425999999999998</v>
      </c>
      <c r="Q458">
        <v>44.963999999999999</v>
      </c>
      <c r="R458">
        <v>229.8</v>
      </c>
      <c r="S458">
        <v>1</v>
      </c>
    </row>
    <row r="459" spans="1:19" x14ac:dyDescent="0.35">
      <c r="A459">
        <v>801.22900000000004</v>
      </c>
      <c r="B459">
        <v>119.90900000000001</v>
      </c>
      <c r="C459">
        <v>215.5</v>
      </c>
      <c r="D459">
        <v>215.5</v>
      </c>
      <c r="E459">
        <v>220.3</v>
      </c>
      <c r="F459">
        <v>225</v>
      </c>
      <c r="G459">
        <v>2190.8760000000002</v>
      </c>
      <c r="H459">
        <v>1804.731</v>
      </c>
      <c r="I459">
        <v>3.258</v>
      </c>
      <c r="J459">
        <v>0.14599999999999999</v>
      </c>
      <c r="K459">
        <v>24.338000000000001</v>
      </c>
      <c r="L459">
        <v>2.0699999999999998</v>
      </c>
      <c r="M459">
        <v>0.45200000000000001</v>
      </c>
      <c r="N459">
        <v>0.65600000000000003</v>
      </c>
      <c r="O459">
        <v>43.5</v>
      </c>
      <c r="P459">
        <v>27.425999999999998</v>
      </c>
      <c r="Q459">
        <v>44.963999999999999</v>
      </c>
      <c r="R459">
        <v>229.8</v>
      </c>
      <c r="S459">
        <v>1</v>
      </c>
    </row>
    <row r="460" spans="1:19" hidden="1" x14ac:dyDescent="0.35">
      <c r="A460">
        <v>801.04399999999998</v>
      </c>
      <c r="B460">
        <v>119.90900000000001</v>
      </c>
      <c r="C460">
        <v>215.3</v>
      </c>
      <c r="D460">
        <v>215.6</v>
      </c>
      <c r="E460">
        <v>220.3</v>
      </c>
      <c r="F460">
        <v>225</v>
      </c>
      <c r="G460">
        <v>2182.5219999999999</v>
      </c>
      <c r="H460">
        <v>1774.519</v>
      </c>
      <c r="I460">
        <v>3.25</v>
      </c>
      <c r="J460">
        <v>0.14599999999999999</v>
      </c>
      <c r="K460">
        <v>24.338000000000001</v>
      </c>
      <c r="L460">
        <v>2.048</v>
      </c>
      <c r="M460">
        <v>0.45200000000000001</v>
      </c>
      <c r="N460">
        <v>0.65400000000000003</v>
      </c>
      <c r="O460">
        <v>43.7</v>
      </c>
      <c r="P460">
        <v>27.405000000000001</v>
      </c>
      <c r="Q460">
        <v>44.942999999999998</v>
      </c>
      <c r="R460">
        <v>229.8</v>
      </c>
    </row>
    <row r="461" spans="1:19" x14ac:dyDescent="0.35">
      <c r="A461">
        <v>801.04399999999998</v>
      </c>
      <c r="B461">
        <v>119.90900000000001</v>
      </c>
      <c r="C461">
        <v>215.3</v>
      </c>
      <c r="D461">
        <v>215.6</v>
      </c>
      <c r="E461">
        <v>220.3</v>
      </c>
      <c r="F461">
        <v>225</v>
      </c>
      <c r="G461">
        <v>2182.5219999999999</v>
      </c>
      <c r="H461">
        <v>1774.519</v>
      </c>
      <c r="I461">
        <v>3.25</v>
      </c>
      <c r="J461">
        <v>0.14599999999999999</v>
      </c>
      <c r="K461">
        <v>24.338000000000001</v>
      </c>
      <c r="L461">
        <v>2.048</v>
      </c>
      <c r="M461">
        <v>0.45200000000000001</v>
      </c>
      <c r="N461">
        <v>0.65400000000000003</v>
      </c>
      <c r="O461">
        <v>43.7</v>
      </c>
      <c r="P461">
        <v>27.405000000000001</v>
      </c>
      <c r="Q461">
        <v>44.942999999999998</v>
      </c>
      <c r="R461">
        <v>229.8</v>
      </c>
      <c r="S461">
        <v>1</v>
      </c>
    </row>
    <row r="462" spans="1:19" x14ac:dyDescent="0.35">
      <c r="A462">
        <v>801.04399999999998</v>
      </c>
      <c r="B462">
        <v>119.90900000000001</v>
      </c>
      <c r="C462">
        <v>215.1</v>
      </c>
      <c r="D462">
        <v>215.6</v>
      </c>
      <c r="E462">
        <v>220.3</v>
      </c>
      <c r="F462">
        <v>225</v>
      </c>
      <c r="G462">
        <v>2191.6529999999998</v>
      </c>
      <c r="H462">
        <v>1790.645</v>
      </c>
      <c r="I462">
        <v>3.0819999999999999</v>
      </c>
      <c r="J462">
        <v>0.14599999999999999</v>
      </c>
      <c r="K462">
        <v>24.338000000000001</v>
      </c>
      <c r="L462">
        <v>2.0499999999999998</v>
      </c>
      <c r="M462">
        <v>0.45200000000000001</v>
      </c>
      <c r="N462">
        <v>0.65800000000000003</v>
      </c>
      <c r="O462">
        <v>44</v>
      </c>
      <c r="P462">
        <v>27.405000000000001</v>
      </c>
      <c r="Q462">
        <v>44.969000000000001</v>
      </c>
      <c r="R462">
        <v>229.8</v>
      </c>
      <c r="S462">
        <v>1</v>
      </c>
    </row>
    <row r="463" spans="1:19" x14ac:dyDescent="0.35">
      <c r="A463">
        <v>801.04399999999998</v>
      </c>
      <c r="B463">
        <v>119.90900000000001</v>
      </c>
      <c r="C463">
        <v>215.1</v>
      </c>
      <c r="D463">
        <v>215.6</v>
      </c>
      <c r="E463">
        <v>220.3</v>
      </c>
      <c r="F463">
        <v>225</v>
      </c>
      <c r="G463">
        <v>2191.6529999999998</v>
      </c>
      <c r="H463">
        <v>1790.645</v>
      </c>
      <c r="I463">
        <v>3.0819999999999999</v>
      </c>
      <c r="J463">
        <v>0.14599999999999999</v>
      </c>
      <c r="K463">
        <v>24.338000000000001</v>
      </c>
      <c r="L463">
        <v>2.0499999999999998</v>
      </c>
      <c r="M463">
        <v>0.45200000000000001</v>
      </c>
      <c r="N463">
        <v>0.65800000000000003</v>
      </c>
      <c r="O463">
        <v>44</v>
      </c>
      <c r="P463">
        <v>27.405000000000001</v>
      </c>
      <c r="Q463">
        <v>44.969000000000001</v>
      </c>
      <c r="R463">
        <v>229.8</v>
      </c>
      <c r="S46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1480-725D-45B3-9AE9-CA3A6E28D9E8}">
  <dimension ref="A1:H86"/>
  <sheetViews>
    <sheetView workbookViewId="0">
      <selection activeCell="E7" sqref="E7:E13"/>
    </sheetView>
  </sheetViews>
  <sheetFormatPr defaultRowHeight="14.5" x14ac:dyDescent="0.35"/>
  <cols>
    <col min="1" max="1" width="24.36328125" customWidth="1"/>
    <col min="2" max="2" width="31.453125" bestFit="1" customWidth="1"/>
    <col min="3" max="3" width="37.36328125" bestFit="1" customWidth="1"/>
    <col min="4" max="4" width="32.453125" customWidth="1"/>
    <col min="5" max="5" width="29.08984375" customWidth="1"/>
    <col min="6" max="6" width="31.54296875" bestFit="1" customWidth="1"/>
    <col min="7" max="7" width="20.54296875" bestFit="1" customWidth="1"/>
    <col min="8" max="9" width="121.1796875" bestFit="1" customWidth="1"/>
  </cols>
  <sheetData>
    <row r="1" spans="1:8" x14ac:dyDescent="0.35">
      <c r="A1" s="18" t="s">
        <v>1196</v>
      </c>
      <c r="B1" s="18" t="s">
        <v>1197</v>
      </c>
      <c r="C1" s="18" t="s">
        <v>1194</v>
      </c>
      <c r="D1" s="18" t="s">
        <v>1195</v>
      </c>
      <c r="E1" s="18" t="s">
        <v>1199</v>
      </c>
      <c r="F1" s="18" t="s">
        <v>1203</v>
      </c>
      <c r="G1" s="18" t="s">
        <v>1200</v>
      </c>
    </row>
    <row r="2" spans="1:8" x14ac:dyDescent="0.35">
      <c r="A2" s="2" t="s">
        <v>1192</v>
      </c>
      <c r="B2" s="3" t="s">
        <v>1192</v>
      </c>
      <c r="C2" s="7" t="s">
        <v>64</v>
      </c>
      <c r="D2" s="14" t="s">
        <v>35</v>
      </c>
      <c r="E2" s="17" t="s">
        <v>1205</v>
      </c>
      <c r="F2" s="17" t="s">
        <v>53</v>
      </c>
      <c r="G2" s="11" t="s">
        <v>44</v>
      </c>
    </row>
    <row r="3" spans="1:8" x14ac:dyDescent="0.35">
      <c r="A3" s="5" t="s">
        <v>1193</v>
      </c>
      <c r="B3" s="6" t="s">
        <v>1193</v>
      </c>
      <c r="C3" s="7" t="s">
        <v>16</v>
      </c>
      <c r="D3" s="14" t="s">
        <v>36</v>
      </c>
      <c r="E3" s="9" t="s">
        <v>49</v>
      </c>
      <c r="F3" s="12" t="s">
        <v>1204</v>
      </c>
      <c r="G3" s="11" t="s">
        <v>45</v>
      </c>
    </row>
    <row r="4" spans="1:8" x14ac:dyDescent="0.35">
      <c r="A4" s="5" t="s">
        <v>0</v>
      </c>
      <c r="B4" s="6" t="s">
        <v>0</v>
      </c>
      <c r="C4" s="7" t="s">
        <v>17</v>
      </c>
      <c r="D4" s="14" t="s">
        <v>37</v>
      </c>
      <c r="E4" s="9" t="s">
        <v>51</v>
      </c>
      <c r="F4" s="12" t="s">
        <v>61</v>
      </c>
      <c r="G4" s="11" t="s">
        <v>47</v>
      </c>
    </row>
    <row r="5" spans="1:8" x14ac:dyDescent="0.35">
      <c r="A5" s="5" t="s">
        <v>1</v>
      </c>
      <c r="B5" s="6" t="s">
        <v>1</v>
      </c>
      <c r="C5" s="7" t="s">
        <v>18</v>
      </c>
      <c r="D5" s="14" t="s">
        <v>38</v>
      </c>
      <c r="E5" s="9" t="s">
        <v>52</v>
      </c>
      <c r="F5" s="12" t="s">
        <v>62</v>
      </c>
      <c r="G5" s="11" t="s">
        <v>48</v>
      </c>
    </row>
    <row r="6" spans="1:8" x14ac:dyDescent="0.35">
      <c r="A6" s="5" t="s">
        <v>2</v>
      </c>
      <c r="B6" s="6" t="s">
        <v>2</v>
      </c>
      <c r="C6" s="8" t="s">
        <v>19</v>
      </c>
      <c r="D6" s="14" t="s">
        <v>39</v>
      </c>
      <c r="E6" s="9" t="s">
        <v>54</v>
      </c>
    </row>
    <row r="7" spans="1:8" x14ac:dyDescent="0.35">
      <c r="A7" s="5" t="s">
        <v>3</v>
      </c>
      <c r="B7" s="6" t="s">
        <v>3</v>
      </c>
      <c r="C7" s="8" t="s">
        <v>20</v>
      </c>
      <c r="D7" s="14" t="s">
        <v>40</v>
      </c>
      <c r="E7" s="6" t="s">
        <v>50</v>
      </c>
      <c r="F7" s="4"/>
      <c r="G7" s="4"/>
    </row>
    <row r="8" spans="1:8" x14ac:dyDescent="0.35">
      <c r="A8" s="5" t="s">
        <v>4</v>
      </c>
      <c r="B8" s="6" t="s">
        <v>15</v>
      </c>
      <c r="C8" s="8" t="s">
        <v>21</v>
      </c>
      <c r="D8" s="14" t="s">
        <v>41</v>
      </c>
      <c r="E8" s="6" t="s">
        <v>55</v>
      </c>
      <c r="F8" s="4"/>
      <c r="G8" s="4"/>
    </row>
    <row r="9" spans="1:8" x14ac:dyDescent="0.35">
      <c r="A9" s="5" t="s">
        <v>5</v>
      </c>
      <c r="B9" s="6" t="s">
        <v>4</v>
      </c>
      <c r="C9" s="8" t="s">
        <v>22</v>
      </c>
      <c r="D9" s="17" t="s">
        <v>42</v>
      </c>
      <c r="E9" s="6" t="s">
        <v>56</v>
      </c>
      <c r="F9" s="4"/>
      <c r="G9" s="4"/>
      <c r="H9" s="4"/>
    </row>
    <row r="10" spans="1:8" x14ac:dyDescent="0.35">
      <c r="A10" s="5" t="s">
        <v>6</v>
      </c>
      <c r="B10" s="6" t="s">
        <v>5</v>
      </c>
      <c r="C10" s="8" t="s">
        <v>23</v>
      </c>
      <c r="D10" s="17" t="s">
        <v>43</v>
      </c>
      <c r="E10" s="6" t="s">
        <v>57</v>
      </c>
      <c r="F10" s="4"/>
      <c r="H10" s="4"/>
    </row>
    <row r="11" spans="1:8" x14ac:dyDescent="0.35">
      <c r="A11" s="5" t="s">
        <v>7</v>
      </c>
      <c r="B11" s="6" t="s">
        <v>6</v>
      </c>
      <c r="C11" s="8" t="s">
        <v>24</v>
      </c>
      <c r="D11" s="4"/>
      <c r="E11" s="6" t="s">
        <v>58</v>
      </c>
      <c r="F11" s="4"/>
      <c r="H11" s="4"/>
    </row>
    <row r="12" spans="1:8" x14ac:dyDescent="0.35">
      <c r="A12" s="5" t="s">
        <v>8</v>
      </c>
      <c r="B12" s="6" t="s">
        <v>7</v>
      </c>
      <c r="C12" s="8" t="s">
        <v>25</v>
      </c>
      <c r="D12" s="4"/>
      <c r="E12" s="6" t="s">
        <v>59</v>
      </c>
      <c r="F12" s="4"/>
      <c r="H12" s="4"/>
    </row>
    <row r="13" spans="1:8" x14ac:dyDescent="0.35">
      <c r="A13" s="5" t="s">
        <v>9</v>
      </c>
      <c r="B13" s="6" t="s">
        <v>8</v>
      </c>
      <c r="C13" s="8" t="s">
        <v>26</v>
      </c>
      <c r="D13" s="4"/>
      <c r="E13" s="6" t="s">
        <v>60</v>
      </c>
      <c r="F13" s="4"/>
      <c r="H13" s="4"/>
    </row>
    <row r="14" spans="1:8" x14ac:dyDescent="0.35">
      <c r="A14" s="5" t="s">
        <v>10</v>
      </c>
      <c r="B14" s="6" t="s">
        <v>9</v>
      </c>
      <c r="C14" s="8" t="s">
        <v>27</v>
      </c>
      <c r="D14" s="4"/>
      <c r="E14" s="14" t="s">
        <v>67</v>
      </c>
      <c r="F14" s="4"/>
      <c r="H14" s="4"/>
    </row>
    <row r="15" spans="1:8" x14ac:dyDescent="0.35">
      <c r="A15" s="5" t="s">
        <v>11</v>
      </c>
      <c r="B15" s="6" t="s">
        <v>10</v>
      </c>
      <c r="C15" s="8" t="s">
        <v>28</v>
      </c>
      <c r="D15" s="4"/>
      <c r="E15" s="14" t="s">
        <v>68</v>
      </c>
      <c r="F15" s="4"/>
      <c r="H15" s="4"/>
    </row>
    <row r="16" spans="1:8" x14ac:dyDescent="0.35">
      <c r="A16" s="5" t="s">
        <v>12</v>
      </c>
      <c r="B16" s="6" t="s">
        <v>11</v>
      </c>
      <c r="C16" s="8" t="s">
        <v>29</v>
      </c>
      <c r="D16" s="4"/>
      <c r="E16" s="14" t="s">
        <v>69</v>
      </c>
      <c r="F16" s="4"/>
      <c r="G16" s="4"/>
      <c r="H16" s="4"/>
    </row>
    <row r="17" spans="1:8" x14ac:dyDescent="0.35">
      <c r="A17" s="5" t="s">
        <v>13</v>
      </c>
      <c r="B17" s="6" t="s">
        <v>12</v>
      </c>
      <c r="C17" s="8" t="s">
        <v>30</v>
      </c>
      <c r="D17" s="4"/>
      <c r="E17" s="14" t="s">
        <v>70</v>
      </c>
      <c r="F17" s="4"/>
    </row>
    <row r="18" spans="1:8" x14ac:dyDescent="0.35">
      <c r="A18" s="5" t="s">
        <v>14</v>
      </c>
      <c r="B18" s="6" t="s">
        <v>13</v>
      </c>
      <c r="C18" s="8" t="s">
        <v>31</v>
      </c>
      <c r="D18" s="4"/>
      <c r="E18" s="14" t="s">
        <v>71</v>
      </c>
      <c r="F18" s="4"/>
    </row>
    <row r="19" spans="1:8" x14ac:dyDescent="0.35">
      <c r="A19" s="5" t="s">
        <v>15</v>
      </c>
      <c r="B19" s="6" t="s">
        <v>14</v>
      </c>
      <c r="C19" s="8" t="s">
        <v>32</v>
      </c>
      <c r="D19" s="4"/>
      <c r="E19" s="14" t="s">
        <v>72</v>
      </c>
      <c r="F19" s="4"/>
    </row>
    <row r="20" spans="1:8" x14ac:dyDescent="0.35">
      <c r="A20" s="5" t="s">
        <v>16</v>
      </c>
      <c r="B20" s="21" t="s">
        <v>63</v>
      </c>
      <c r="C20" s="8" t="s">
        <v>33</v>
      </c>
      <c r="D20" s="4"/>
      <c r="E20" s="14" t="s">
        <v>73</v>
      </c>
      <c r="F20" s="4"/>
    </row>
    <row r="21" spans="1:8" x14ac:dyDescent="0.35">
      <c r="A21" s="5" t="s">
        <v>17</v>
      </c>
      <c r="C21" s="13" t="s">
        <v>65</v>
      </c>
      <c r="D21" s="4"/>
      <c r="E21" s="14" t="s">
        <v>74</v>
      </c>
      <c r="F21" s="4"/>
    </row>
    <row r="22" spans="1:8" x14ac:dyDescent="0.35">
      <c r="A22" s="5" t="s">
        <v>18</v>
      </c>
      <c r="C22" s="13" t="s">
        <v>66</v>
      </c>
      <c r="D22" s="4"/>
      <c r="E22" s="14" t="s">
        <v>75</v>
      </c>
      <c r="F22" s="4"/>
    </row>
    <row r="23" spans="1:8" x14ac:dyDescent="0.35">
      <c r="A23" s="5" t="s">
        <v>19</v>
      </c>
      <c r="B23" s="4"/>
      <c r="C23" s="16" t="s">
        <v>34</v>
      </c>
      <c r="D23" s="4"/>
      <c r="E23" s="14" t="s">
        <v>76</v>
      </c>
      <c r="F23" s="4"/>
    </row>
    <row r="24" spans="1:8" x14ac:dyDescent="0.35">
      <c r="A24" s="5" t="s">
        <v>20</v>
      </c>
      <c r="B24" s="4"/>
      <c r="C24" s="4"/>
      <c r="D24" s="4"/>
      <c r="E24" s="14" t="s">
        <v>77</v>
      </c>
      <c r="F24" s="4"/>
    </row>
    <row r="25" spans="1:8" x14ac:dyDescent="0.35">
      <c r="A25" s="5" t="s">
        <v>21</v>
      </c>
      <c r="B25" s="4"/>
      <c r="C25" s="4"/>
      <c r="D25" s="4"/>
      <c r="E25" s="14" t="s">
        <v>78</v>
      </c>
      <c r="F25" s="4"/>
    </row>
    <row r="26" spans="1:8" x14ac:dyDescent="0.35">
      <c r="A26" s="5" t="s">
        <v>22</v>
      </c>
      <c r="B26" s="4"/>
      <c r="C26" s="4"/>
      <c r="D26" s="4"/>
      <c r="E26" s="14" t="s">
        <v>79</v>
      </c>
      <c r="F26" s="4"/>
      <c r="G26" s="4"/>
      <c r="H26" s="4"/>
    </row>
    <row r="27" spans="1:8" x14ac:dyDescent="0.35">
      <c r="A27" s="5" t="s">
        <v>23</v>
      </c>
      <c r="B27" s="4"/>
      <c r="C27" s="4"/>
      <c r="D27" s="4"/>
      <c r="E27" s="14" t="s">
        <v>80</v>
      </c>
      <c r="F27" s="4"/>
      <c r="G27" s="4"/>
      <c r="H27" s="4"/>
    </row>
    <row r="28" spans="1:8" x14ac:dyDescent="0.35">
      <c r="A28" s="5" t="s">
        <v>24</v>
      </c>
      <c r="B28" s="4"/>
      <c r="C28" s="4"/>
      <c r="D28" s="4"/>
      <c r="E28" s="15" t="s">
        <v>81</v>
      </c>
      <c r="F28" s="4"/>
      <c r="G28" s="4"/>
      <c r="H28" s="4"/>
    </row>
    <row r="29" spans="1:8" x14ac:dyDescent="0.35">
      <c r="A29" s="5" t="s">
        <v>25</v>
      </c>
      <c r="B29" s="4"/>
      <c r="C29" s="4"/>
      <c r="D29" s="4"/>
      <c r="F29" s="4"/>
      <c r="G29" s="4"/>
      <c r="H29" s="4"/>
    </row>
    <row r="30" spans="1:8" x14ac:dyDescent="0.35">
      <c r="A30" s="5" t="s">
        <v>26</v>
      </c>
      <c r="B30" s="4"/>
      <c r="C30" s="19" t="s">
        <v>1207</v>
      </c>
      <c r="D30" s="4"/>
      <c r="E30" s="4"/>
      <c r="F30" s="4"/>
      <c r="G30" s="4"/>
      <c r="H30" s="4"/>
    </row>
    <row r="31" spans="1:8" x14ac:dyDescent="0.35">
      <c r="A31" s="5" t="s">
        <v>27</v>
      </c>
      <c r="B31" s="4"/>
      <c r="C31" s="23" t="s">
        <v>1210</v>
      </c>
      <c r="D31" s="23"/>
      <c r="E31" s="23"/>
      <c r="F31" s="23"/>
      <c r="G31" s="4"/>
      <c r="H31" s="4"/>
    </row>
    <row r="32" spans="1:8" x14ac:dyDescent="0.35">
      <c r="A32" s="5" t="s">
        <v>28</v>
      </c>
      <c r="B32" s="4"/>
      <c r="C32" s="22" t="s">
        <v>1198</v>
      </c>
      <c r="D32" s="22"/>
      <c r="E32" s="22"/>
      <c r="F32" s="22"/>
      <c r="G32" s="4"/>
      <c r="H32" s="4"/>
    </row>
    <row r="33" spans="1:8" x14ac:dyDescent="0.35">
      <c r="A33" s="5" t="s">
        <v>29</v>
      </c>
      <c r="B33" s="4"/>
      <c r="C33" s="29" t="s">
        <v>1215</v>
      </c>
      <c r="D33" s="29"/>
      <c r="E33" s="29"/>
      <c r="F33" s="29"/>
      <c r="G33" s="4"/>
      <c r="H33" s="4"/>
    </row>
    <row r="34" spans="1:8" x14ac:dyDescent="0.35">
      <c r="A34" s="5" t="s">
        <v>30</v>
      </c>
      <c r="B34" s="4"/>
      <c r="C34" s="28" t="s">
        <v>1208</v>
      </c>
      <c r="D34" s="28"/>
      <c r="E34" s="28"/>
      <c r="F34" s="28"/>
      <c r="G34" s="4"/>
      <c r="H34" s="4"/>
    </row>
    <row r="35" spans="1:8" x14ac:dyDescent="0.35">
      <c r="A35" s="5" t="s">
        <v>31</v>
      </c>
      <c r="B35" s="4"/>
      <c r="C35" s="27" t="s">
        <v>1209</v>
      </c>
      <c r="D35" s="27"/>
      <c r="E35" s="27"/>
      <c r="F35" s="27"/>
      <c r="G35" s="4"/>
      <c r="H35" s="4"/>
    </row>
    <row r="36" spans="1:8" x14ac:dyDescent="0.35">
      <c r="A36" s="5" t="s">
        <v>32</v>
      </c>
      <c r="B36" s="4"/>
      <c r="C36" s="26" t="s">
        <v>1201</v>
      </c>
      <c r="D36" s="26"/>
      <c r="E36" s="26"/>
      <c r="F36" s="26"/>
      <c r="G36" s="4"/>
      <c r="H36" s="4"/>
    </row>
    <row r="37" spans="1:8" x14ac:dyDescent="0.35">
      <c r="A37" s="5" t="s">
        <v>33</v>
      </c>
      <c r="B37" s="4"/>
      <c r="C37" s="24" t="s">
        <v>1214</v>
      </c>
      <c r="D37" s="24"/>
      <c r="E37" s="24"/>
      <c r="F37" s="24"/>
      <c r="G37" s="4"/>
      <c r="H37" s="4"/>
    </row>
    <row r="38" spans="1:8" x14ac:dyDescent="0.35">
      <c r="A38" s="5" t="s">
        <v>34</v>
      </c>
      <c r="B38" s="4"/>
      <c r="C38" s="25" t="s">
        <v>1206</v>
      </c>
      <c r="D38" s="25"/>
      <c r="E38" s="25"/>
      <c r="F38" s="25"/>
      <c r="G38" s="4"/>
      <c r="H38" s="4"/>
    </row>
    <row r="39" spans="1:8" x14ac:dyDescent="0.35">
      <c r="A39" s="5" t="s">
        <v>35</v>
      </c>
      <c r="B39" s="4"/>
      <c r="C39" s="20" t="s">
        <v>1213</v>
      </c>
      <c r="D39" s="4"/>
      <c r="E39" s="4"/>
      <c r="F39" s="4"/>
      <c r="G39" s="4"/>
      <c r="H39" s="4"/>
    </row>
    <row r="40" spans="1:8" x14ac:dyDescent="0.35">
      <c r="A40" s="5" t="s">
        <v>36</v>
      </c>
      <c r="B40" s="4"/>
      <c r="C40" s="4"/>
      <c r="D40" s="4"/>
      <c r="E40" s="4"/>
      <c r="F40" s="4"/>
      <c r="G40" s="4"/>
      <c r="H40" s="4"/>
    </row>
    <row r="41" spans="1:8" x14ac:dyDescent="0.35">
      <c r="A41" s="5" t="s">
        <v>37</v>
      </c>
      <c r="B41" s="4"/>
      <c r="C41" s="4"/>
      <c r="D41" s="4"/>
      <c r="E41" s="4"/>
      <c r="F41" s="4"/>
      <c r="G41" s="4"/>
      <c r="H41" s="4"/>
    </row>
    <row r="42" spans="1:8" x14ac:dyDescent="0.35">
      <c r="A42" s="5" t="s">
        <v>38</v>
      </c>
      <c r="B42" s="4"/>
      <c r="C42" s="4"/>
      <c r="D42" s="4"/>
      <c r="E42" s="4"/>
      <c r="F42" s="4"/>
      <c r="G42" s="4"/>
      <c r="H42" s="4"/>
    </row>
    <row r="43" spans="1:8" x14ac:dyDescent="0.35">
      <c r="A43" s="5" t="s">
        <v>39</v>
      </c>
      <c r="B43" s="4"/>
      <c r="C43" s="4"/>
      <c r="D43" s="4"/>
      <c r="E43" s="4"/>
      <c r="F43" s="4"/>
      <c r="G43" s="4"/>
      <c r="H43" s="4"/>
    </row>
    <row r="44" spans="1:8" x14ac:dyDescent="0.35">
      <c r="A44" s="5" t="s">
        <v>40</v>
      </c>
      <c r="B44" s="4"/>
      <c r="C44" s="4"/>
      <c r="D44" s="4"/>
      <c r="E44" s="4"/>
      <c r="F44" s="4"/>
      <c r="G44" s="4"/>
      <c r="H44" s="4"/>
    </row>
    <row r="45" spans="1:8" x14ac:dyDescent="0.35">
      <c r="A45" s="5" t="s">
        <v>41</v>
      </c>
      <c r="B45" s="4"/>
      <c r="C45" s="4"/>
      <c r="D45" s="4"/>
      <c r="E45" s="4"/>
      <c r="F45" s="4"/>
      <c r="G45" s="4"/>
      <c r="H45" s="4"/>
    </row>
    <row r="46" spans="1:8" x14ac:dyDescent="0.35">
      <c r="A46" s="5" t="s">
        <v>42</v>
      </c>
      <c r="B46" s="4"/>
      <c r="C46" s="4"/>
      <c r="D46" s="4"/>
      <c r="E46" s="4"/>
      <c r="F46" s="4"/>
      <c r="G46" s="4"/>
      <c r="H46" s="4"/>
    </row>
    <row r="47" spans="1:8" x14ac:dyDescent="0.35">
      <c r="A47" s="5" t="s">
        <v>43</v>
      </c>
      <c r="B47" s="4"/>
      <c r="C47" s="4"/>
      <c r="D47" s="4"/>
      <c r="E47" s="4"/>
      <c r="F47" s="4"/>
      <c r="G47" s="4"/>
      <c r="H47" s="4"/>
    </row>
    <row r="48" spans="1:8" x14ac:dyDescent="0.35">
      <c r="A48" s="5" t="s">
        <v>44</v>
      </c>
      <c r="B48" s="4"/>
      <c r="C48" s="4"/>
      <c r="D48" s="4"/>
      <c r="E48" s="4"/>
      <c r="F48" s="4"/>
      <c r="G48" s="4"/>
      <c r="H48" s="4"/>
    </row>
    <row r="49" spans="1:8" x14ac:dyDescent="0.35">
      <c r="A49" s="5" t="s">
        <v>45</v>
      </c>
      <c r="B49" s="4"/>
      <c r="C49" s="4"/>
      <c r="D49" s="4"/>
      <c r="E49" s="4"/>
      <c r="F49" s="4"/>
      <c r="G49" s="4"/>
      <c r="H49" s="4"/>
    </row>
    <row r="50" spans="1:8" x14ac:dyDescent="0.35">
      <c r="A50" s="5" t="s">
        <v>46</v>
      </c>
      <c r="B50" s="4"/>
      <c r="C50" s="4"/>
      <c r="D50" s="4"/>
      <c r="E50" s="4"/>
      <c r="F50" s="4"/>
      <c r="G50" s="4"/>
      <c r="H50" s="4"/>
    </row>
    <row r="51" spans="1:8" x14ac:dyDescent="0.35">
      <c r="A51" s="5" t="s">
        <v>47</v>
      </c>
      <c r="B51" s="4"/>
      <c r="C51" s="4"/>
      <c r="D51" s="4"/>
      <c r="E51" s="4"/>
      <c r="F51" s="4"/>
      <c r="G51" s="4"/>
      <c r="H51" s="4"/>
    </row>
    <row r="52" spans="1:8" x14ac:dyDescent="0.35">
      <c r="A52" s="5" t="s">
        <v>48</v>
      </c>
      <c r="B52" s="4"/>
      <c r="C52" s="4"/>
      <c r="D52" s="4"/>
      <c r="E52" s="4"/>
      <c r="F52" s="4"/>
      <c r="G52" s="4"/>
      <c r="H52" s="4"/>
    </row>
    <row r="53" spans="1:8" x14ac:dyDescent="0.35">
      <c r="A53" s="5" t="s">
        <v>49</v>
      </c>
      <c r="B53" s="4"/>
      <c r="C53" s="4"/>
      <c r="D53" s="4"/>
      <c r="E53" s="4"/>
      <c r="F53" s="4"/>
      <c r="G53" s="4"/>
      <c r="H53" s="4"/>
    </row>
    <row r="54" spans="1:8" x14ac:dyDescent="0.35">
      <c r="A54" s="5" t="s">
        <v>50</v>
      </c>
      <c r="B54" s="4"/>
      <c r="C54" s="4"/>
      <c r="D54" s="4"/>
      <c r="E54" s="4"/>
      <c r="F54" s="4"/>
      <c r="G54" s="4"/>
      <c r="H54" s="4"/>
    </row>
    <row r="55" spans="1:8" x14ac:dyDescent="0.35">
      <c r="A55" s="5" t="s">
        <v>51</v>
      </c>
      <c r="B55" s="4"/>
      <c r="C55" s="4"/>
      <c r="D55" s="4"/>
      <c r="E55" s="4"/>
      <c r="F55" s="4"/>
      <c r="G55" s="4"/>
      <c r="H55" s="4"/>
    </row>
    <row r="56" spans="1:8" x14ac:dyDescent="0.35">
      <c r="A56" s="5" t="s">
        <v>52</v>
      </c>
      <c r="B56" s="4"/>
      <c r="C56" s="4"/>
      <c r="D56" s="4"/>
      <c r="E56" s="4"/>
      <c r="F56" s="4"/>
      <c r="G56" s="4"/>
      <c r="H56" s="4"/>
    </row>
    <row r="57" spans="1:8" x14ac:dyDescent="0.35">
      <c r="A57" s="5" t="s">
        <v>53</v>
      </c>
      <c r="B57" s="4"/>
      <c r="C57" s="4"/>
      <c r="D57" s="4"/>
      <c r="E57" s="4"/>
      <c r="F57" s="4"/>
      <c r="G57" s="4"/>
      <c r="H57" s="4"/>
    </row>
    <row r="58" spans="1:8" x14ac:dyDescent="0.35">
      <c r="A58" s="5" t="s">
        <v>54</v>
      </c>
      <c r="B58" s="4"/>
      <c r="C58" s="4"/>
      <c r="D58" s="4"/>
      <c r="E58" s="4"/>
      <c r="F58" s="4"/>
      <c r="G58" s="4"/>
      <c r="H58" s="4"/>
    </row>
    <row r="59" spans="1:8" x14ac:dyDescent="0.35">
      <c r="A59" s="5" t="s">
        <v>55</v>
      </c>
      <c r="B59" s="4"/>
      <c r="C59" s="4"/>
      <c r="D59" s="4"/>
      <c r="E59" s="4"/>
      <c r="F59" s="4"/>
      <c r="G59" s="4"/>
      <c r="H59" s="4"/>
    </row>
    <row r="60" spans="1:8" x14ac:dyDescent="0.35">
      <c r="A60" s="5" t="s">
        <v>56</v>
      </c>
      <c r="B60" s="4"/>
      <c r="C60" s="4"/>
      <c r="D60" s="4"/>
      <c r="E60" s="4"/>
      <c r="F60" s="4"/>
      <c r="G60" s="4"/>
      <c r="H60" s="4"/>
    </row>
    <row r="61" spans="1:8" x14ac:dyDescent="0.35">
      <c r="A61" s="5" t="s">
        <v>57</v>
      </c>
      <c r="B61" s="4"/>
      <c r="C61" s="4"/>
      <c r="D61" s="4"/>
      <c r="E61" s="4"/>
      <c r="F61" s="4"/>
      <c r="G61" s="4"/>
      <c r="H61" s="4"/>
    </row>
    <row r="62" spans="1:8" x14ac:dyDescent="0.35">
      <c r="A62" s="5" t="s">
        <v>58</v>
      </c>
      <c r="B62" s="4"/>
      <c r="C62" s="4"/>
      <c r="D62" s="4"/>
      <c r="E62" s="4"/>
      <c r="F62" s="4"/>
      <c r="G62" s="4"/>
      <c r="H62" s="4"/>
    </row>
    <row r="63" spans="1:8" x14ac:dyDescent="0.35">
      <c r="A63" s="5" t="s">
        <v>1202</v>
      </c>
      <c r="B63" s="4"/>
      <c r="C63" s="4"/>
      <c r="D63" s="4"/>
      <c r="E63" s="4"/>
      <c r="F63" s="4"/>
      <c r="G63" s="4"/>
      <c r="H63" s="4"/>
    </row>
    <row r="64" spans="1:8" x14ac:dyDescent="0.35">
      <c r="A64" s="5" t="s">
        <v>59</v>
      </c>
      <c r="B64" s="4"/>
      <c r="C64" s="4"/>
      <c r="D64" s="4"/>
      <c r="E64" s="4"/>
      <c r="F64" s="4"/>
      <c r="G64" s="4"/>
      <c r="H64" s="4"/>
    </row>
    <row r="65" spans="1:8" x14ac:dyDescent="0.35">
      <c r="A65" s="5" t="s">
        <v>60</v>
      </c>
      <c r="B65" s="4"/>
      <c r="C65" s="4"/>
      <c r="D65" s="4"/>
      <c r="E65" s="4"/>
      <c r="F65" s="4"/>
      <c r="G65" s="4"/>
      <c r="H65" s="4"/>
    </row>
    <row r="66" spans="1:8" x14ac:dyDescent="0.35">
      <c r="A66" s="5" t="s">
        <v>61</v>
      </c>
      <c r="B66" s="4"/>
      <c r="C66" s="4"/>
      <c r="D66" s="4"/>
      <c r="E66" s="4"/>
      <c r="F66" s="4"/>
      <c r="G66" s="4"/>
      <c r="H66" s="4"/>
    </row>
    <row r="67" spans="1:8" x14ac:dyDescent="0.35">
      <c r="A67" s="5" t="s">
        <v>62</v>
      </c>
      <c r="B67" s="4"/>
      <c r="C67" s="4"/>
      <c r="D67" s="4"/>
      <c r="E67" s="4"/>
      <c r="F67" s="4"/>
      <c r="G67" s="4"/>
      <c r="H67" s="4"/>
    </row>
    <row r="68" spans="1:8" x14ac:dyDescent="0.35">
      <c r="A68" s="5" t="s">
        <v>63</v>
      </c>
      <c r="B68" s="4"/>
      <c r="C68" s="4"/>
      <c r="D68" s="4"/>
      <c r="E68" s="4"/>
      <c r="F68" s="4"/>
      <c r="G68" s="4"/>
      <c r="H68" s="4"/>
    </row>
    <row r="69" spans="1:8" x14ac:dyDescent="0.35">
      <c r="A69" s="5" t="s">
        <v>64</v>
      </c>
      <c r="B69" s="4"/>
      <c r="C69" s="4"/>
      <c r="D69" s="4"/>
      <c r="E69" s="4"/>
      <c r="F69" s="4"/>
      <c r="G69" s="4"/>
      <c r="H69" s="4"/>
    </row>
    <row r="70" spans="1:8" x14ac:dyDescent="0.35">
      <c r="A70" s="5" t="s">
        <v>65</v>
      </c>
      <c r="B70" s="4"/>
      <c r="C70" s="4"/>
      <c r="D70" s="4"/>
      <c r="E70" s="4"/>
      <c r="F70" s="4"/>
      <c r="G70" s="4"/>
      <c r="H70" s="4"/>
    </row>
    <row r="71" spans="1:8" x14ac:dyDescent="0.35">
      <c r="A71" s="5" t="s">
        <v>66</v>
      </c>
      <c r="B71" s="4"/>
      <c r="C71" s="4"/>
      <c r="D71" s="4"/>
      <c r="E71" s="4"/>
      <c r="F71" s="4"/>
      <c r="G71" s="4"/>
      <c r="H71" s="4"/>
    </row>
    <row r="72" spans="1:8" x14ac:dyDescent="0.35">
      <c r="A72" s="5" t="s">
        <v>67</v>
      </c>
      <c r="B72" s="4"/>
      <c r="C72" s="4"/>
      <c r="D72" s="4"/>
      <c r="E72" s="4"/>
      <c r="F72" s="4"/>
      <c r="G72" s="4"/>
      <c r="H72" s="4"/>
    </row>
    <row r="73" spans="1:8" x14ac:dyDescent="0.35">
      <c r="A73" s="5" t="s">
        <v>68</v>
      </c>
      <c r="B73" s="4"/>
      <c r="C73" s="4"/>
      <c r="D73" s="4"/>
      <c r="E73" s="4"/>
      <c r="F73" s="4"/>
      <c r="G73" s="4"/>
      <c r="H73" s="4"/>
    </row>
    <row r="74" spans="1:8" x14ac:dyDescent="0.35">
      <c r="A74" s="5" t="s">
        <v>69</v>
      </c>
      <c r="B74" s="4"/>
      <c r="C74" s="4"/>
      <c r="D74" s="4"/>
      <c r="E74" s="4"/>
      <c r="F74" s="4"/>
      <c r="G74" s="4"/>
      <c r="H74" s="4"/>
    </row>
    <row r="75" spans="1:8" x14ac:dyDescent="0.35">
      <c r="A75" s="5" t="s">
        <v>70</v>
      </c>
      <c r="B75" s="4"/>
      <c r="C75" s="4"/>
      <c r="D75" s="4"/>
      <c r="E75" s="4"/>
      <c r="F75" s="4"/>
      <c r="G75" s="4"/>
      <c r="H75" s="4"/>
    </row>
    <row r="76" spans="1:8" x14ac:dyDescent="0.35">
      <c r="A76" s="5" t="s">
        <v>71</v>
      </c>
      <c r="B76" s="4"/>
      <c r="C76" s="4"/>
      <c r="D76" s="4"/>
      <c r="E76" s="4"/>
      <c r="F76" s="4"/>
      <c r="G76" s="4"/>
      <c r="H76" s="4"/>
    </row>
    <row r="77" spans="1:8" x14ac:dyDescent="0.35">
      <c r="A77" s="5" t="s">
        <v>72</v>
      </c>
      <c r="B77" s="4"/>
      <c r="C77" s="4"/>
      <c r="D77" s="4"/>
      <c r="E77" s="4"/>
      <c r="F77" s="4"/>
      <c r="G77" s="4"/>
      <c r="H77" s="4"/>
    </row>
    <row r="78" spans="1:8" x14ac:dyDescent="0.35">
      <c r="A78" s="5" t="s">
        <v>73</v>
      </c>
      <c r="B78" s="4"/>
      <c r="C78" s="4"/>
      <c r="D78" s="4"/>
      <c r="E78" s="4"/>
      <c r="F78" s="4"/>
      <c r="G78" s="4"/>
      <c r="H78" s="4"/>
    </row>
    <row r="79" spans="1:8" x14ac:dyDescent="0.35">
      <c r="A79" s="5" t="s">
        <v>74</v>
      </c>
      <c r="B79" s="4"/>
      <c r="C79" s="4"/>
      <c r="D79" s="4"/>
      <c r="E79" s="4"/>
      <c r="F79" s="4"/>
      <c r="G79" s="4"/>
      <c r="H79" s="4"/>
    </row>
    <row r="80" spans="1:8" x14ac:dyDescent="0.35">
      <c r="A80" s="5" t="s">
        <v>75</v>
      </c>
      <c r="B80" s="4"/>
      <c r="C80" s="4"/>
      <c r="D80" s="4"/>
      <c r="E80" s="4"/>
      <c r="F80" s="4"/>
      <c r="G80" s="4"/>
      <c r="H80" s="4"/>
    </row>
    <row r="81" spans="1:8" x14ac:dyDescent="0.35">
      <c r="A81" s="5" t="s">
        <v>76</v>
      </c>
      <c r="B81" s="4"/>
      <c r="C81" s="4"/>
      <c r="D81" s="4"/>
      <c r="E81" s="4"/>
      <c r="F81" s="4"/>
      <c r="G81" s="4"/>
      <c r="H81" s="4"/>
    </row>
    <row r="82" spans="1:8" x14ac:dyDescent="0.35">
      <c r="A82" s="5" t="s">
        <v>77</v>
      </c>
      <c r="B82" s="4"/>
      <c r="C82" s="4"/>
      <c r="D82" s="4"/>
      <c r="E82" s="4"/>
      <c r="F82" s="4"/>
      <c r="G82" s="4"/>
      <c r="H82" s="4"/>
    </row>
    <row r="83" spans="1:8" x14ac:dyDescent="0.35">
      <c r="A83" s="5" t="s">
        <v>78</v>
      </c>
      <c r="B83" s="4"/>
      <c r="C83" s="4"/>
      <c r="D83" s="4"/>
      <c r="E83" s="4"/>
      <c r="F83" s="4"/>
      <c r="G83" s="4"/>
      <c r="H83" s="4"/>
    </row>
    <row r="84" spans="1:8" x14ac:dyDescent="0.35">
      <c r="A84" s="5" t="s">
        <v>79</v>
      </c>
      <c r="B84" s="4"/>
      <c r="C84" s="4"/>
      <c r="D84" s="4"/>
      <c r="E84" s="4"/>
      <c r="F84" s="4"/>
      <c r="G84" s="4"/>
      <c r="H84" s="4"/>
    </row>
    <row r="85" spans="1:8" x14ac:dyDescent="0.35">
      <c r="A85" s="5" t="s">
        <v>80</v>
      </c>
      <c r="B85" s="4"/>
      <c r="C85" s="4"/>
      <c r="D85" s="4"/>
      <c r="E85" s="4"/>
      <c r="F85" s="4"/>
      <c r="G85" s="4"/>
      <c r="H85" s="4"/>
    </row>
    <row r="86" spans="1:8" x14ac:dyDescent="0.35">
      <c r="A86" s="10" t="s">
        <v>81</v>
      </c>
      <c r="B86" s="4"/>
      <c r="C86" s="4"/>
      <c r="D86" s="4"/>
      <c r="E86" s="4"/>
      <c r="F86" s="4"/>
      <c r="G86" s="4"/>
      <c r="H86" s="4"/>
    </row>
  </sheetData>
  <mergeCells count="8">
    <mergeCell ref="C32:F32"/>
    <mergeCell ref="C31:F31"/>
    <mergeCell ref="C37:F37"/>
    <mergeCell ref="C38:F38"/>
    <mergeCell ref="C36:F36"/>
    <mergeCell ref="C35:F35"/>
    <mergeCell ref="C34:F34"/>
    <mergeCell ref="C33:F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I A A B Q S w M E F A A C A A g A g F m X W p 1 o F v q l A A A A 9 w A A A B I A H A B D b 2 5 m a W c v U G F j a 2 F n Z S 5 4 b W w g o h g A K K A U A A A A A A A A A A A A A A A A A A A A A A A A A A A A h Y + x D o I w G I R 3 E 9 + B d K c t Z T H k p w y u k p g Q j W s D D T R C a 2 i x v J u D j + Q r C F H U z f H u v u T u H r c 7 Z G P X B l f Z W 2 V 0 i i J M U W C d 0 J V o j Z Y p 0 g Z l f L 2 C v S j P o p b B R G u b j L Z K U e P c J S H E e 4 9 9 j E 1 f E 0 Z p R E 7 5 r i g b 2 Q n 0 g d V / O F R 6 r i 0 l 4 n B 8 r e E M R z H D M d t g C m Q x I V f 6 C 7 B p 8 J z + m L A d W j f 0 k k s d H g o g i w T y / s C f U E s D B B Q A A g A I A I B Z l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A W Z d a 9 g y y C d s F A A B n S w A A E w A c A E Z v c m 1 1 b G F z L 1 N l Y 3 R p b 2 4 x L m 0 g o h g A K K A U A A A A A A A A A A A A A A A A A A A A A A A A A A A A 7 Z l t b 9 s 2 E M f f B 8 h 3 I F w M S A D X m P P Q D i v y I r O 7 L m 2 8 u L X b r q g H g Z E u F h e J N E T K q V P 0 u + 8 k P 0 s U K Q f D k H X s m 7 i 8 / 5 E 8 i j z e D 5 T g K y Y 4 G c z / t l / s 7 c m Q J h C Q G x Y p w B 9 e R K 8 h w r 8 B V d S T M A 5 B M k H O S A R q f 4 / g v 4 F I E x + w p S O n r a 7 w 0 x i 4 O v i V R d D q C K 7 w P / K g 0 f l 5 9 F 5 C I k f p j + 3 n z 4 6 f t 0 d X H L o J m w J 5 S t 6 8 J 5 e Q T o G P + m F 3 9 F E k t 6 P e p T c E q a R 3 x b 2 L n t f F w U e v R R L M 5 P y 3 e X o t X 0 4 b h 8 3 P X Y h Y z F B 4 1 n j R a J K O i N K Y y 7 O f T p v k J f d F w P j 4 r H 1 0 e t Q k b 1 O h Y K B m E Z y t f 7 Z + F x z + P G z O 4 3 z S 6 C c i R l t A f g M a Y D A N D H p I r 1 G 4 s C z a D + Z L 0 i S f F + 3 n U T T w a U Q T e a a S d L P L T k j 5 G H s c z i a w 7 m 6 Y U C 5 v R B L P Z 5 w Z 5 Y F m / O b X r 4 3 B h K l 7 4 H e Q K P I R k t t 7 S M c t c i F V 1 o J B K 3 Q m P I 2 v I f n W J N v 6 g R 9 y 8 G / B p O / M I s Z x N B I C V b h g 5 B 4 X h b R b h P o q p R G Z 0 i i F 2 n 5 H D / Q 7 f q D f i d W v R 7 + w O I 0 J 4 3 8 t D s M k A S n T B I j V d 3 D H l B 8 + F V M c t r 5 X H + j t 3 E j E D Y l F G g U 7 + k A 2 V Z H U W B M / A q J Y D F Z p V 8 h s 0 T K t P Y K L 1 V r V 0 / e y G H G F c P O u 3 a x e Q 4 g n k F C V L S o G f Q O 4 8 2 f i 1 u 7 Y o 3 j k G Q r 8 V I b Z c D t 9 y G l 2 5 u y D 6 P f b q d V P Y V T n u e S D Q d G j j F 8 y X m V + B 7 g q V Y L B Z X 8 Y 4 m 4 M R R T 0 h V S v c D k s s p c 8 u L r B l B 2 Z P 4 P X A 5 r t 8 Y G i i a r r c 4 W L S q N o c c 4 e 5 j X E / W L y X M j 6 i z N o i L q g 3 K H T b A 7 1 O 7 b N + A J v x j F G 6 O V n N F / Q / B f 6 G A Y x e O 0 4 G E 4 3 3 3 + 7 D b b 0 q j X Y U r x L X E U f 0 0 C d 8 8 u O h 1 c 8 X v x 5 G j q Q h 7 r M S R V m A + 5 l F 7 B u 6 I 8 s U K G m / R L 4 W G s 4 5 y K m 0 Q w 7 F L h P h / A l 2 6 9 W 3 S C k E 5 N q 0 Y / 3 O g 3 G W Q G F U l y U Z y e t 7 P L f 7 i / r y a A b J y L l g Y e F R j 7 9 g r U j 4 s x N t t p e Q Z j P T O E 0 c l 0 E F G u z 6 4 j y 2 5 J t X p U c a 9 r n f V c 4 H F W 0 t 0 v t e F M E q a 8 8 F p R M W A M p 4 Q v M 7 f n d 5 m M I + H n L c W J a U 9 4 E L 7 X s v i n 1 k u 0 X q W g 8 0 X y R O 2 D j U J V c r i n e E K X W H v V D z M K 2 2 b w S A u 8 / P E C y b P u F V p r 6 2 E x Y g G v K b p h P s 1 B a W J l z J k O Y O 5 U m t D x J p Z J u p c g y k 6 4 A o L N W j P W 6 Z s + s r o l 1 B S L 9 B O 7 0 d 9 3 6 U 2 3 V L H U 8 P l C 8 t r E A 3 i j G t J V C Y X 7 Z j T g A 9 U F v z T O E J X m v N K Z 8 8 / Z d T h m l W W N 7 f 7 F h L 7 o l 6 / a x X S 1 l 9 f l e Z g K D F E d 8 h w i Q o 5 C 3 S l R l U X + x / 7 0 / 9 O G s 7 J / 0 9 i 5 k B R v S 1 T k f a 5 P n p q Y j A s B p S T z T m 2 d u M 2 F n i q q u X g Z j 8 K q S s T E Q Y x R V w / W y 4 + z 9 U L B 8 O 9 z f Y 1 w L Z 2 s 0 f t K w w P H B 0 W H D E b I j Z E f I j p A d I T t C d o T s C N k R s i N k R 8 i O k B 0 h O 0 L + 7 g l Z y 5 6 P k 4 j / 7 y D c 3 M i C h e O h 4 2 C D v A K D m 5 b U V E H B D 3 M 7 f p j b i c 3 N g M A 2 V y 0 B 2 5 w 0 A L y b y 4 J / 7 c u x x F + b c p N + b d o C / F o X V 8 e + N q c q 9 L V / y Q L 5 7 v L 9 5 u D 7 s D 1 2 a n M r Y 6 9 G s E G 9 G u s W 9 B b j 0 D O v Q b V 5 0 1 e v f i X x G l y q g b e 2 U 7 E U 0 R 9 Y D e 6 a h f W 7 L N R L d r G h 6 3 q o W 9 9 p t 6 E 0 o F v f q c 5 Q B s y t 6 2 I Y R g + 5 J U 7 Y Z t y C e V l V F Z q r C s c q w D X K l n x r K W o d 3 v 7 b e F t w f N x 0 2 6 x J t 0 0 b 3 R b v 9 9 3 h t n S h W e H W 4 l E B t 3 U u z t 3 g t k p i y D L / c b Q 1 m D 9 p z S W w N U j K X F v K O R t Y W 7 B t U W 1 x / x t C M M 2 / Y q g 1 0 W 4 Y T E C 7 v 7 d f / 9 H 3 2 D 3 6 P n L W d Y + + 7 t F 3 m 3 r d o 6 9 7 9 D X I 3 K O v X e o e f d 2 j r 4 m J z T r 3 6 P t Y q b j 4 R R 4 3 F r t H 3 3 + C i 0 v B u 0 d f 9 + h r e f T d i Z F P H C M 7 R n a M 7 B j Z M b J j Z M f I j p E d I z t G d o z s G N k x s m P k 7 5 e R / w Z Q S w E C L Q A U A A I A C A C A W Z d a n W g W + q U A A A D 3 A A A A E g A A A A A A A A A A A A A A A A A A A A A A Q 2 9 u Z m l n L 1 B h Y 2 t h Z 2 U u e G 1 s U E s B A i 0 A F A A C A A g A g F m X W l N y O C y b A A A A 4 Q A A A B M A A A A A A A A A A A A A A A A A 8 Q A A A F t D b 2 5 0 Z W 5 0 X 1 R 5 c G V z X S 5 4 b W x Q S w E C L Q A U A A I A C A C A W Z d a 9 g y y C d s F A A B n S w A A E w A A A A A A A A A A A A A A A A D Z A Q A A R m 9 y b X V s Y X M v U 2 V j d G l v b j E u b V B L B Q Y A A A A A A w A D A M I A A A A B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r A E A A A A A A N e s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m a W x 0 Z X J l Z F 9 s Y W J l b G V k X 2 R h d G F f c 2 V n a G V z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N D U 6 M D E u N T E w N D Q y M l o i I C 8 + P E V u d H J 5 I F R 5 c G U 9 I k Z p b G x D b 2 x 1 b W 5 U e X B l c y I g V m F s d W U 9 I n N C U V V G Q l F V R k J R V U Z C U V V G Q l F V R k J R V U Z C U V V G Q l F V R k J R V U Z C U V V G Q l F V R k J R V U Z C U V V G Q l F V R k F 3 T U R C Z 1 l H Q m d Z R 0 J n T U d C U V l H Q X d N R E J n W U Z B d 1 l H Q X d N R k J R W U d B d 0 1 E Q l F V R k J R V U Z C U V V G Q l E 9 P S I g L z 4 8 R W 5 0 c n k g V H l w Z T 0 i R m l s b E N v b H V t b k 5 h b W V z I i B W Y W x 1 Z T 0 i c 1 s m c X V v d D t T c G l 0 e m V u d 2 V y d C B X Z X J r e m V 1 Z y 4 g S X N 0 d 2 V y d C Z x d W 9 0 O y w m c X V v d D t T c G l 0 e m V u d 2 V y d C B T Y 2 h u Z W N r Z S 4 g S X N 0 d 2 V y d C Z x d W 9 0 O y w m c X V v d D t D e W x p b m R l c i B o Z W F 0 a W 5 n I H p v b m U g M S 4 g Y W N 0 d W F s I H Z h b H V l J n F 1 b 3 Q 7 L C Z x d W 9 0 O 0 N 5 b G l u Z G V y I G h l Y X R p b m c g e m 9 u Z S A y L i B h Y 3 R 1 Y W w g d m F s d W U m c X V v d D s s J n F 1 b 3 Q 7 Q 3 l s a W 5 k Z X I g a G V h d G l u Z y B 6 b 2 5 l I D M u I G F j d H V h b C B 2 Y W x 1 Z S Z x d W 9 0 O y w m c X V v d D t D e W x p b m R l c i B o Z W F 0 a W 5 n I H p v b m U g N C 4 g Y W N 0 d W F s I H Z h b H V l J n F 1 b 3 Q 7 L C Z x d W 9 0 O 0 1 h e G l t d W 0 g a W 5 q Z W N 0 a W 9 u I H B y Z X N z d X J l I C 4 g Y W N 0 d W F s I H Z h b H V l J n F 1 b 3 Q 7 L C Z x d W 9 0 O 1 N 3 a X R j a C 1 v d m V y I H B y Z X N z d X J l I C 4 g Y W N 0 d W F s I H Z h b H V l J n F 1 b 3 Q 7 L C Z x d W 9 0 O 1 B l Y W s g d m F s d W U g b 2 Y g b W 9 1 b G Q u I G F j d H V h b C B 2 Y W x 1 Z S Z x d W 9 0 O y w m c X V v d D t Q Z W F r I H Z h b H V l I G 9 m I G V q Z W N 0 b 3 I u I G F j d H V h b C B 2 Y W x 1 Z S Z x d W 9 0 O y w m c X V v d D t D e W N s Z S B 0 a W 1 l L i B h Y 3 R 1 Y W w g d m F s d W U m c X V v d D s s J n F 1 b 3 Q 7 R G 9 z a W 5 n I H R p b W U g L i B h Y 3 R 1 Y W w g d m F s d W U m c X V v d D s s J n F 1 b 3 Q 7 S W 5 q Z W N 0 a W 9 u I H R p b W U g L i B h Y 3 R 1 Y W w g d m F s d W U m c X V v d D s s J n F 1 b 3 Q 7 T W 9 1 b G Q g c H J v d G V j d G l v b i B 0 a W 1 l L i B h Y 3 R 1 Y W w g d m F s d W U m c X V v d D s s J n F 1 b 3 Q 7 V G V t c G V y Y X R 1 c m U g b 2 Y g Z m V l Z C B 5 b 2 t l L i B h Y 3 R 1 Y W w g d m F s d W U m c X V v d D s s J n F 1 b 3 Q 7 T W F 0 Z X J p Y W w g Y 3 V z a G l v b i A u I G F j d H V h b C B 2 Y W x 1 Z S Z x d W 9 0 O y w m c X V v d D t T d 2 l 0 Y 2 g t b 3 Z l c i B 2 b 2 x 1 b W U u I G F j d H V h b C B 2 Y W x 1 Z S Z x d W 9 0 O y w m c X V v d D t D e W x p b m R l c i B o Z W F 0 a W 5 n I H p v b m U g N S 4 g Y W N 0 d W F s I H Z h b H V l J n F 1 b 3 Q 7 L C Z x d W 9 0 O 3 R l b X B B Y 3 R 1 Y W x W Y W x 1 Z S Z x d W 9 0 O y w m c X V v d D t 0 Z W 1 w T W F p b k x p b m U m c X V v d D s s J n F 1 b 3 Q 7 d G V t c F J l d H V y b k x p b m U m c X V v d D s s J n F 1 b 3 Q 7 U 0 x Q V G h y Z X N o b 2 x k U G 9 z d E d h d G U m c X V v d D s s J n F 1 b 3 Q 7 U 0 x Q V G h y Z X N o b 2 x k R W 5 k T 2 Z G a W x s J n F 1 b 3 Q 7 L C Z x d W 9 0 O 1 R l b X B l c m F 0 d X J l X 0 1 l Y X N 1 c m V T d G F y d E V u Z E 9 m R m l s b C Z x d W 9 0 O y w m c X V v d D t U Z W 1 w Z X J h d H V y Z V 9 P d m V y Y W x s T W F 4 a W 1 1 b U V u Z E 9 m R m l s b C Z x d W 9 0 O y w m c X V v d D t U Z W 1 w Z X J h d H V y Z V 9 P d m V y Y W x s T W F 4 a W 1 1 b V R p b W V F b m R P Z k Z p b G w m c X V v d D s s J n F 1 b 3 Q 7 T W F 4 a W 1 1 b V B y Z X N z d X J l U G 9 z d E d h d G U m c X V v d D s s J n F 1 b 3 Q 7 T W F 4 a W 1 1 b V B y Z X N z d X J l R W 5 k T 2 Z G a W x s J n F 1 b 3 Q 7 L C Z x d W 9 0 O 0 1 h e G l t d W 1 Q c m V z c 3 V y Z V R p b W V Q b 3 N 0 R 2 F 0 Z S Z x d W 9 0 O y w m c X V v d D t N Y X h p b X V t U H J l c 3 N 1 c m V U a W 1 l R W 5 k T 2 Z G a W x s J n F 1 b 3 Q 7 L C Z x d W 9 0 O 0 l u d G V n c m F s X 0 N 5 Y 2 x l U 3 R h c n R D e W N s Z U V u Z F B v c 3 R H Y X R l J n F 1 b 3 Q 7 L C Z x d W 9 0 O 0 l u d G V n c m F s X 0 N 5 Y 2 x l U 3 R h c n R D e W N s Z U V u Z E V u Z E 9 m R m l s b C Z x d W 9 0 O y w m c X V v d D t J b n R l Z 3 J h b F 9 D e W N s Z V N 0 Y X J 0 T W F 4 V m F s d W V Q b 3 N 0 R 2 F 0 Z S Z x d W 9 0 O y w m c X V v d D t J b n R l Z 3 J h b F 9 D e W N s Z V N 0 Y X J 0 T W F 4 V m F s d W V F b m R P Z k Z p b G w m c X V v d D s s J n F 1 b 3 Q 7 S W 5 0 Z W d y Y W x f T W F 4 V m F s d W V D e W N s Z U V u Z F B v c 3 R H Y X R l J n F 1 b 3 Q 7 L C Z x d W 9 0 O 0 l u d G V n c m F s X 0 1 h e F Z h b H V l Q 3 l j b G V F b m R F b m R P Z k Z p b G w m c X V v d D s s J n F 1 b 3 Q 7 Q 0 F M Q 1 9 E Z W x 0 Y V 9 0 a W 1 l I C h z K S Z x d W 9 0 O y w m c X V v d D t Q Y X R 0 Z X J u X 1 N j Y W x l J n F 1 b 3 Q 7 L C Z x d W 9 0 O 1 d p Z H R o J n F 1 b 3 Q 7 L C Z x d W 9 0 O 0 x l b m d 0 a C Z x d W 9 0 O y w m c X V v d D t B b m 9 t Y W x 5 X 1 N j b 3 J l X 1 R l e H R 1 c m U m c X V v d D s s J n F 1 b 3 Q 7 Q W 5 v b W F s e V 9 T Y 2 9 y Z V 9 T a G F w Z S Z x d W 9 0 O y w m c X V v d D t B b m 9 t Y W x 5 X 1 R l e H R 1 c m V f S n V k Z 2 1 l b n Q m c X V v d D s s J n F 1 b 3 Q 7 Q W 5 v b W F s e V 9 T a G F w Z V 9 K d W R n b W V u d C Z x d W 9 0 O y w m c X V v d D t n c m 9 1 b m R f d H J 1 d G g m c X V v d D s s J n F 1 b 3 Q 7 Q 2 9 t b W V u d H M u M V 9 n c m 9 1 b m R f d H J 1 d G g m c X V v d D s s J n F 1 b 3 Q 7 b G V h d m U g Y m x h b m s m c X V v d D s s J n F 1 b 3 Q 7 Q 2 9 s d W 1 u M y Z x d W 9 0 O y w m c X V v d D t D b 2 1 t Z W 5 0 c y Z x d W 9 0 O y w m c X V v d D t D b 2 x 1 b W 4 y J n F 1 b 3 Q 7 L C Z x d W 9 0 O 0 N v b H V t b j E m c X V v d D s s J n F 1 b 3 Q 7 c H J v Z H V j d F 9 p Z C Z x d W 9 0 O y w m c X V v d D t Q c m 9 0 b 2 N v b C B j e W N s Z S B j b 3 V u d G V y J n F 1 b 3 Q 7 L C Z x d W 9 0 O 3 N o b 3 R f c G 9 z a X R p b 2 4 m c X V v d D s s J n F 1 b 3 Q 7 d G l t Z X N 0 Y W 1 w J n F 1 b 3 Q 7 L C Z x d W 9 0 O 3 d l a W d o d C Z x d W 9 0 O y w m c X V v d D t i Y X R j a C Z x d W 9 0 O y w m c X V v d D t N Y W N o a W 5 l I G N 5 Y 2 x l I G N v d W 5 0 Z X I m c X V v d D s s J n F 1 b 3 Q 7 R 2 9 v Z C B w Y X J 0 c y Z x d W 9 0 O y w m c X V v d D t C Y W Q g c G F y d H M m c X V v d D s s J n F 1 b 3 Q 7 U G F y d C B p Z G V u d G l m a W N h d G l v b i 4 g Z m l u a X N o Z W Q g c G F y d C Z x d W 9 0 O y w m c X V v d D t J b n R l Z 3 J h b C 4 g S X N 0 d 2 V y d C Z x d W 9 0 O y w m c X V v d D t U a W 1 l J n F 1 b 3 Q 7 L C Z x d W 9 0 O 0 R h e S 5 t b 2 5 0 a C Z x d W 9 0 O y w m c X V v d D t U a H J l c 2 h v b G Q g d m F s d W U g b 2 Y g c 2 N y Z X c u I G F j d H V h b C B 2 Y W x 1 Z S Z x d W 9 0 O y w m c X V v d D t Q Z W F r I H Z h b H V l I G 9 m I H N j c m V 3 L i B h Y 3 R 1 Y W w g d m F s d W U m c X V v d D s s J n F 1 b 3 Q 7 V m F y a W F i b G U g a W 5 q Z W N 0 a W 9 u I H R p b W U u I G F j d H V h b C B 2 Y W x 1 Z S Z x d W 9 0 O y w m c X V v d D t 0 Z W 1 w U 2 V 0 V m F s d W U m c X V v d D s s J n F 1 b 3 Q 7 R G V s d G F U a W 1 l U G 9 z d E d h d G U m c X V v d D s s J n F 1 b 3 Q 7 R G V s d G F U a W 1 l R W 5 k T 2 Z G a W x s J n F 1 b 3 Q 7 L C Z x d W 9 0 O 1 F S X 2 R h d G E m c X V v d D s s J n F 1 b 3 Q 7 U V J f U H J v Z H V j d F 9 J R C Z x d W 9 0 O y w m c X V v d D t B b m 9 t Y W x 5 X 1 N o Y X B l X 1 R o c m V z a G 9 s Z C Z x d W 9 0 O y w m c X V v d D t B b m 9 t Y W x 5 X 1 R l e H R 1 c m V f V G h y Z X N o b 2 x k J n F 1 b 3 Q 7 L C Z x d W 9 0 O 1 F S X 1 J l Y W R f R G F 0 Y V 9 M Z W 5 n d G g m c X V v d D s s J n F 1 b 3 Q 7 U V J f U G 9 z a X R p b 2 5 f W C Z x d W 9 0 O y w m c X V v d D t R U l 9 Q b 3 N p d G l v b l 9 Z J n F 1 b 3 Q 7 L C Z x d W 9 0 O 1 F S X 0 R l d G V j d G V k X 0 F u Z 2 x l J n F 1 b 3 Q 7 L C Z x d W 9 0 O 1 F S X 0 R l d G V j d G V k X 0 N v Z G V f U m V z b 2 x 1 d G l v b i Z x d W 9 0 O y w m c X V v d D t D b 2 R l X 0 F u Z 2 x l J n F 1 b 3 Q 7 L C Z x d W 9 0 O 0 V k Z 2 V f V 2 l k d G g m c X V v d D s s J n F 1 b 3 Q 7 U G 9 z a X R p b 2 5 f W C Z x d W 9 0 O y w m c X V v d D t Q b 3 N p d G l v b l 9 Z J n F 1 b 3 Q 7 L C Z x d W 9 0 O 0 F u Z 2 x l J n F 1 b 3 Q 7 L C Z x d W 9 0 O 0 1 h d G N o X y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k 5 M z Q y N j k t O D Z h Z S 0 0 M j c 0 L W I 2 Z T E t M T Q 5 N D Q 3 Z j Q 1 Y T U 1 I i A v P j x F b n R y e S B U e X B l P S J S Z W x h d G l v b n N o a X B J b m Z v Q 2 9 u d G F p b m V y I i B W Y W x 1 Z T 0 i c 3 s m c X V v d D t j b 2 x 1 b W 5 D b 3 V u d C Z x d W 9 0 O z o 4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d G V y Z W R f b G F i Z W x l Z F 9 k Y X R h X 3 N l Z 2 h l c 2 l v L 0 F 1 d G 9 S Z W 1 v d m V k Q 2 9 s d W 1 u c z E u e 1 N w a X R 6 Z W 5 3 Z X J 0 I F d l c m t 6 Z X V n L i B J c 3 R 3 Z X J 0 L D B 9 J n F 1 b 3 Q 7 L C Z x d W 9 0 O 1 N l Y 3 R p b 2 4 x L 2 Z p b H R l c m V k X 2 x h Y m V s Z W R f Z G F 0 Y V 9 z Z W d o Z X N p b y 9 B d X R v U m V t b 3 Z l Z E N v b H V t b n M x L n t T c G l 0 e m V u d 2 V y d C B T Y 2 h u Z W N r Z S 4 g S X N 0 d 2 V y d C w x f S Z x d W 9 0 O y w m c X V v d D t T Z W N 0 a W 9 u M S 9 m a W x 0 Z X J l Z F 9 s Y W J l b G V k X 2 R h d G F f c 2 V n a G V z a W 8 v Q X V 0 b 1 J l b W 9 2 Z W R D b 2 x 1 b W 5 z M S 5 7 Q 3 l s a W 5 k Z X I g a G V h d G l u Z y B 6 b 2 5 l I D E u I G F j d H V h b C B 2 Y W x 1 Z S w y f S Z x d W 9 0 O y w m c X V v d D t T Z W N 0 a W 9 u M S 9 m a W x 0 Z X J l Z F 9 s Y W J l b G V k X 2 R h d G F f c 2 V n a G V z a W 8 v Q X V 0 b 1 J l b W 9 2 Z W R D b 2 x 1 b W 5 z M S 5 7 Q 3 l s a W 5 k Z X I g a G V h d G l u Z y B 6 b 2 5 l I D I u I G F j d H V h b C B 2 Y W x 1 Z S w z f S Z x d W 9 0 O y w m c X V v d D t T Z W N 0 a W 9 u M S 9 m a W x 0 Z X J l Z F 9 s Y W J l b G V k X 2 R h d G F f c 2 V n a G V z a W 8 v Q X V 0 b 1 J l b W 9 2 Z W R D b 2 x 1 b W 5 z M S 5 7 Q 3 l s a W 5 k Z X I g a G V h d G l u Z y B 6 b 2 5 l I D M u I G F j d H V h b C B 2 Y W x 1 Z S w 0 f S Z x d W 9 0 O y w m c X V v d D t T Z W N 0 a W 9 u M S 9 m a W x 0 Z X J l Z F 9 s Y W J l b G V k X 2 R h d G F f c 2 V n a G V z a W 8 v Q X V 0 b 1 J l b W 9 2 Z W R D b 2 x 1 b W 5 z M S 5 7 Q 3 l s a W 5 k Z X I g a G V h d G l u Z y B 6 b 2 5 l I D Q u I G F j d H V h b C B 2 Y W x 1 Z S w 1 f S Z x d W 9 0 O y w m c X V v d D t T Z W N 0 a W 9 u M S 9 m a W x 0 Z X J l Z F 9 s Y W J l b G V k X 2 R h d G F f c 2 V n a G V z a W 8 v Q X V 0 b 1 J l b W 9 2 Z W R D b 2 x 1 b W 5 z M S 5 7 T W F 4 a W 1 1 b S B p b m p l Y 3 R p b 2 4 g c H J l c 3 N 1 c m U g L i B h Y 3 R 1 Y W w g d m F s d W U s N n 0 m c X V v d D s s J n F 1 b 3 Q 7 U 2 V j d G l v b j E v Z m l s d G V y Z W R f b G F i Z W x l Z F 9 k Y X R h X 3 N l Z 2 h l c 2 l v L 0 F 1 d G 9 S Z W 1 v d m V k Q 2 9 s d W 1 u c z E u e 1 N 3 a X R j a C 1 v d m V y I H B y Z X N z d X J l I C 4 g Y W N 0 d W F s I H Z h b H V l L D d 9 J n F 1 b 3 Q 7 L C Z x d W 9 0 O 1 N l Y 3 R p b 2 4 x L 2 Z p b H R l c m V k X 2 x h Y m V s Z W R f Z G F 0 Y V 9 z Z W d o Z X N p b y 9 B d X R v U m V t b 3 Z l Z E N v b H V t b n M x L n t Q Z W F r I H Z h b H V l I G 9 m I G 1 v d W x k L i B h Y 3 R 1 Y W w g d m F s d W U s O H 0 m c X V v d D s s J n F 1 b 3 Q 7 U 2 V j d G l v b j E v Z m l s d G V y Z W R f b G F i Z W x l Z F 9 k Y X R h X 3 N l Z 2 h l c 2 l v L 0 F 1 d G 9 S Z W 1 v d m V k Q 2 9 s d W 1 u c z E u e 1 B l Y W s g d m F s d W U g b 2 Y g Z W p l Y 3 R v c i 4 g Y W N 0 d W F s I H Z h b H V l L D l 9 J n F 1 b 3 Q 7 L C Z x d W 9 0 O 1 N l Y 3 R p b 2 4 x L 2 Z p b H R l c m V k X 2 x h Y m V s Z W R f Z G F 0 Y V 9 z Z W d o Z X N p b y 9 B d X R v U m V t b 3 Z l Z E N v b H V t b n M x L n t D e W N s Z S B 0 a W 1 l L i B h Y 3 R 1 Y W w g d m F s d W U s M T B 9 J n F 1 b 3 Q 7 L C Z x d W 9 0 O 1 N l Y 3 R p b 2 4 x L 2 Z p b H R l c m V k X 2 x h Y m V s Z W R f Z G F 0 Y V 9 z Z W d o Z X N p b y 9 B d X R v U m V t b 3 Z l Z E N v b H V t b n M x L n t E b 3 N p b m c g d G l t Z S A u I G F j d H V h b C B 2 Y W x 1 Z S w x M X 0 m c X V v d D s s J n F 1 b 3 Q 7 U 2 V j d G l v b j E v Z m l s d G V y Z W R f b G F i Z W x l Z F 9 k Y X R h X 3 N l Z 2 h l c 2 l v L 0 F 1 d G 9 S Z W 1 v d m V k Q 2 9 s d W 1 u c z E u e 0 l u a m V j d G l v b i B 0 a W 1 l I C 4 g Y W N 0 d W F s I H Z h b H V l L D E y f S Z x d W 9 0 O y w m c X V v d D t T Z W N 0 a W 9 u M S 9 m a W x 0 Z X J l Z F 9 s Y W J l b G V k X 2 R h d G F f c 2 V n a G V z a W 8 v Q X V 0 b 1 J l b W 9 2 Z W R D b 2 x 1 b W 5 z M S 5 7 T W 9 1 b G Q g c H J v d G V j d G l v b i B 0 a W 1 l L i B h Y 3 R 1 Y W w g d m F s d W U s M T N 9 J n F 1 b 3 Q 7 L C Z x d W 9 0 O 1 N l Y 3 R p b 2 4 x L 2 Z p b H R l c m V k X 2 x h Y m V s Z W R f Z G F 0 Y V 9 z Z W d o Z X N p b y 9 B d X R v U m V t b 3 Z l Z E N v b H V t b n M x L n t U Z W 1 w Z X J h d H V y Z S B v Z i B m Z W V k I H l v a 2 U u I G F j d H V h b C B 2 Y W x 1 Z S w x N H 0 m c X V v d D s s J n F 1 b 3 Q 7 U 2 V j d G l v b j E v Z m l s d G V y Z W R f b G F i Z W x l Z F 9 k Y X R h X 3 N l Z 2 h l c 2 l v L 0 F 1 d G 9 S Z W 1 v d m V k Q 2 9 s d W 1 u c z E u e 0 1 h d G V y a W F s I G N 1 c 2 h p b 2 4 g L i B h Y 3 R 1 Y W w g d m F s d W U s M T V 9 J n F 1 b 3 Q 7 L C Z x d W 9 0 O 1 N l Y 3 R p b 2 4 x L 2 Z p b H R l c m V k X 2 x h Y m V s Z W R f Z G F 0 Y V 9 z Z W d o Z X N p b y 9 B d X R v U m V t b 3 Z l Z E N v b H V t b n M x L n t T d 2 l 0 Y 2 g t b 3 Z l c i B 2 b 2 x 1 b W U u I G F j d H V h b C B 2 Y W x 1 Z S w x N n 0 m c X V v d D s s J n F 1 b 3 Q 7 U 2 V j d G l v b j E v Z m l s d G V y Z W R f b G F i Z W x l Z F 9 k Y X R h X 3 N l Z 2 h l c 2 l v L 0 F 1 d G 9 S Z W 1 v d m V k Q 2 9 s d W 1 u c z E u e 0 N 5 b G l u Z G V y I G h l Y X R p b m c g e m 9 u Z S A 1 L i B h Y 3 R 1 Y W w g d m F s d W U s M T d 9 J n F 1 b 3 Q 7 L C Z x d W 9 0 O 1 N l Y 3 R p b 2 4 x L 2 Z p b H R l c m V k X 2 x h Y m V s Z W R f Z G F 0 Y V 9 z Z W d o Z X N p b y 9 B d X R v U m V t b 3 Z l Z E N v b H V t b n M x L n t 0 Z W 1 w Q W N 0 d W F s V m F s d W U s M T h 9 J n F 1 b 3 Q 7 L C Z x d W 9 0 O 1 N l Y 3 R p b 2 4 x L 2 Z p b H R l c m V k X 2 x h Y m V s Z W R f Z G F 0 Y V 9 z Z W d o Z X N p b y 9 B d X R v U m V t b 3 Z l Z E N v b H V t b n M x L n t 0 Z W 1 w T W F p b k x p b m U s M T l 9 J n F 1 b 3 Q 7 L C Z x d W 9 0 O 1 N l Y 3 R p b 2 4 x L 2 Z p b H R l c m V k X 2 x h Y m V s Z W R f Z G F 0 Y V 9 z Z W d o Z X N p b y 9 B d X R v U m V t b 3 Z l Z E N v b H V t b n M x L n t 0 Z W 1 w U m V 0 d X J u T G l u Z S w y M H 0 m c X V v d D s s J n F 1 b 3 Q 7 U 2 V j d G l v b j E v Z m l s d G V y Z W R f b G F i Z W x l Z F 9 k Y X R h X 3 N l Z 2 h l c 2 l v L 0 F 1 d G 9 S Z W 1 v d m V k Q 2 9 s d W 1 u c z E u e 1 N M U F R o c m V z a G 9 s Z F B v c 3 R H Y X R l L D I x f S Z x d W 9 0 O y w m c X V v d D t T Z W N 0 a W 9 u M S 9 m a W x 0 Z X J l Z F 9 s Y W J l b G V k X 2 R h d G F f c 2 V n a G V z a W 8 v Q X V 0 b 1 J l b W 9 2 Z W R D b 2 x 1 b W 5 z M S 5 7 U 0 x Q V G h y Z X N o b 2 x k R W 5 k T 2 Z G a W x s L D I y f S Z x d W 9 0 O y w m c X V v d D t T Z W N 0 a W 9 u M S 9 m a W x 0 Z X J l Z F 9 s Y W J l b G V k X 2 R h d G F f c 2 V n a G V z a W 8 v Q X V 0 b 1 J l b W 9 2 Z W R D b 2 x 1 b W 5 z M S 5 7 V G V t c G V y Y X R 1 c m V f T W V h c 3 V y Z V N 0 Y X J 0 R W 5 k T 2 Z G a W x s L D I z f S Z x d W 9 0 O y w m c X V v d D t T Z W N 0 a W 9 u M S 9 m a W x 0 Z X J l Z F 9 s Y W J l b G V k X 2 R h d G F f c 2 V n a G V z a W 8 v Q X V 0 b 1 J l b W 9 2 Z W R D b 2 x 1 b W 5 z M S 5 7 V G V t c G V y Y X R 1 c m V f T 3 Z l c m F s b E 1 h e G l t d W 1 F b m R P Z k Z p b G w s M j R 9 J n F 1 b 3 Q 7 L C Z x d W 9 0 O 1 N l Y 3 R p b 2 4 x L 2 Z p b H R l c m V k X 2 x h Y m V s Z W R f Z G F 0 Y V 9 z Z W d o Z X N p b y 9 B d X R v U m V t b 3 Z l Z E N v b H V t b n M x L n t U Z W 1 w Z X J h d H V y Z V 9 P d m V y Y W x s T W F 4 a W 1 1 b V R p b W V F b m R P Z k Z p b G w s M j V 9 J n F 1 b 3 Q 7 L C Z x d W 9 0 O 1 N l Y 3 R p b 2 4 x L 2 Z p b H R l c m V k X 2 x h Y m V s Z W R f Z G F 0 Y V 9 z Z W d o Z X N p b y 9 B d X R v U m V t b 3 Z l Z E N v b H V t b n M x L n t N Y X h p b X V t U H J l c 3 N 1 c m V Q b 3 N 0 R 2 F 0 Z S w y N n 0 m c X V v d D s s J n F 1 b 3 Q 7 U 2 V j d G l v b j E v Z m l s d G V y Z W R f b G F i Z W x l Z F 9 k Y X R h X 3 N l Z 2 h l c 2 l v L 0 F 1 d G 9 S Z W 1 v d m V k Q 2 9 s d W 1 u c z E u e 0 1 h e G l t d W 1 Q c m V z c 3 V y Z U V u Z E 9 m R m l s b C w y N 3 0 m c X V v d D s s J n F 1 b 3 Q 7 U 2 V j d G l v b j E v Z m l s d G V y Z W R f b G F i Z W x l Z F 9 k Y X R h X 3 N l Z 2 h l c 2 l v L 0 F 1 d G 9 S Z W 1 v d m V k Q 2 9 s d W 1 u c z E u e 0 1 h e G l t d W 1 Q c m V z c 3 V y Z V R p b W V Q b 3 N 0 R 2 F 0 Z S w y O H 0 m c X V v d D s s J n F 1 b 3 Q 7 U 2 V j d G l v b j E v Z m l s d G V y Z W R f b G F i Z W x l Z F 9 k Y X R h X 3 N l Z 2 h l c 2 l v L 0 F 1 d G 9 S Z W 1 v d m V k Q 2 9 s d W 1 u c z E u e 0 1 h e G l t d W 1 Q c m V z c 3 V y Z V R p b W V F b m R P Z k Z p b G w s M j l 9 J n F 1 b 3 Q 7 L C Z x d W 9 0 O 1 N l Y 3 R p b 2 4 x L 2 Z p b H R l c m V k X 2 x h Y m V s Z W R f Z G F 0 Y V 9 z Z W d o Z X N p b y 9 B d X R v U m V t b 3 Z l Z E N v b H V t b n M x L n t J b n R l Z 3 J h b F 9 D e W N s Z V N 0 Y X J 0 Q 3 l j b G V F b m R Q b 3 N 0 R 2 F 0 Z S w z M H 0 m c X V v d D s s J n F 1 b 3 Q 7 U 2 V j d G l v b j E v Z m l s d G V y Z W R f b G F i Z W x l Z F 9 k Y X R h X 3 N l Z 2 h l c 2 l v L 0 F 1 d G 9 S Z W 1 v d m V k Q 2 9 s d W 1 u c z E u e 0 l u d G V n c m F s X 0 N 5 Y 2 x l U 3 R h c n R D e W N s Z U V u Z E V u Z E 9 m R m l s b C w z M X 0 m c X V v d D s s J n F 1 b 3 Q 7 U 2 V j d G l v b j E v Z m l s d G V y Z W R f b G F i Z W x l Z F 9 k Y X R h X 3 N l Z 2 h l c 2 l v L 0 F 1 d G 9 S Z W 1 v d m V k Q 2 9 s d W 1 u c z E u e 0 l u d G V n c m F s X 0 N 5 Y 2 x l U 3 R h c n R N Y X h W Y W x 1 Z V B v c 3 R H Y X R l L D M y f S Z x d W 9 0 O y w m c X V v d D t T Z W N 0 a W 9 u M S 9 m a W x 0 Z X J l Z F 9 s Y W J l b G V k X 2 R h d G F f c 2 V n a G V z a W 8 v Q X V 0 b 1 J l b W 9 2 Z W R D b 2 x 1 b W 5 z M S 5 7 S W 5 0 Z W d y Y W x f Q 3 l j b G V T d G F y d E 1 h e F Z h b H V l R W 5 k T 2 Z G a W x s L D M z f S Z x d W 9 0 O y w m c X V v d D t T Z W N 0 a W 9 u M S 9 m a W x 0 Z X J l Z F 9 s Y W J l b G V k X 2 R h d G F f c 2 V n a G V z a W 8 v Q X V 0 b 1 J l b W 9 2 Z W R D b 2 x 1 b W 5 z M S 5 7 S W 5 0 Z W d y Y W x f T W F 4 V m F s d W V D e W N s Z U V u Z F B v c 3 R H Y X R l L D M 0 f S Z x d W 9 0 O y w m c X V v d D t T Z W N 0 a W 9 u M S 9 m a W x 0 Z X J l Z F 9 s Y W J l b G V k X 2 R h d G F f c 2 V n a G V z a W 8 v Q X V 0 b 1 J l b W 9 2 Z W R D b 2 x 1 b W 5 z M S 5 7 S W 5 0 Z W d y Y W x f T W F 4 V m F s d W V D e W N s Z U V u Z E V u Z E 9 m R m l s b C w z N X 0 m c X V v d D s s J n F 1 b 3 Q 7 U 2 V j d G l v b j E v Z m l s d G V y Z W R f b G F i Z W x l Z F 9 k Y X R h X 3 N l Z 2 h l c 2 l v L 0 F 1 d G 9 S Z W 1 v d m V k Q 2 9 s d W 1 u c z E u e 0 N B T E N f R G V s d G F f d G l t Z S A o c y k s M z Z 9 J n F 1 b 3 Q 7 L C Z x d W 9 0 O 1 N l Y 3 R p b 2 4 x L 2 Z p b H R l c m V k X 2 x h Y m V s Z W R f Z G F 0 Y V 9 z Z W d o Z X N p b y 9 B d X R v U m V t b 3 Z l Z E N v b H V t b n M x L n t Q Y X R 0 Z X J u X 1 N j Y W x l L D M 3 f S Z x d W 9 0 O y w m c X V v d D t T Z W N 0 a W 9 u M S 9 m a W x 0 Z X J l Z F 9 s Y W J l b G V k X 2 R h d G F f c 2 V n a G V z a W 8 v Q X V 0 b 1 J l b W 9 2 Z W R D b 2 x 1 b W 5 z M S 5 7 V 2 l k d G g s M z h 9 J n F 1 b 3 Q 7 L C Z x d W 9 0 O 1 N l Y 3 R p b 2 4 x L 2 Z p b H R l c m V k X 2 x h Y m V s Z W R f Z G F 0 Y V 9 z Z W d o Z X N p b y 9 B d X R v U m V t b 3 Z l Z E N v b H V t b n M x L n t M Z W 5 n d G g s M z l 9 J n F 1 b 3 Q 7 L C Z x d W 9 0 O 1 N l Y 3 R p b 2 4 x L 2 Z p b H R l c m V k X 2 x h Y m V s Z W R f Z G F 0 Y V 9 z Z W d o Z X N p b y 9 B d X R v U m V t b 3 Z l Z E N v b H V t b n M x L n t B b m 9 t Y W x 5 X 1 N j b 3 J l X 1 R l e H R 1 c m U s N D B 9 J n F 1 b 3 Q 7 L C Z x d W 9 0 O 1 N l Y 3 R p b 2 4 x L 2 Z p b H R l c m V k X 2 x h Y m V s Z W R f Z G F 0 Y V 9 z Z W d o Z X N p b y 9 B d X R v U m V t b 3 Z l Z E N v b H V t b n M x L n t B b m 9 t Y W x 5 X 1 N j b 3 J l X 1 N o Y X B l L D Q x f S Z x d W 9 0 O y w m c X V v d D t T Z W N 0 a W 9 u M S 9 m a W x 0 Z X J l Z F 9 s Y W J l b G V k X 2 R h d G F f c 2 V n a G V z a W 8 v Q X V 0 b 1 J l b W 9 2 Z W R D b 2 x 1 b W 5 z M S 5 7 Q W 5 v b W F s e V 9 U Z X h 0 d X J l X 0 p 1 Z G d t Z W 5 0 L D Q y f S Z x d W 9 0 O y w m c X V v d D t T Z W N 0 a W 9 u M S 9 m a W x 0 Z X J l Z F 9 s Y W J l b G V k X 2 R h d G F f c 2 V n a G V z a W 8 v Q X V 0 b 1 J l b W 9 2 Z W R D b 2 x 1 b W 5 z M S 5 7 Q W 5 v b W F s e V 9 T a G F w Z V 9 K d W R n b W V u d C w 0 M 3 0 m c X V v d D s s J n F 1 b 3 Q 7 U 2 V j d G l v b j E v Z m l s d G V y Z W R f b G F i Z W x l Z F 9 k Y X R h X 3 N l Z 2 h l c 2 l v L 0 F 1 d G 9 S Z W 1 v d m V k Q 2 9 s d W 1 u c z E u e 2 d y b 3 V u Z F 9 0 c n V 0 a C w 0 N H 0 m c X V v d D s s J n F 1 b 3 Q 7 U 2 V j d G l v b j E v Z m l s d G V y Z W R f b G F i Z W x l Z F 9 k Y X R h X 3 N l Z 2 h l c 2 l v L 0 F 1 d G 9 S Z W 1 v d m V k Q 2 9 s d W 1 u c z E u e 0 N v b W 1 l b n R z L j F f Z 3 J v d W 5 k X 3 R y d X R o L D Q 1 f S Z x d W 9 0 O y w m c X V v d D t T Z W N 0 a W 9 u M S 9 m a W x 0 Z X J l Z F 9 s Y W J l b G V k X 2 R h d G F f c 2 V n a G V z a W 8 v Q X V 0 b 1 J l b W 9 2 Z W R D b 2 x 1 b W 5 z M S 5 7 b G V h d m U g Y m x h b m s s N D Z 9 J n F 1 b 3 Q 7 L C Z x d W 9 0 O 1 N l Y 3 R p b 2 4 x L 2 Z p b H R l c m V k X 2 x h Y m V s Z W R f Z G F 0 Y V 9 z Z W d o Z X N p b y 9 B d X R v U m V t b 3 Z l Z E N v b H V t b n M x L n t D b 2 x 1 b W 4 z L D Q 3 f S Z x d W 9 0 O y w m c X V v d D t T Z W N 0 a W 9 u M S 9 m a W x 0 Z X J l Z F 9 s Y W J l b G V k X 2 R h d G F f c 2 V n a G V z a W 8 v Q X V 0 b 1 J l b W 9 2 Z W R D b 2 x 1 b W 5 z M S 5 7 Q 2 9 t b W V u d H M s N D h 9 J n F 1 b 3 Q 7 L C Z x d W 9 0 O 1 N l Y 3 R p b 2 4 x L 2 Z p b H R l c m V k X 2 x h Y m V s Z W R f Z G F 0 Y V 9 z Z W d o Z X N p b y 9 B d X R v U m V t b 3 Z l Z E N v b H V t b n M x L n t D b 2 x 1 b W 4 y L D Q 5 f S Z x d W 9 0 O y w m c X V v d D t T Z W N 0 a W 9 u M S 9 m a W x 0 Z X J l Z F 9 s Y W J l b G V k X 2 R h d G F f c 2 V n a G V z a W 8 v Q X V 0 b 1 J l b W 9 2 Z W R D b 2 x 1 b W 5 z M S 5 7 Q 2 9 s d W 1 u M S w 1 M H 0 m c X V v d D s s J n F 1 b 3 Q 7 U 2 V j d G l v b j E v Z m l s d G V y Z W R f b G F i Z W x l Z F 9 k Y X R h X 3 N l Z 2 h l c 2 l v L 0 F 1 d G 9 S Z W 1 v d m V k Q 2 9 s d W 1 u c z E u e 3 B y b 2 R 1 Y 3 R f a W Q s N T F 9 J n F 1 b 3 Q 7 L C Z x d W 9 0 O 1 N l Y 3 R p b 2 4 x L 2 Z p b H R l c m V k X 2 x h Y m V s Z W R f Z G F 0 Y V 9 z Z W d o Z X N p b y 9 B d X R v U m V t b 3 Z l Z E N v b H V t b n M x L n t Q c m 9 0 b 2 N v b C B j e W N s Z S B j b 3 V u d G V y L D U y f S Z x d W 9 0 O y w m c X V v d D t T Z W N 0 a W 9 u M S 9 m a W x 0 Z X J l Z F 9 s Y W J l b G V k X 2 R h d G F f c 2 V n a G V z a W 8 v Q X V 0 b 1 J l b W 9 2 Z W R D b 2 x 1 b W 5 z M S 5 7 c 2 h v d F 9 w b 3 N p d G l v b i w 1 M 3 0 m c X V v d D s s J n F 1 b 3 Q 7 U 2 V j d G l v b j E v Z m l s d G V y Z W R f b G F i Z W x l Z F 9 k Y X R h X 3 N l Z 2 h l c 2 l v L 0 F 1 d G 9 S Z W 1 v d m V k Q 2 9 s d W 1 u c z E u e 3 R p b W V z d G F t c C w 1 N H 0 m c X V v d D s s J n F 1 b 3 Q 7 U 2 V j d G l v b j E v Z m l s d G V y Z W R f b G F i Z W x l Z F 9 k Y X R h X 3 N l Z 2 h l c 2 l v L 0 F 1 d G 9 S Z W 1 v d m V k Q 2 9 s d W 1 u c z E u e 3 d l a W d o d C w 1 N X 0 m c X V v d D s s J n F 1 b 3 Q 7 U 2 V j d G l v b j E v Z m l s d G V y Z W R f b G F i Z W x l Z F 9 k Y X R h X 3 N l Z 2 h l c 2 l v L 0 F 1 d G 9 S Z W 1 v d m V k Q 2 9 s d W 1 u c z E u e 2 J h d G N o L D U 2 f S Z x d W 9 0 O y w m c X V v d D t T Z W N 0 a W 9 u M S 9 m a W x 0 Z X J l Z F 9 s Y W J l b G V k X 2 R h d G F f c 2 V n a G V z a W 8 v Q X V 0 b 1 J l b W 9 2 Z W R D b 2 x 1 b W 5 z M S 5 7 T W F j a G l u Z S B j e W N s Z S B j b 3 V u d G V y L D U 3 f S Z x d W 9 0 O y w m c X V v d D t T Z W N 0 a W 9 u M S 9 m a W x 0 Z X J l Z F 9 s Y W J l b G V k X 2 R h d G F f c 2 V n a G V z a W 8 v Q X V 0 b 1 J l b W 9 2 Z W R D b 2 x 1 b W 5 z M S 5 7 R 2 9 v Z C B w Y X J 0 c y w 1 O H 0 m c X V v d D s s J n F 1 b 3 Q 7 U 2 V j d G l v b j E v Z m l s d G V y Z W R f b G F i Z W x l Z F 9 k Y X R h X 3 N l Z 2 h l c 2 l v L 0 F 1 d G 9 S Z W 1 v d m V k Q 2 9 s d W 1 u c z E u e 0 J h Z C B w Y X J 0 c y w 1 O X 0 m c X V v d D s s J n F 1 b 3 Q 7 U 2 V j d G l v b j E v Z m l s d G V y Z W R f b G F i Z W x l Z F 9 k Y X R h X 3 N l Z 2 h l c 2 l v L 0 F 1 d G 9 S Z W 1 v d m V k Q 2 9 s d W 1 u c z E u e 1 B h c n Q g a W R l b n R p Z m l j Y X R p b 2 4 u I G Z p b m l z a G V k I H B h c n Q s N j B 9 J n F 1 b 3 Q 7 L C Z x d W 9 0 O 1 N l Y 3 R p b 2 4 x L 2 Z p b H R l c m V k X 2 x h Y m V s Z W R f Z G F 0 Y V 9 z Z W d o Z X N p b y 9 B d X R v U m V t b 3 Z l Z E N v b H V t b n M x L n t J b n R l Z 3 J h b C 4 g S X N 0 d 2 V y d C w 2 M X 0 m c X V v d D s s J n F 1 b 3 Q 7 U 2 V j d G l v b j E v Z m l s d G V y Z W R f b G F i Z W x l Z F 9 k Y X R h X 3 N l Z 2 h l c 2 l v L 0 F 1 d G 9 S Z W 1 v d m V k Q 2 9 s d W 1 u c z E u e 1 R p b W U s N j J 9 J n F 1 b 3 Q 7 L C Z x d W 9 0 O 1 N l Y 3 R p b 2 4 x L 2 Z p b H R l c m V k X 2 x h Y m V s Z W R f Z G F 0 Y V 9 z Z W d o Z X N p b y 9 B d X R v U m V t b 3 Z l Z E N v b H V t b n M x L n t E Y X k u b W 9 u d G g s N j N 9 J n F 1 b 3 Q 7 L C Z x d W 9 0 O 1 N l Y 3 R p b 2 4 x L 2 Z p b H R l c m V k X 2 x h Y m V s Z W R f Z G F 0 Y V 9 z Z W d o Z X N p b y 9 B d X R v U m V t b 3 Z l Z E N v b H V t b n M x L n t U a H J l c 2 h v b G Q g d m F s d W U g b 2 Y g c 2 N y Z X c u I G F j d H V h b C B 2 Y W x 1 Z S w 2 N H 0 m c X V v d D s s J n F 1 b 3 Q 7 U 2 V j d G l v b j E v Z m l s d G V y Z W R f b G F i Z W x l Z F 9 k Y X R h X 3 N l Z 2 h l c 2 l v L 0 F 1 d G 9 S Z W 1 v d m V k Q 2 9 s d W 1 u c z E u e 1 B l Y W s g d m F s d W U g b 2 Y g c 2 N y Z X c u I G F j d H V h b C B 2 Y W x 1 Z S w 2 N X 0 m c X V v d D s s J n F 1 b 3 Q 7 U 2 V j d G l v b j E v Z m l s d G V y Z W R f b G F i Z W x l Z F 9 k Y X R h X 3 N l Z 2 h l c 2 l v L 0 F 1 d G 9 S Z W 1 v d m V k Q 2 9 s d W 1 u c z E u e 1 Z h c m l h Y m x l I G l u a m V j d G l v b i B 0 a W 1 l L i B h Y 3 R 1 Y W w g d m F s d W U s N j Z 9 J n F 1 b 3 Q 7 L C Z x d W 9 0 O 1 N l Y 3 R p b 2 4 x L 2 Z p b H R l c m V k X 2 x h Y m V s Z W R f Z G F 0 Y V 9 z Z W d o Z X N p b y 9 B d X R v U m V t b 3 Z l Z E N v b H V t b n M x L n t 0 Z W 1 w U 2 V 0 V m F s d W U s N j d 9 J n F 1 b 3 Q 7 L C Z x d W 9 0 O 1 N l Y 3 R p b 2 4 x L 2 Z p b H R l c m V k X 2 x h Y m V s Z W R f Z G F 0 Y V 9 z Z W d o Z X N p b y 9 B d X R v U m V t b 3 Z l Z E N v b H V t b n M x L n t E Z W x 0 Y V R p b W V Q b 3 N 0 R 2 F 0 Z S w 2 O H 0 m c X V v d D s s J n F 1 b 3 Q 7 U 2 V j d G l v b j E v Z m l s d G V y Z W R f b G F i Z W x l Z F 9 k Y X R h X 3 N l Z 2 h l c 2 l v L 0 F 1 d G 9 S Z W 1 v d m V k Q 2 9 s d W 1 u c z E u e 0 R l b H R h V G l t Z U V u Z E 9 m R m l s b C w 2 O X 0 m c X V v d D s s J n F 1 b 3 Q 7 U 2 V j d G l v b j E v Z m l s d G V y Z W R f b G F i Z W x l Z F 9 k Y X R h X 3 N l Z 2 h l c 2 l v L 0 F 1 d G 9 S Z W 1 v d m V k Q 2 9 s d W 1 u c z E u e 1 F S X 2 R h d G E s N z B 9 J n F 1 b 3 Q 7 L C Z x d W 9 0 O 1 N l Y 3 R p b 2 4 x L 2 Z p b H R l c m V k X 2 x h Y m V s Z W R f Z G F 0 Y V 9 z Z W d o Z X N p b y 9 B d X R v U m V t b 3 Z l Z E N v b H V t b n M x L n t R U l 9 Q c m 9 k d W N 0 X 0 l E L D c x f S Z x d W 9 0 O y w m c X V v d D t T Z W N 0 a W 9 u M S 9 m a W x 0 Z X J l Z F 9 s Y W J l b G V k X 2 R h d G F f c 2 V n a G V z a W 8 v Q X V 0 b 1 J l b W 9 2 Z W R D b 2 x 1 b W 5 z M S 5 7 Q W 5 v b W F s e V 9 T a G F w Z V 9 U a H J l c 2 h v b G Q s N z J 9 J n F 1 b 3 Q 7 L C Z x d W 9 0 O 1 N l Y 3 R p b 2 4 x L 2 Z p b H R l c m V k X 2 x h Y m V s Z W R f Z G F 0 Y V 9 z Z W d o Z X N p b y 9 B d X R v U m V t b 3 Z l Z E N v b H V t b n M x L n t B b m 9 t Y W x 5 X 1 R l e H R 1 c m V f V G h y Z X N o b 2 x k L D c z f S Z x d W 9 0 O y w m c X V v d D t T Z W N 0 a W 9 u M S 9 m a W x 0 Z X J l Z F 9 s Y W J l b G V k X 2 R h d G F f c 2 V n a G V z a W 8 v Q X V 0 b 1 J l b W 9 2 Z W R D b 2 x 1 b W 5 z M S 5 7 U V J f U m V h Z F 9 E Y X R h X 0 x l b m d 0 a C w 3 N H 0 m c X V v d D s s J n F 1 b 3 Q 7 U 2 V j d G l v b j E v Z m l s d G V y Z W R f b G F i Z W x l Z F 9 k Y X R h X 3 N l Z 2 h l c 2 l v L 0 F 1 d G 9 S Z W 1 v d m V k Q 2 9 s d W 1 u c z E u e 1 F S X 1 B v c 2 l 0 a W 9 u X 1 g s N z V 9 J n F 1 b 3 Q 7 L C Z x d W 9 0 O 1 N l Y 3 R p b 2 4 x L 2 Z p b H R l c m V k X 2 x h Y m V s Z W R f Z G F 0 Y V 9 z Z W d o Z X N p b y 9 B d X R v U m V t b 3 Z l Z E N v b H V t b n M x L n t R U l 9 Q b 3 N p d G l v b l 9 Z L D c 2 f S Z x d W 9 0 O y w m c X V v d D t T Z W N 0 a W 9 u M S 9 m a W x 0 Z X J l Z F 9 s Y W J l b G V k X 2 R h d G F f c 2 V n a G V z a W 8 v Q X V 0 b 1 J l b W 9 2 Z W R D b 2 x 1 b W 5 z M S 5 7 U V J f R G V 0 Z W N 0 Z W R f Q W 5 n b G U s N z d 9 J n F 1 b 3 Q 7 L C Z x d W 9 0 O 1 N l Y 3 R p b 2 4 x L 2 Z p b H R l c m V k X 2 x h Y m V s Z W R f Z G F 0 Y V 9 z Z W d o Z X N p b y 9 B d X R v U m V t b 3 Z l Z E N v b H V t b n M x L n t R U l 9 E Z X R l Y 3 R l Z F 9 D b 2 R l X 1 J l c 2 9 s d X R p b 2 4 s N z h 9 J n F 1 b 3 Q 7 L C Z x d W 9 0 O 1 N l Y 3 R p b 2 4 x L 2 Z p b H R l c m V k X 2 x h Y m V s Z W R f Z G F 0 Y V 9 z Z W d o Z X N p b y 9 B d X R v U m V t b 3 Z l Z E N v b H V t b n M x L n t D b 2 R l X 0 F u Z 2 x l L D c 5 f S Z x d W 9 0 O y w m c X V v d D t T Z W N 0 a W 9 u M S 9 m a W x 0 Z X J l Z F 9 s Y W J l b G V k X 2 R h d G F f c 2 V n a G V z a W 8 v Q X V 0 b 1 J l b W 9 2 Z W R D b 2 x 1 b W 5 z M S 5 7 R W R n Z V 9 X a W R 0 a C w 4 M H 0 m c X V v d D s s J n F 1 b 3 Q 7 U 2 V j d G l v b j E v Z m l s d G V y Z W R f b G F i Z W x l Z F 9 k Y X R h X 3 N l Z 2 h l c 2 l v L 0 F 1 d G 9 S Z W 1 v d m V k Q 2 9 s d W 1 u c z E u e 1 B v c 2 l 0 a W 9 u X 1 g s O D F 9 J n F 1 b 3 Q 7 L C Z x d W 9 0 O 1 N l Y 3 R p b 2 4 x L 2 Z p b H R l c m V k X 2 x h Y m V s Z W R f Z G F 0 Y V 9 z Z W d o Z X N p b y 9 B d X R v U m V t b 3 Z l Z E N v b H V t b n M x L n t Q b 3 N p d G l v b l 9 Z L D g y f S Z x d W 9 0 O y w m c X V v d D t T Z W N 0 a W 9 u M S 9 m a W x 0 Z X J l Z F 9 s Y W J l b G V k X 2 R h d G F f c 2 V n a G V z a W 8 v Q X V 0 b 1 J l b W 9 2 Z W R D b 2 x 1 b W 5 z M S 5 7 Q W 5 n b G U s O D N 9 J n F 1 b 3 Q 7 L C Z x d W 9 0 O 1 N l Y 3 R p b 2 4 x L 2 Z p b H R l c m V k X 2 x h Y m V s Z W R f Z G F 0 Y V 9 z Z W d o Z X N p b y 9 B d X R v U m V t b 3 Z l Z E N v b H V t b n M x L n t N Y X R j a F 8 l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Z m l s d G V y Z W R f b G F i Z W x l Z F 9 k Y X R h X 3 N l Z 2 h l c 2 l v L 0 F 1 d G 9 S Z W 1 v d m V k Q 2 9 s d W 1 u c z E u e 1 N w a X R 6 Z W 5 3 Z X J 0 I F d l c m t 6 Z X V n L i B J c 3 R 3 Z X J 0 L D B 9 J n F 1 b 3 Q 7 L C Z x d W 9 0 O 1 N l Y 3 R p b 2 4 x L 2 Z p b H R l c m V k X 2 x h Y m V s Z W R f Z G F 0 Y V 9 z Z W d o Z X N p b y 9 B d X R v U m V t b 3 Z l Z E N v b H V t b n M x L n t T c G l 0 e m V u d 2 V y d C B T Y 2 h u Z W N r Z S 4 g S X N 0 d 2 V y d C w x f S Z x d W 9 0 O y w m c X V v d D t T Z W N 0 a W 9 u M S 9 m a W x 0 Z X J l Z F 9 s Y W J l b G V k X 2 R h d G F f c 2 V n a G V z a W 8 v Q X V 0 b 1 J l b W 9 2 Z W R D b 2 x 1 b W 5 z M S 5 7 Q 3 l s a W 5 k Z X I g a G V h d G l u Z y B 6 b 2 5 l I D E u I G F j d H V h b C B 2 Y W x 1 Z S w y f S Z x d W 9 0 O y w m c X V v d D t T Z W N 0 a W 9 u M S 9 m a W x 0 Z X J l Z F 9 s Y W J l b G V k X 2 R h d G F f c 2 V n a G V z a W 8 v Q X V 0 b 1 J l b W 9 2 Z W R D b 2 x 1 b W 5 z M S 5 7 Q 3 l s a W 5 k Z X I g a G V h d G l u Z y B 6 b 2 5 l I D I u I G F j d H V h b C B 2 Y W x 1 Z S w z f S Z x d W 9 0 O y w m c X V v d D t T Z W N 0 a W 9 u M S 9 m a W x 0 Z X J l Z F 9 s Y W J l b G V k X 2 R h d G F f c 2 V n a G V z a W 8 v Q X V 0 b 1 J l b W 9 2 Z W R D b 2 x 1 b W 5 z M S 5 7 Q 3 l s a W 5 k Z X I g a G V h d G l u Z y B 6 b 2 5 l I D M u I G F j d H V h b C B 2 Y W x 1 Z S w 0 f S Z x d W 9 0 O y w m c X V v d D t T Z W N 0 a W 9 u M S 9 m a W x 0 Z X J l Z F 9 s Y W J l b G V k X 2 R h d G F f c 2 V n a G V z a W 8 v Q X V 0 b 1 J l b W 9 2 Z W R D b 2 x 1 b W 5 z M S 5 7 Q 3 l s a W 5 k Z X I g a G V h d G l u Z y B 6 b 2 5 l I D Q u I G F j d H V h b C B 2 Y W x 1 Z S w 1 f S Z x d W 9 0 O y w m c X V v d D t T Z W N 0 a W 9 u M S 9 m a W x 0 Z X J l Z F 9 s Y W J l b G V k X 2 R h d G F f c 2 V n a G V z a W 8 v Q X V 0 b 1 J l b W 9 2 Z W R D b 2 x 1 b W 5 z M S 5 7 T W F 4 a W 1 1 b S B p b m p l Y 3 R p b 2 4 g c H J l c 3 N 1 c m U g L i B h Y 3 R 1 Y W w g d m F s d W U s N n 0 m c X V v d D s s J n F 1 b 3 Q 7 U 2 V j d G l v b j E v Z m l s d G V y Z W R f b G F i Z W x l Z F 9 k Y X R h X 3 N l Z 2 h l c 2 l v L 0 F 1 d G 9 S Z W 1 v d m V k Q 2 9 s d W 1 u c z E u e 1 N 3 a X R j a C 1 v d m V y I H B y Z X N z d X J l I C 4 g Y W N 0 d W F s I H Z h b H V l L D d 9 J n F 1 b 3 Q 7 L C Z x d W 9 0 O 1 N l Y 3 R p b 2 4 x L 2 Z p b H R l c m V k X 2 x h Y m V s Z W R f Z G F 0 Y V 9 z Z W d o Z X N p b y 9 B d X R v U m V t b 3 Z l Z E N v b H V t b n M x L n t Q Z W F r I H Z h b H V l I G 9 m I G 1 v d W x k L i B h Y 3 R 1 Y W w g d m F s d W U s O H 0 m c X V v d D s s J n F 1 b 3 Q 7 U 2 V j d G l v b j E v Z m l s d G V y Z W R f b G F i Z W x l Z F 9 k Y X R h X 3 N l Z 2 h l c 2 l v L 0 F 1 d G 9 S Z W 1 v d m V k Q 2 9 s d W 1 u c z E u e 1 B l Y W s g d m F s d W U g b 2 Y g Z W p l Y 3 R v c i 4 g Y W N 0 d W F s I H Z h b H V l L D l 9 J n F 1 b 3 Q 7 L C Z x d W 9 0 O 1 N l Y 3 R p b 2 4 x L 2 Z p b H R l c m V k X 2 x h Y m V s Z W R f Z G F 0 Y V 9 z Z W d o Z X N p b y 9 B d X R v U m V t b 3 Z l Z E N v b H V t b n M x L n t D e W N s Z S B 0 a W 1 l L i B h Y 3 R 1 Y W w g d m F s d W U s M T B 9 J n F 1 b 3 Q 7 L C Z x d W 9 0 O 1 N l Y 3 R p b 2 4 x L 2 Z p b H R l c m V k X 2 x h Y m V s Z W R f Z G F 0 Y V 9 z Z W d o Z X N p b y 9 B d X R v U m V t b 3 Z l Z E N v b H V t b n M x L n t E b 3 N p b m c g d G l t Z S A u I G F j d H V h b C B 2 Y W x 1 Z S w x M X 0 m c X V v d D s s J n F 1 b 3 Q 7 U 2 V j d G l v b j E v Z m l s d G V y Z W R f b G F i Z W x l Z F 9 k Y X R h X 3 N l Z 2 h l c 2 l v L 0 F 1 d G 9 S Z W 1 v d m V k Q 2 9 s d W 1 u c z E u e 0 l u a m V j d G l v b i B 0 a W 1 l I C 4 g Y W N 0 d W F s I H Z h b H V l L D E y f S Z x d W 9 0 O y w m c X V v d D t T Z W N 0 a W 9 u M S 9 m a W x 0 Z X J l Z F 9 s Y W J l b G V k X 2 R h d G F f c 2 V n a G V z a W 8 v Q X V 0 b 1 J l b W 9 2 Z W R D b 2 x 1 b W 5 z M S 5 7 T W 9 1 b G Q g c H J v d G V j d G l v b i B 0 a W 1 l L i B h Y 3 R 1 Y W w g d m F s d W U s M T N 9 J n F 1 b 3 Q 7 L C Z x d W 9 0 O 1 N l Y 3 R p b 2 4 x L 2 Z p b H R l c m V k X 2 x h Y m V s Z W R f Z G F 0 Y V 9 z Z W d o Z X N p b y 9 B d X R v U m V t b 3 Z l Z E N v b H V t b n M x L n t U Z W 1 w Z X J h d H V y Z S B v Z i B m Z W V k I H l v a 2 U u I G F j d H V h b C B 2 Y W x 1 Z S w x N H 0 m c X V v d D s s J n F 1 b 3 Q 7 U 2 V j d G l v b j E v Z m l s d G V y Z W R f b G F i Z W x l Z F 9 k Y X R h X 3 N l Z 2 h l c 2 l v L 0 F 1 d G 9 S Z W 1 v d m V k Q 2 9 s d W 1 u c z E u e 0 1 h d G V y a W F s I G N 1 c 2 h p b 2 4 g L i B h Y 3 R 1 Y W w g d m F s d W U s M T V 9 J n F 1 b 3 Q 7 L C Z x d W 9 0 O 1 N l Y 3 R p b 2 4 x L 2 Z p b H R l c m V k X 2 x h Y m V s Z W R f Z G F 0 Y V 9 z Z W d o Z X N p b y 9 B d X R v U m V t b 3 Z l Z E N v b H V t b n M x L n t T d 2 l 0 Y 2 g t b 3 Z l c i B 2 b 2 x 1 b W U u I G F j d H V h b C B 2 Y W x 1 Z S w x N n 0 m c X V v d D s s J n F 1 b 3 Q 7 U 2 V j d G l v b j E v Z m l s d G V y Z W R f b G F i Z W x l Z F 9 k Y X R h X 3 N l Z 2 h l c 2 l v L 0 F 1 d G 9 S Z W 1 v d m V k Q 2 9 s d W 1 u c z E u e 0 N 5 b G l u Z G V y I G h l Y X R p b m c g e m 9 u Z S A 1 L i B h Y 3 R 1 Y W w g d m F s d W U s M T d 9 J n F 1 b 3 Q 7 L C Z x d W 9 0 O 1 N l Y 3 R p b 2 4 x L 2 Z p b H R l c m V k X 2 x h Y m V s Z W R f Z G F 0 Y V 9 z Z W d o Z X N p b y 9 B d X R v U m V t b 3 Z l Z E N v b H V t b n M x L n t 0 Z W 1 w Q W N 0 d W F s V m F s d W U s M T h 9 J n F 1 b 3 Q 7 L C Z x d W 9 0 O 1 N l Y 3 R p b 2 4 x L 2 Z p b H R l c m V k X 2 x h Y m V s Z W R f Z G F 0 Y V 9 z Z W d o Z X N p b y 9 B d X R v U m V t b 3 Z l Z E N v b H V t b n M x L n t 0 Z W 1 w T W F p b k x p b m U s M T l 9 J n F 1 b 3 Q 7 L C Z x d W 9 0 O 1 N l Y 3 R p b 2 4 x L 2 Z p b H R l c m V k X 2 x h Y m V s Z W R f Z G F 0 Y V 9 z Z W d o Z X N p b y 9 B d X R v U m V t b 3 Z l Z E N v b H V t b n M x L n t 0 Z W 1 w U m V 0 d X J u T G l u Z S w y M H 0 m c X V v d D s s J n F 1 b 3 Q 7 U 2 V j d G l v b j E v Z m l s d G V y Z W R f b G F i Z W x l Z F 9 k Y X R h X 3 N l Z 2 h l c 2 l v L 0 F 1 d G 9 S Z W 1 v d m V k Q 2 9 s d W 1 u c z E u e 1 N M U F R o c m V z a G 9 s Z F B v c 3 R H Y X R l L D I x f S Z x d W 9 0 O y w m c X V v d D t T Z W N 0 a W 9 u M S 9 m a W x 0 Z X J l Z F 9 s Y W J l b G V k X 2 R h d G F f c 2 V n a G V z a W 8 v Q X V 0 b 1 J l b W 9 2 Z W R D b 2 x 1 b W 5 z M S 5 7 U 0 x Q V G h y Z X N o b 2 x k R W 5 k T 2 Z G a W x s L D I y f S Z x d W 9 0 O y w m c X V v d D t T Z W N 0 a W 9 u M S 9 m a W x 0 Z X J l Z F 9 s Y W J l b G V k X 2 R h d G F f c 2 V n a G V z a W 8 v Q X V 0 b 1 J l b W 9 2 Z W R D b 2 x 1 b W 5 z M S 5 7 V G V t c G V y Y X R 1 c m V f T W V h c 3 V y Z V N 0 Y X J 0 R W 5 k T 2 Z G a W x s L D I z f S Z x d W 9 0 O y w m c X V v d D t T Z W N 0 a W 9 u M S 9 m a W x 0 Z X J l Z F 9 s Y W J l b G V k X 2 R h d G F f c 2 V n a G V z a W 8 v Q X V 0 b 1 J l b W 9 2 Z W R D b 2 x 1 b W 5 z M S 5 7 V G V t c G V y Y X R 1 c m V f T 3 Z l c m F s b E 1 h e G l t d W 1 F b m R P Z k Z p b G w s M j R 9 J n F 1 b 3 Q 7 L C Z x d W 9 0 O 1 N l Y 3 R p b 2 4 x L 2 Z p b H R l c m V k X 2 x h Y m V s Z W R f Z G F 0 Y V 9 z Z W d o Z X N p b y 9 B d X R v U m V t b 3 Z l Z E N v b H V t b n M x L n t U Z W 1 w Z X J h d H V y Z V 9 P d m V y Y W x s T W F 4 a W 1 1 b V R p b W V F b m R P Z k Z p b G w s M j V 9 J n F 1 b 3 Q 7 L C Z x d W 9 0 O 1 N l Y 3 R p b 2 4 x L 2 Z p b H R l c m V k X 2 x h Y m V s Z W R f Z G F 0 Y V 9 z Z W d o Z X N p b y 9 B d X R v U m V t b 3 Z l Z E N v b H V t b n M x L n t N Y X h p b X V t U H J l c 3 N 1 c m V Q b 3 N 0 R 2 F 0 Z S w y N n 0 m c X V v d D s s J n F 1 b 3 Q 7 U 2 V j d G l v b j E v Z m l s d G V y Z W R f b G F i Z W x l Z F 9 k Y X R h X 3 N l Z 2 h l c 2 l v L 0 F 1 d G 9 S Z W 1 v d m V k Q 2 9 s d W 1 u c z E u e 0 1 h e G l t d W 1 Q c m V z c 3 V y Z U V u Z E 9 m R m l s b C w y N 3 0 m c X V v d D s s J n F 1 b 3 Q 7 U 2 V j d G l v b j E v Z m l s d G V y Z W R f b G F i Z W x l Z F 9 k Y X R h X 3 N l Z 2 h l c 2 l v L 0 F 1 d G 9 S Z W 1 v d m V k Q 2 9 s d W 1 u c z E u e 0 1 h e G l t d W 1 Q c m V z c 3 V y Z V R p b W V Q b 3 N 0 R 2 F 0 Z S w y O H 0 m c X V v d D s s J n F 1 b 3 Q 7 U 2 V j d G l v b j E v Z m l s d G V y Z W R f b G F i Z W x l Z F 9 k Y X R h X 3 N l Z 2 h l c 2 l v L 0 F 1 d G 9 S Z W 1 v d m V k Q 2 9 s d W 1 u c z E u e 0 1 h e G l t d W 1 Q c m V z c 3 V y Z V R p b W V F b m R P Z k Z p b G w s M j l 9 J n F 1 b 3 Q 7 L C Z x d W 9 0 O 1 N l Y 3 R p b 2 4 x L 2 Z p b H R l c m V k X 2 x h Y m V s Z W R f Z G F 0 Y V 9 z Z W d o Z X N p b y 9 B d X R v U m V t b 3 Z l Z E N v b H V t b n M x L n t J b n R l Z 3 J h b F 9 D e W N s Z V N 0 Y X J 0 Q 3 l j b G V F b m R Q b 3 N 0 R 2 F 0 Z S w z M H 0 m c X V v d D s s J n F 1 b 3 Q 7 U 2 V j d G l v b j E v Z m l s d G V y Z W R f b G F i Z W x l Z F 9 k Y X R h X 3 N l Z 2 h l c 2 l v L 0 F 1 d G 9 S Z W 1 v d m V k Q 2 9 s d W 1 u c z E u e 0 l u d G V n c m F s X 0 N 5 Y 2 x l U 3 R h c n R D e W N s Z U V u Z E V u Z E 9 m R m l s b C w z M X 0 m c X V v d D s s J n F 1 b 3 Q 7 U 2 V j d G l v b j E v Z m l s d G V y Z W R f b G F i Z W x l Z F 9 k Y X R h X 3 N l Z 2 h l c 2 l v L 0 F 1 d G 9 S Z W 1 v d m V k Q 2 9 s d W 1 u c z E u e 0 l u d G V n c m F s X 0 N 5 Y 2 x l U 3 R h c n R N Y X h W Y W x 1 Z V B v c 3 R H Y X R l L D M y f S Z x d W 9 0 O y w m c X V v d D t T Z W N 0 a W 9 u M S 9 m a W x 0 Z X J l Z F 9 s Y W J l b G V k X 2 R h d G F f c 2 V n a G V z a W 8 v Q X V 0 b 1 J l b W 9 2 Z W R D b 2 x 1 b W 5 z M S 5 7 S W 5 0 Z W d y Y W x f Q 3 l j b G V T d G F y d E 1 h e F Z h b H V l R W 5 k T 2 Z G a W x s L D M z f S Z x d W 9 0 O y w m c X V v d D t T Z W N 0 a W 9 u M S 9 m a W x 0 Z X J l Z F 9 s Y W J l b G V k X 2 R h d G F f c 2 V n a G V z a W 8 v Q X V 0 b 1 J l b W 9 2 Z W R D b 2 x 1 b W 5 z M S 5 7 S W 5 0 Z W d y Y W x f T W F 4 V m F s d W V D e W N s Z U V u Z F B v c 3 R H Y X R l L D M 0 f S Z x d W 9 0 O y w m c X V v d D t T Z W N 0 a W 9 u M S 9 m a W x 0 Z X J l Z F 9 s Y W J l b G V k X 2 R h d G F f c 2 V n a G V z a W 8 v Q X V 0 b 1 J l b W 9 2 Z W R D b 2 x 1 b W 5 z M S 5 7 S W 5 0 Z W d y Y W x f T W F 4 V m F s d W V D e W N s Z U V u Z E V u Z E 9 m R m l s b C w z N X 0 m c X V v d D s s J n F 1 b 3 Q 7 U 2 V j d G l v b j E v Z m l s d G V y Z W R f b G F i Z W x l Z F 9 k Y X R h X 3 N l Z 2 h l c 2 l v L 0 F 1 d G 9 S Z W 1 v d m V k Q 2 9 s d W 1 u c z E u e 0 N B T E N f R G V s d G F f d G l t Z S A o c y k s M z Z 9 J n F 1 b 3 Q 7 L C Z x d W 9 0 O 1 N l Y 3 R p b 2 4 x L 2 Z p b H R l c m V k X 2 x h Y m V s Z W R f Z G F 0 Y V 9 z Z W d o Z X N p b y 9 B d X R v U m V t b 3 Z l Z E N v b H V t b n M x L n t Q Y X R 0 Z X J u X 1 N j Y W x l L D M 3 f S Z x d W 9 0 O y w m c X V v d D t T Z W N 0 a W 9 u M S 9 m a W x 0 Z X J l Z F 9 s Y W J l b G V k X 2 R h d G F f c 2 V n a G V z a W 8 v Q X V 0 b 1 J l b W 9 2 Z W R D b 2 x 1 b W 5 z M S 5 7 V 2 l k d G g s M z h 9 J n F 1 b 3 Q 7 L C Z x d W 9 0 O 1 N l Y 3 R p b 2 4 x L 2 Z p b H R l c m V k X 2 x h Y m V s Z W R f Z G F 0 Y V 9 z Z W d o Z X N p b y 9 B d X R v U m V t b 3 Z l Z E N v b H V t b n M x L n t M Z W 5 n d G g s M z l 9 J n F 1 b 3 Q 7 L C Z x d W 9 0 O 1 N l Y 3 R p b 2 4 x L 2 Z p b H R l c m V k X 2 x h Y m V s Z W R f Z G F 0 Y V 9 z Z W d o Z X N p b y 9 B d X R v U m V t b 3 Z l Z E N v b H V t b n M x L n t B b m 9 t Y W x 5 X 1 N j b 3 J l X 1 R l e H R 1 c m U s N D B 9 J n F 1 b 3 Q 7 L C Z x d W 9 0 O 1 N l Y 3 R p b 2 4 x L 2 Z p b H R l c m V k X 2 x h Y m V s Z W R f Z G F 0 Y V 9 z Z W d o Z X N p b y 9 B d X R v U m V t b 3 Z l Z E N v b H V t b n M x L n t B b m 9 t Y W x 5 X 1 N j b 3 J l X 1 N o Y X B l L D Q x f S Z x d W 9 0 O y w m c X V v d D t T Z W N 0 a W 9 u M S 9 m a W x 0 Z X J l Z F 9 s Y W J l b G V k X 2 R h d G F f c 2 V n a G V z a W 8 v Q X V 0 b 1 J l b W 9 2 Z W R D b 2 x 1 b W 5 z M S 5 7 Q W 5 v b W F s e V 9 U Z X h 0 d X J l X 0 p 1 Z G d t Z W 5 0 L D Q y f S Z x d W 9 0 O y w m c X V v d D t T Z W N 0 a W 9 u M S 9 m a W x 0 Z X J l Z F 9 s Y W J l b G V k X 2 R h d G F f c 2 V n a G V z a W 8 v Q X V 0 b 1 J l b W 9 2 Z W R D b 2 x 1 b W 5 z M S 5 7 Q W 5 v b W F s e V 9 T a G F w Z V 9 K d W R n b W V u d C w 0 M 3 0 m c X V v d D s s J n F 1 b 3 Q 7 U 2 V j d G l v b j E v Z m l s d G V y Z W R f b G F i Z W x l Z F 9 k Y X R h X 3 N l Z 2 h l c 2 l v L 0 F 1 d G 9 S Z W 1 v d m V k Q 2 9 s d W 1 u c z E u e 2 d y b 3 V u Z F 9 0 c n V 0 a C w 0 N H 0 m c X V v d D s s J n F 1 b 3 Q 7 U 2 V j d G l v b j E v Z m l s d G V y Z W R f b G F i Z W x l Z F 9 k Y X R h X 3 N l Z 2 h l c 2 l v L 0 F 1 d G 9 S Z W 1 v d m V k Q 2 9 s d W 1 u c z E u e 0 N v b W 1 l b n R z L j F f Z 3 J v d W 5 k X 3 R y d X R o L D Q 1 f S Z x d W 9 0 O y w m c X V v d D t T Z W N 0 a W 9 u M S 9 m a W x 0 Z X J l Z F 9 s Y W J l b G V k X 2 R h d G F f c 2 V n a G V z a W 8 v Q X V 0 b 1 J l b W 9 2 Z W R D b 2 x 1 b W 5 z M S 5 7 b G V h d m U g Y m x h b m s s N D Z 9 J n F 1 b 3 Q 7 L C Z x d W 9 0 O 1 N l Y 3 R p b 2 4 x L 2 Z p b H R l c m V k X 2 x h Y m V s Z W R f Z G F 0 Y V 9 z Z W d o Z X N p b y 9 B d X R v U m V t b 3 Z l Z E N v b H V t b n M x L n t D b 2 x 1 b W 4 z L D Q 3 f S Z x d W 9 0 O y w m c X V v d D t T Z W N 0 a W 9 u M S 9 m a W x 0 Z X J l Z F 9 s Y W J l b G V k X 2 R h d G F f c 2 V n a G V z a W 8 v Q X V 0 b 1 J l b W 9 2 Z W R D b 2 x 1 b W 5 z M S 5 7 Q 2 9 t b W V u d H M s N D h 9 J n F 1 b 3 Q 7 L C Z x d W 9 0 O 1 N l Y 3 R p b 2 4 x L 2 Z p b H R l c m V k X 2 x h Y m V s Z W R f Z G F 0 Y V 9 z Z W d o Z X N p b y 9 B d X R v U m V t b 3 Z l Z E N v b H V t b n M x L n t D b 2 x 1 b W 4 y L D Q 5 f S Z x d W 9 0 O y w m c X V v d D t T Z W N 0 a W 9 u M S 9 m a W x 0 Z X J l Z F 9 s Y W J l b G V k X 2 R h d G F f c 2 V n a G V z a W 8 v Q X V 0 b 1 J l b W 9 2 Z W R D b 2 x 1 b W 5 z M S 5 7 Q 2 9 s d W 1 u M S w 1 M H 0 m c X V v d D s s J n F 1 b 3 Q 7 U 2 V j d G l v b j E v Z m l s d G V y Z W R f b G F i Z W x l Z F 9 k Y X R h X 3 N l Z 2 h l c 2 l v L 0 F 1 d G 9 S Z W 1 v d m V k Q 2 9 s d W 1 u c z E u e 3 B y b 2 R 1 Y 3 R f a W Q s N T F 9 J n F 1 b 3 Q 7 L C Z x d W 9 0 O 1 N l Y 3 R p b 2 4 x L 2 Z p b H R l c m V k X 2 x h Y m V s Z W R f Z G F 0 Y V 9 z Z W d o Z X N p b y 9 B d X R v U m V t b 3 Z l Z E N v b H V t b n M x L n t Q c m 9 0 b 2 N v b C B j e W N s Z S B j b 3 V u d G V y L D U y f S Z x d W 9 0 O y w m c X V v d D t T Z W N 0 a W 9 u M S 9 m a W x 0 Z X J l Z F 9 s Y W J l b G V k X 2 R h d G F f c 2 V n a G V z a W 8 v Q X V 0 b 1 J l b W 9 2 Z W R D b 2 x 1 b W 5 z M S 5 7 c 2 h v d F 9 w b 3 N p d G l v b i w 1 M 3 0 m c X V v d D s s J n F 1 b 3 Q 7 U 2 V j d G l v b j E v Z m l s d G V y Z W R f b G F i Z W x l Z F 9 k Y X R h X 3 N l Z 2 h l c 2 l v L 0 F 1 d G 9 S Z W 1 v d m V k Q 2 9 s d W 1 u c z E u e 3 R p b W V z d G F t c C w 1 N H 0 m c X V v d D s s J n F 1 b 3 Q 7 U 2 V j d G l v b j E v Z m l s d G V y Z W R f b G F i Z W x l Z F 9 k Y X R h X 3 N l Z 2 h l c 2 l v L 0 F 1 d G 9 S Z W 1 v d m V k Q 2 9 s d W 1 u c z E u e 3 d l a W d o d C w 1 N X 0 m c X V v d D s s J n F 1 b 3 Q 7 U 2 V j d G l v b j E v Z m l s d G V y Z W R f b G F i Z W x l Z F 9 k Y X R h X 3 N l Z 2 h l c 2 l v L 0 F 1 d G 9 S Z W 1 v d m V k Q 2 9 s d W 1 u c z E u e 2 J h d G N o L D U 2 f S Z x d W 9 0 O y w m c X V v d D t T Z W N 0 a W 9 u M S 9 m a W x 0 Z X J l Z F 9 s Y W J l b G V k X 2 R h d G F f c 2 V n a G V z a W 8 v Q X V 0 b 1 J l b W 9 2 Z W R D b 2 x 1 b W 5 z M S 5 7 T W F j a G l u Z S B j e W N s Z S B j b 3 V u d G V y L D U 3 f S Z x d W 9 0 O y w m c X V v d D t T Z W N 0 a W 9 u M S 9 m a W x 0 Z X J l Z F 9 s Y W J l b G V k X 2 R h d G F f c 2 V n a G V z a W 8 v Q X V 0 b 1 J l b W 9 2 Z W R D b 2 x 1 b W 5 z M S 5 7 R 2 9 v Z C B w Y X J 0 c y w 1 O H 0 m c X V v d D s s J n F 1 b 3 Q 7 U 2 V j d G l v b j E v Z m l s d G V y Z W R f b G F i Z W x l Z F 9 k Y X R h X 3 N l Z 2 h l c 2 l v L 0 F 1 d G 9 S Z W 1 v d m V k Q 2 9 s d W 1 u c z E u e 0 J h Z C B w Y X J 0 c y w 1 O X 0 m c X V v d D s s J n F 1 b 3 Q 7 U 2 V j d G l v b j E v Z m l s d G V y Z W R f b G F i Z W x l Z F 9 k Y X R h X 3 N l Z 2 h l c 2 l v L 0 F 1 d G 9 S Z W 1 v d m V k Q 2 9 s d W 1 u c z E u e 1 B h c n Q g a W R l b n R p Z m l j Y X R p b 2 4 u I G Z p b m l z a G V k I H B h c n Q s N j B 9 J n F 1 b 3 Q 7 L C Z x d W 9 0 O 1 N l Y 3 R p b 2 4 x L 2 Z p b H R l c m V k X 2 x h Y m V s Z W R f Z G F 0 Y V 9 z Z W d o Z X N p b y 9 B d X R v U m V t b 3 Z l Z E N v b H V t b n M x L n t J b n R l Z 3 J h b C 4 g S X N 0 d 2 V y d C w 2 M X 0 m c X V v d D s s J n F 1 b 3 Q 7 U 2 V j d G l v b j E v Z m l s d G V y Z W R f b G F i Z W x l Z F 9 k Y X R h X 3 N l Z 2 h l c 2 l v L 0 F 1 d G 9 S Z W 1 v d m V k Q 2 9 s d W 1 u c z E u e 1 R p b W U s N j J 9 J n F 1 b 3 Q 7 L C Z x d W 9 0 O 1 N l Y 3 R p b 2 4 x L 2 Z p b H R l c m V k X 2 x h Y m V s Z W R f Z G F 0 Y V 9 z Z W d o Z X N p b y 9 B d X R v U m V t b 3 Z l Z E N v b H V t b n M x L n t E Y X k u b W 9 u d G g s N j N 9 J n F 1 b 3 Q 7 L C Z x d W 9 0 O 1 N l Y 3 R p b 2 4 x L 2 Z p b H R l c m V k X 2 x h Y m V s Z W R f Z G F 0 Y V 9 z Z W d o Z X N p b y 9 B d X R v U m V t b 3 Z l Z E N v b H V t b n M x L n t U a H J l c 2 h v b G Q g d m F s d W U g b 2 Y g c 2 N y Z X c u I G F j d H V h b C B 2 Y W x 1 Z S w 2 N H 0 m c X V v d D s s J n F 1 b 3 Q 7 U 2 V j d G l v b j E v Z m l s d G V y Z W R f b G F i Z W x l Z F 9 k Y X R h X 3 N l Z 2 h l c 2 l v L 0 F 1 d G 9 S Z W 1 v d m V k Q 2 9 s d W 1 u c z E u e 1 B l Y W s g d m F s d W U g b 2 Y g c 2 N y Z X c u I G F j d H V h b C B 2 Y W x 1 Z S w 2 N X 0 m c X V v d D s s J n F 1 b 3 Q 7 U 2 V j d G l v b j E v Z m l s d G V y Z W R f b G F i Z W x l Z F 9 k Y X R h X 3 N l Z 2 h l c 2 l v L 0 F 1 d G 9 S Z W 1 v d m V k Q 2 9 s d W 1 u c z E u e 1 Z h c m l h Y m x l I G l u a m V j d G l v b i B 0 a W 1 l L i B h Y 3 R 1 Y W w g d m F s d W U s N j Z 9 J n F 1 b 3 Q 7 L C Z x d W 9 0 O 1 N l Y 3 R p b 2 4 x L 2 Z p b H R l c m V k X 2 x h Y m V s Z W R f Z G F 0 Y V 9 z Z W d o Z X N p b y 9 B d X R v U m V t b 3 Z l Z E N v b H V t b n M x L n t 0 Z W 1 w U 2 V 0 V m F s d W U s N j d 9 J n F 1 b 3 Q 7 L C Z x d W 9 0 O 1 N l Y 3 R p b 2 4 x L 2 Z p b H R l c m V k X 2 x h Y m V s Z W R f Z G F 0 Y V 9 z Z W d o Z X N p b y 9 B d X R v U m V t b 3 Z l Z E N v b H V t b n M x L n t E Z W x 0 Y V R p b W V Q b 3 N 0 R 2 F 0 Z S w 2 O H 0 m c X V v d D s s J n F 1 b 3 Q 7 U 2 V j d G l v b j E v Z m l s d G V y Z W R f b G F i Z W x l Z F 9 k Y X R h X 3 N l Z 2 h l c 2 l v L 0 F 1 d G 9 S Z W 1 v d m V k Q 2 9 s d W 1 u c z E u e 0 R l b H R h V G l t Z U V u Z E 9 m R m l s b C w 2 O X 0 m c X V v d D s s J n F 1 b 3 Q 7 U 2 V j d G l v b j E v Z m l s d G V y Z W R f b G F i Z W x l Z F 9 k Y X R h X 3 N l Z 2 h l c 2 l v L 0 F 1 d G 9 S Z W 1 v d m V k Q 2 9 s d W 1 u c z E u e 1 F S X 2 R h d G E s N z B 9 J n F 1 b 3 Q 7 L C Z x d W 9 0 O 1 N l Y 3 R p b 2 4 x L 2 Z p b H R l c m V k X 2 x h Y m V s Z W R f Z G F 0 Y V 9 z Z W d o Z X N p b y 9 B d X R v U m V t b 3 Z l Z E N v b H V t b n M x L n t R U l 9 Q c m 9 k d W N 0 X 0 l E L D c x f S Z x d W 9 0 O y w m c X V v d D t T Z W N 0 a W 9 u M S 9 m a W x 0 Z X J l Z F 9 s Y W J l b G V k X 2 R h d G F f c 2 V n a G V z a W 8 v Q X V 0 b 1 J l b W 9 2 Z W R D b 2 x 1 b W 5 z M S 5 7 Q W 5 v b W F s e V 9 T a G F w Z V 9 U a H J l c 2 h v b G Q s N z J 9 J n F 1 b 3 Q 7 L C Z x d W 9 0 O 1 N l Y 3 R p b 2 4 x L 2 Z p b H R l c m V k X 2 x h Y m V s Z W R f Z G F 0 Y V 9 z Z W d o Z X N p b y 9 B d X R v U m V t b 3 Z l Z E N v b H V t b n M x L n t B b m 9 t Y W x 5 X 1 R l e H R 1 c m V f V G h y Z X N o b 2 x k L D c z f S Z x d W 9 0 O y w m c X V v d D t T Z W N 0 a W 9 u M S 9 m a W x 0 Z X J l Z F 9 s Y W J l b G V k X 2 R h d G F f c 2 V n a G V z a W 8 v Q X V 0 b 1 J l b W 9 2 Z W R D b 2 x 1 b W 5 z M S 5 7 U V J f U m V h Z F 9 E Y X R h X 0 x l b m d 0 a C w 3 N H 0 m c X V v d D s s J n F 1 b 3 Q 7 U 2 V j d G l v b j E v Z m l s d G V y Z W R f b G F i Z W x l Z F 9 k Y X R h X 3 N l Z 2 h l c 2 l v L 0 F 1 d G 9 S Z W 1 v d m V k Q 2 9 s d W 1 u c z E u e 1 F S X 1 B v c 2 l 0 a W 9 u X 1 g s N z V 9 J n F 1 b 3 Q 7 L C Z x d W 9 0 O 1 N l Y 3 R p b 2 4 x L 2 Z p b H R l c m V k X 2 x h Y m V s Z W R f Z G F 0 Y V 9 z Z W d o Z X N p b y 9 B d X R v U m V t b 3 Z l Z E N v b H V t b n M x L n t R U l 9 Q b 3 N p d G l v b l 9 Z L D c 2 f S Z x d W 9 0 O y w m c X V v d D t T Z W N 0 a W 9 u M S 9 m a W x 0 Z X J l Z F 9 s Y W J l b G V k X 2 R h d G F f c 2 V n a G V z a W 8 v Q X V 0 b 1 J l b W 9 2 Z W R D b 2 x 1 b W 5 z M S 5 7 U V J f R G V 0 Z W N 0 Z W R f Q W 5 n b G U s N z d 9 J n F 1 b 3 Q 7 L C Z x d W 9 0 O 1 N l Y 3 R p b 2 4 x L 2 Z p b H R l c m V k X 2 x h Y m V s Z W R f Z G F 0 Y V 9 z Z W d o Z X N p b y 9 B d X R v U m V t b 3 Z l Z E N v b H V t b n M x L n t R U l 9 E Z X R l Y 3 R l Z F 9 D b 2 R l X 1 J l c 2 9 s d X R p b 2 4 s N z h 9 J n F 1 b 3 Q 7 L C Z x d W 9 0 O 1 N l Y 3 R p b 2 4 x L 2 Z p b H R l c m V k X 2 x h Y m V s Z W R f Z G F 0 Y V 9 z Z W d o Z X N p b y 9 B d X R v U m V t b 3 Z l Z E N v b H V t b n M x L n t D b 2 R l X 0 F u Z 2 x l L D c 5 f S Z x d W 9 0 O y w m c X V v d D t T Z W N 0 a W 9 u M S 9 m a W x 0 Z X J l Z F 9 s Y W J l b G V k X 2 R h d G F f c 2 V n a G V z a W 8 v Q X V 0 b 1 J l b W 9 2 Z W R D b 2 x 1 b W 5 z M S 5 7 R W R n Z V 9 X a W R 0 a C w 4 M H 0 m c X V v d D s s J n F 1 b 3 Q 7 U 2 V j d G l v b j E v Z m l s d G V y Z W R f b G F i Z W x l Z F 9 k Y X R h X 3 N l Z 2 h l c 2 l v L 0 F 1 d G 9 S Z W 1 v d m V k Q 2 9 s d W 1 u c z E u e 1 B v c 2 l 0 a W 9 u X 1 g s O D F 9 J n F 1 b 3 Q 7 L C Z x d W 9 0 O 1 N l Y 3 R p b 2 4 x L 2 Z p b H R l c m V k X 2 x h Y m V s Z W R f Z G F 0 Y V 9 z Z W d o Z X N p b y 9 B d X R v U m V t b 3 Z l Z E N v b H V t b n M x L n t Q b 3 N p d G l v b l 9 Z L D g y f S Z x d W 9 0 O y w m c X V v d D t T Z W N 0 a W 9 u M S 9 m a W x 0 Z X J l Z F 9 s Y W J l b G V k X 2 R h d G F f c 2 V n a G V z a W 8 v Q X V 0 b 1 J l b W 9 2 Z W R D b 2 x 1 b W 5 z M S 5 7 Q W 5 n b G U s O D N 9 J n F 1 b 3 Q 7 L C Z x d W 9 0 O 1 N l Y 3 R p b 2 4 x L 2 Z p b H R l c m V k X 2 x h Y m V s Z W R f Z G F 0 Y V 9 z Z W d o Z X N p b y 9 B d X R v U m V t b 3 Z l Z E N v b H V t b n M x L n t N Y X R j a F 8 l L D g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b H R l c m V k X 2 x h Y m V s Z W R f Z G F 0 Y V 9 z Z W d o Z X N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2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V Q x N D o 0 O T o x N S 4 w N T A 0 N T c 0 W i I g L z 4 8 R W 5 0 c n k g V H l w Z T 0 i R m l s b E N v b H V t b l R 5 c G V z I i B W Y W x 1 Z T 0 i c 0 J R V U Z C U V V G Q l F V R k J R V U Z C U V V G Q l F V R k J R V U Z C U V V G Q l F V R k J R V U Z C U V V G Q l F V R k J R V U Z C U V V G Q X d N R E J n W U d C Z 1 l H Q m d N R 0 J R W U d B d 0 1 E Q m d Z R k F 3 W U d B d 0 1 G Q l F Z R 0 F 3 T U R C U V V G Q l F V R k J R V U Z C U T 0 9 I i A v P j x F b n R y e S B U e X B l P S J G a W x s Q 2 9 s d W 1 u T m F t Z X M i I F Z h b H V l P S J z W y Z x d W 9 0 O 1 N w a X R 6 Z W 5 3 Z X J 0 I F d l c m t 6 Z X V n L i B J c 3 R 3 Z X J 0 J n F 1 b 3 Q 7 L C Z x d W 9 0 O 1 N w a X R 6 Z W 5 3 Z X J 0 I F N j a G 5 l Y 2 t l L i B J c 3 R 3 Z X J 0 J n F 1 b 3 Q 7 L C Z x d W 9 0 O 0 N 5 b G l u Z G V y I G h l Y X R p b m c g e m 9 u Z S A x L i B h Y 3 R 1 Y W w g d m F s d W U m c X V v d D s s J n F 1 b 3 Q 7 Q 3 l s a W 5 k Z X I g a G V h d G l u Z y B 6 b 2 5 l I D I u I G F j d H V h b C B 2 Y W x 1 Z S Z x d W 9 0 O y w m c X V v d D t D e W x p b m R l c i B o Z W F 0 a W 5 n I H p v b m U g M y 4 g Y W N 0 d W F s I H Z h b H V l J n F 1 b 3 Q 7 L C Z x d W 9 0 O 0 N 5 b G l u Z G V y I G h l Y X R p b m c g e m 9 u Z S A 0 L i B h Y 3 R 1 Y W w g d m F s d W U m c X V v d D s s J n F 1 b 3 Q 7 T W F 4 a W 1 1 b S B p b m p l Y 3 R p b 2 4 g c H J l c 3 N 1 c m U g L i B h Y 3 R 1 Y W w g d m F s d W U m c X V v d D s s J n F 1 b 3 Q 7 U 3 d p d G N o L W 9 2 Z X I g c H J l c 3 N 1 c m U g L i B h Y 3 R 1 Y W w g d m F s d W U m c X V v d D s s J n F 1 b 3 Q 7 U G V h a y B 2 Y W x 1 Z S B v Z i B t b 3 V s Z C 4 g Y W N 0 d W F s I H Z h b H V l J n F 1 b 3 Q 7 L C Z x d W 9 0 O 1 B l Y W s g d m F s d W U g b 2 Y g Z W p l Y 3 R v c i 4 g Y W N 0 d W F s I H Z h b H V l J n F 1 b 3 Q 7 L C Z x d W 9 0 O 0 N 5 Y 2 x l I H R p b W U u I G F j d H V h b C B 2 Y W x 1 Z S Z x d W 9 0 O y w m c X V v d D t E b 3 N p b m c g d G l t Z S A u I G F j d H V h b C B 2 Y W x 1 Z S Z x d W 9 0 O y w m c X V v d D t J b m p l Y 3 R p b 2 4 g d G l t Z S A u I G F j d H V h b C B 2 Y W x 1 Z S Z x d W 9 0 O y w m c X V v d D t N b 3 V s Z C B w c m 9 0 Z W N 0 a W 9 u I H R p b W U u I G F j d H V h b C B 2 Y W x 1 Z S Z x d W 9 0 O y w m c X V v d D t U Z W 1 w Z X J h d H V y Z S B v Z i B m Z W V k I H l v a 2 U u I G F j d H V h b C B 2 Y W x 1 Z S Z x d W 9 0 O y w m c X V v d D t N Y X R l c m l h b C B j d X N o a W 9 u I C 4 g Y W N 0 d W F s I H Z h b H V l J n F 1 b 3 Q 7 L C Z x d W 9 0 O 1 N 3 a X R j a C 1 v d m V y I H Z v b H V t Z S 4 g Y W N 0 d W F s I H Z h b H V l J n F 1 b 3 Q 7 L C Z x d W 9 0 O 0 N 5 b G l u Z G V y I G h l Y X R p b m c g e m 9 u Z S A 1 L i B h Y 3 R 1 Y W w g d m F s d W U m c X V v d D s s J n F 1 b 3 Q 7 d G V t c E F j d H V h b F Z h b H V l J n F 1 b 3 Q 7 L C Z x d W 9 0 O 3 R l b X B N Y W l u T G l u Z S Z x d W 9 0 O y w m c X V v d D t 0 Z W 1 w U m V 0 d X J u T G l u Z S Z x d W 9 0 O y w m c X V v d D t T T F B U a H J l c 2 h v b G R Q b 3 N 0 R 2 F 0 Z S Z x d W 9 0 O y w m c X V v d D t T T F B U a H J l c 2 h v b G R F b m R P Z k Z p b G w m c X V v d D s s J n F 1 b 3 Q 7 V G V t c G V y Y X R 1 c m V f T W V h c 3 V y Z V N 0 Y X J 0 R W 5 k T 2 Z G a W x s J n F 1 b 3 Q 7 L C Z x d W 9 0 O 1 R l b X B l c m F 0 d X J l X 0 9 2 Z X J h b G x N Y X h p b X V t R W 5 k T 2 Z G a W x s J n F 1 b 3 Q 7 L C Z x d W 9 0 O 1 R l b X B l c m F 0 d X J l X 0 9 2 Z X J h b G x N Y X h p b X V t V G l t Z U V u Z E 9 m R m l s b C Z x d W 9 0 O y w m c X V v d D t N Y X h p b X V t U H J l c 3 N 1 c m V Q b 3 N 0 R 2 F 0 Z S Z x d W 9 0 O y w m c X V v d D t N Y X h p b X V t U H J l c 3 N 1 c m V F b m R P Z k Z p b G w m c X V v d D s s J n F 1 b 3 Q 7 T W F 4 a W 1 1 b V B y Z X N z d X J l V G l t Z V B v c 3 R H Y X R l J n F 1 b 3 Q 7 L C Z x d W 9 0 O 0 1 h e G l t d W 1 Q c m V z c 3 V y Z V R p b W V F b m R P Z k Z p b G w m c X V v d D s s J n F 1 b 3 Q 7 S W 5 0 Z W d y Y W x f Q 3 l j b G V T d G F y d E N 5 Y 2 x l R W 5 k U G 9 z d E d h d G U m c X V v d D s s J n F 1 b 3 Q 7 S W 5 0 Z W d y Y W x f Q 3 l j b G V T d G F y d E N 5 Y 2 x l R W 5 k R W 5 k T 2 Z G a W x s J n F 1 b 3 Q 7 L C Z x d W 9 0 O 0 l u d G V n c m F s X 0 N 5 Y 2 x l U 3 R h c n R N Y X h W Y W x 1 Z V B v c 3 R H Y X R l J n F 1 b 3 Q 7 L C Z x d W 9 0 O 0 l u d G V n c m F s X 0 N 5 Y 2 x l U 3 R h c n R N Y X h W Y W x 1 Z U V u Z E 9 m R m l s b C Z x d W 9 0 O y w m c X V v d D t J b n R l Z 3 J h b F 9 N Y X h W Y W x 1 Z U N 5 Y 2 x l R W 5 k U G 9 z d E d h d G U m c X V v d D s s J n F 1 b 3 Q 7 S W 5 0 Z W d y Y W x f T W F 4 V m F s d W V D e W N s Z U V u Z E V u Z E 9 m R m l s b C Z x d W 9 0 O y w m c X V v d D t D Q U x D X 0 R l b H R h X 3 R p b W U g K H M p J n F 1 b 3 Q 7 L C Z x d W 9 0 O 1 B h d H R l c m 5 f U 2 N h b G U m c X V v d D s s J n F 1 b 3 Q 7 V 2 l k d G g m c X V v d D s s J n F 1 b 3 Q 7 T G V u Z 3 R o J n F 1 b 3 Q 7 L C Z x d W 9 0 O 0 F u b 2 1 h b H l f U 2 N v c m V f V G V 4 d H V y Z S Z x d W 9 0 O y w m c X V v d D t B b m 9 t Y W x 5 X 1 N j b 3 J l X 1 N o Y X B l J n F 1 b 3 Q 7 L C Z x d W 9 0 O 0 F u b 2 1 h b H l f V G V 4 d H V y Z V 9 K d W R n b W V u d C Z x d W 9 0 O y w m c X V v d D t B b m 9 t Y W x 5 X 1 N o Y X B l X 0 p 1 Z G d t Z W 5 0 J n F 1 b 3 Q 7 L C Z x d W 9 0 O 2 d y b 3 V u Z F 9 0 c n V 0 a C Z x d W 9 0 O y w m c X V v d D t D b 2 1 t Z W 5 0 c y 4 x X 2 d y b 3 V u Z F 9 0 c n V 0 a C Z x d W 9 0 O y w m c X V v d D t s Z W F 2 Z S B i b G F u a y Z x d W 9 0 O y w m c X V v d D t D b 2 x 1 b W 4 z J n F 1 b 3 Q 7 L C Z x d W 9 0 O 0 N v b W 1 l b n R z J n F 1 b 3 Q 7 L C Z x d W 9 0 O 0 N v b H V t b j I m c X V v d D s s J n F 1 b 3 Q 7 Q 2 9 s d W 1 u M S Z x d W 9 0 O y w m c X V v d D t w c m 9 k d W N 0 X 2 l k J n F 1 b 3 Q 7 L C Z x d W 9 0 O 1 B y b 3 R v Y 2 9 s I G N 5 Y 2 x l I G N v d W 5 0 Z X I m c X V v d D s s J n F 1 b 3 Q 7 c 2 h v d F 9 w b 3 N p d G l v b i Z x d W 9 0 O y w m c X V v d D t 0 a W 1 l c 3 R h b X A m c X V v d D s s J n F 1 b 3 Q 7 d 2 V p Z 2 h 0 J n F 1 b 3 Q 7 L C Z x d W 9 0 O 2 J h d G N o J n F 1 b 3 Q 7 L C Z x d W 9 0 O 0 1 h Y 2 h p b m U g Y 3 l j b G U g Y 2 9 1 b n R l c i Z x d W 9 0 O y w m c X V v d D t H b 2 9 k I H B h c n R z J n F 1 b 3 Q 7 L C Z x d W 9 0 O 0 J h Z C B w Y X J 0 c y Z x d W 9 0 O y w m c X V v d D t Q Y X J 0 I G l k Z W 5 0 a W Z p Y 2 F 0 a W 9 u L i B m a W 5 p c 2 h l Z C B w Y X J 0 J n F 1 b 3 Q 7 L C Z x d W 9 0 O 0 l u d G V n c m F s L i B J c 3 R 3 Z X J 0 J n F 1 b 3 Q 7 L C Z x d W 9 0 O 1 R p b W U m c X V v d D s s J n F 1 b 3 Q 7 R G F 5 L m 1 v b n R o J n F 1 b 3 Q 7 L C Z x d W 9 0 O 1 R o c m V z a G 9 s Z C B 2 Y W x 1 Z S B v Z i B z Y 3 J l d y 4 g Y W N 0 d W F s I H Z h b H V l J n F 1 b 3 Q 7 L C Z x d W 9 0 O 1 B l Y W s g d m F s d W U g b 2 Y g c 2 N y Z X c u I G F j d H V h b C B 2 Y W x 1 Z S Z x d W 9 0 O y w m c X V v d D t W Y X J p Y W J s Z S B p b m p l Y 3 R p b 2 4 g d G l t Z S 4 g Y W N 0 d W F s I H Z h b H V l J n F 1 b 3 Q 7 L C Z x d W 9 0 O 3 R l b X B T Z X R W Y W x 1 Z S Z x d W 9 0 O y w m c X V v d D t E Z W x 0 Y V R p b W V Q b 3 N 0 R 2 F 0 Z S Z x d W 9 0 O y w m c X V v d D t E Z W x 0 Y V R p b W V F b m R P Z k Z p b G w m c X V v d D s s J n F 1 b 3 Q 7 U V J f Z G F 0 Y S Z x d W 9 0 O y w m c X V v d D t R U l 9 Q c m 9 k d W N 0 X 0 l E J n F 1 b 3 Q 7 L C Z x d W 9 0 O 0 F u b 2 1 h b H l f U 2 h h c G V f V G h y Z X N o b 2 x k J n F 1 b 3 Q 7 L C Z x d W 9 0 O 0 F u b 2 1 h b H l f V G V 4 d H V y Z V 9 U a H J l c 2 h v b G Q m c X V v d D s s J n F 1 b 3 Q 7 U V J f U m V h Z F 9 E Y X R h X 0 x l b m d 0 a C Z x d W 9 0 O y w m c X V v d D t R U l 9 Q b 3 N p d G l v b l 9 Y J n F 1 b 3 Q 7 L C Z x d W 9 0 O 1 F S X 1 B v c 2 l 0 a W 9 u X 1 k m c X V v d D s s J n F 1 b 3 Q 7 U V J f R G V 0 Z W N 0 Z W R f Q W 5 n b G U m c X V v d D s s J n F 1 b 3 Q 7 U V J f R G V 0 Z W N 0 Z W R f Q 2 9 k Z V 9 S Z X N v b H V 0 a W 9 u J n F 1 b 3 Q 7 L C Z x d W 9 0 O 0 N v Z G V f Q W 5 n b G U m c X V v d D s s J n F 1 b 3 Q 7 R W R n Z V 9 X a W R 0 a C Z x d W 9 0 O y w m c X V v d D t Q b 3 N p d G l v b l 9 Y J n F 1 b 3 Q 7 L C Z x d W 9 0 O 1 B v c 2 l 0 a W 9 u X 1 k m c X V v d D s s J n F 1 b 3 Q 7 Q W 5 n b G U m c X V v d D s s J n F 1 b 3 Q 7 T W F 0 Y 2 h f J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z J j M j A y M C 1 i N D I 2 L T Q w M j k t O T B l Y i 1 h N z U 4 N j M 0 Y j Z k M m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0 Z X J l Z F 9 s Y W J l b G V k X 2 R h d G F f c 2 V n a G V z a W 8 g K D I p L 0 F 1 d G 9 S Z W 1 v d m V k Q 2 9 s d W 1 u c z E u e 1 N w a X R 6 Z W 5 3 Z X J 0 I F d l c m t 6 Z X V n L i B J c 3 R 3 Z X J 0 L D B 9 J n F 1 b 3 Q 7 L C Z x d W 9 0 O 1 N l Y 3 R p b 2 4 x L 2 Z p b H R l c m V k X 2 x h Y m V s Z W R f Z G F 0 Y V 9 z Z W d o Z X N p b y A o M i k v Q X V 0 b 1 J l b W 9 2 Z W R D b 2 x 1 b W 5 z M S 5 7 U 3 B p d H p l b n d l c n Q g U 2 N o b m V j a 2 U u I E l z d H d l c n Q s M X 0 m c X V v d D s s J n F 1 b 3 Q 7 U 2 V j d G l v b j E v Z m l s d G V y Z W R f b G F i Z W x l Z F 9 k Y X R h X 3 N l Z 2 h l c 2 l v I C g y K S 9 B d X R v U m V t b 3 Z l Z E N v b H V t b n M x L n t D e W x p b m R l c i B o Z W F 0 a W 5 n I H p v b m U g M S 4 g Y W N 0 d W F s I H Z h b H V l L D J 9 J n F 1 b 3 Q 7 L C Z x d W 9 0 O 1 N l Y 3 R p b 2 4 x L 2 Z p b H R l c m V k X 2 x h Y m V s Z W R f Z G F 0 Y V 9 z Z W d o Z X N p b y A o M i k v Q X V 0 b 1 J l b W 9 2 Z W R D b 2 x 1 b W 5 z M S 5 7 Q 3 l s a W 5 k Z X I g a G V h d G l u Z y B 6 b 2 5 l I D I u I G F j d H V h b C B 2 Y W x 1 Z S w z f S Z x d W 9 0 O y w m c X V v d D t T Z W N 0 a W 9 u M S 9 m a W x 0 Z X J l Z F 9 s Y W J l b G V k X 2 R h d G F f c 2 V n a G V z a W 8 g K D I p L 0 F 1 d G 9 S Z W 1 v d m V k Q 2 9 s d W 1 u c z E u e 0 N 5 b G l u Z G V y I G h l Y X R p b m c g e m 9 u Z S A z L i B h Y 3 R 1 Y W w g d m F s d W U s N H 0 m c X V v d D s s J n F 1 b 3 Q 7 U 2 V j d G l v b j E v Z m l s d G V y Z W R f b G F i Z W x l Z F 9 k Y X R h X 3 N l Z 2 h l c 2 l v I C g y K S 9 B d X R v U m V t b 3 Z l Z E N v b H V t b n M x L n t D e W x p b m R l c i B o Z W F 0 a W 5 n I H p v b m U g N C 4 g Y W N 0 d W F s I H Z h b H V l L D V 9 J n F 1 b 3 Q 7 L C Z x d W 9 0 O 1 N l Y 3 R p b 2 4 x L 2 Z p b H R l c m V k X 2 x h Y m V s Z W R f Z G F 0 Y V 9 z Z W d o Z X N p b y A o M i k v Q X V 0 b 1 J l b W 9 2 Z W R D b 2 x 1 b W 5 z M S 5 7 T W F 4 a W 1 1 b S B p b m p l Y 3 R p b 2 4 g c H J l c 3 N 1 c m U g L i B h Y 3 R 1 Y W w g d m F s d W U s N n 0 m c X V v d D s s J n F 1 b 3 Q 7 U 2 V j d G l v b j E v Z m l s d G V y Z W R f b G F i Z W x l Z F 9 k Y X R h X 3 N l Z 2 h l c 2 l v I C g y K S 9 B d X R v U m V t b 3 Z l Z E N v b H V t b n M x L n t T d 2 l 0 Y 2 g t b 3 Z l c i B w c m V z c 3 V y Z S A u I G F j d H V h b C B 2 Y W x 1 Z S w 3 f S Z x d W 9 0 O y w m c X V v d D t T Z W N 0 a W 9 u M S 9 m a W x 0 Z X J l Z F 9 s Y W J l b G V k X 2 R h d G F f c 2 V n a G V z a W 8 g K D I p L 0 F 1 d G 9 S Z W 1 v d m V k Q 2 9 s d W 1 u c z E u e 1 B l Y W s g d m F s d W U g b 2 Y g b W 9 1 b G Q u I G F j d H V h b C B 2 Y W x 1 Z S w 4 f S Z x d W 9 0 O y w m c X V v d D t T Z W N 0 a W 9 u M S 9 m a W x 0 Z X J l Z F 9 s Y W J l b G V k X 2 R h d G F f c 2 V n a G V z a W 8 g K D I p L 0 F 1 d G 9 S Z W 1 v d m V k Q 2 9 s d W 1 u c z E u e 1 B l Y W s g d m F s d W U g b 2 Y g Z W p l Y 3 R v c i 4 g Y W N 0 d W F s I H Z h b H V l L D l 9 J n F 1 b 3 Q 7 L C Z x d W 9 0 O 1 N l Y 3 R p b 2 4 x L 2 Z p b H R l c m V k X 2 x h Y m V s Z W R f Z G F 0 Y V 9 z Z W d o Z X N p b y A o M i k v Q X V 0 b 1 J l b W 9 2 Z W R D b 2 x 1 b W 5 z M S 5 7 Q 3 l j b G U g d G l t Z S 4 g Y W N 0 d W F s I H Z h b H V l L D E w f S Z x d W 9 0 O y w m c X V v d D t T Z W N 0 a W 9 u M S 9 m a W x 0 Z X J l Z F 9 s Y W J l b G V k X 2 R h d G F f c 2 V n a G V z a W 8 g K D I p L 0 F 1 d G 9 S Z W 1 v d m V k Q 2 9 s d W 1 u c z E u e 0 R v c 2 l u Z y B 0 a W 1 l I C 4 g Y W N 0 d W F s I H Z h b H V l L D E x f S Z x d W 9 0 O y w m c X V v d D t T Z W N 0 a W 9 u M S 9 m a W x 0 Z X J l Z F 9 s Y W J l b G V k X 2 R h d G F f c 2 V n a G V z a W 8 g K D I p L 0 F 1 d G 9 S Z W 1 v d m V k Q 2 9 s d W 1 u c z E u e 0 l u a m V j d G l v b i B 0 a W 1 l I C 4 g Y W N 0 d W F s I H Z h b H V l L D E y f S Z x d W 9 0 O y w m c X V v d D t T Z W N 0 a W 9 u M S 9 m a W x 0 Z X J l Z F 9 s Y W J l b G V k X 2 R h d G F f c 2 V n a G V z a W 8 g K D I p L 0 F 1 d G 9 S Z W 1 v d m V k Q 2 9 s d W 1 u c z E u e 0 1 v d W x k I H B y b 3 R l Y 3 R p b 2 4 g d G l t Z S 4 g Y W N 0 d W F s I H Z h b H V l L D E z f S Z x d W 9 0 O y w m c X V v d D t T Z W N 0 a W 9 u M S 9 m a W x 0 Z X J l Z F 9 s Y W J l b G V k X 2 R h d G F f c 2 V n a G V z a W 8 g K D I p L 0 F 1 d G 9 S Z W 1 v d m V k Q 2 9 s d W 1 u c z E u e 1 R l b X B l c m F 0 d X J l I G 9 m I G Z l Z W Q g e W 9 r Z S 4 g Y W N 0 d W F s I H Z h b H V l L D E 0 f S Z x d W 9 0 O y w m c X V v d D t T Z W N 0 a W 9 u M S 9 m a W x 0 Z X J l Z F 9 s Y W J l b G V k X 2 R h d G F f c 2 V n a G V z a W 8 g K D I p L 0 F 1 d G 9 S Z W 1 v d m V k Q 2 9 s d W 1 u c z E u e 0 1 h d G V y a W F s I G N 1 c 2 h p b 2 4 g L i B h Y 3 R 1 Y W w g d m F s d W U s M T V 9 J n F 1 b 3 Q 7 L C Z x d W 9 0 O 1 N l Y 3 R p b 2 4 x L 2 Z p b H R l c m V k X 2 x h Y m V s Z W R f Z G F 0 Y V 9 z Z W d o Z X N p b y A o M i k v Q X V 0 b 1 J l b W 9 2 Z W R D b 2 x 1 b W 5 z M S 5 7 U 3 d p d G N o L W 9 2 Z X I g d m 9 s d W 1 l L i B h Y 3 R 1 Y W w g d m F s d W U s M T Z 9 J n F 1 b 3 Q 7 L C Z x d W 9 0 O 1 N l Y 3 R p b 2 4 x L 2 Z p b H R l c m V k X 2 x h Y m V s Z W R f Z G F 0 Y V 9 z Z W d o Z X N p b y A o M i k v Q X V 0 b 1 J l b W 9 2 Z W R D b 2 x 1 b W 5 z M S 5 7 Q 3 l s a W 5 k Z X I g a G V h d G l u Z y B 6 b 2 5 l I D U u I G F j d H V h b C B 2 Y W x 1 Z S w x N 3 0 m c X V v d D s s J n F 1 b 3 Q 7 U 2 V j d G l v b j E v Z m l s d G V y Z W R f b G F i Z W x l Z F 9 k Y X R h X 3 N l Z 2 h l c 2 l v I C g y K S 9 B d X R v U m V t b 3 Z l Z E N v b H V t b n M x L n t 0 Z W 1 w Q W N 0 d W F s V m F s d W U s M T h 9 J n F 1 b 3 Q 7 L C Z x d W 9 0 O 1 N l Y 3 R p b 2 4 x L 2 Z p b H R l c m V k X 2 x h Y m V s Z W R f Z G F 0 Y V 9 z Z W d o Z X N p b y A o M i k v Q X V 0 b 1 J l b W 9 2 Z W R D b 2 x 1 b W 5 z M S 5 7 d G V t c E 1 h a W 5 M a W 5 l L D E 5 f S Z x d W 9 0 O y w m c X V v d D t T Z W N 0 a W 9 u M S 9 m a W x 0 Z X J l Z F 9 s Y W J l b G V k X 2 R h d G F f c 2 V n a G V z a W 8 g K D I p L 0 F 1 d G 9 S Z W 1 v d m V k Q 2 9 s d W 1 u c z E u e 3 R l b X B S Z X R 1 c m 5 M a W 5 l L D I w f S Z x d W 9 0 O y w m c X V v d D t T Z W N 0 a W 9 u M S 9 m a W x 0 Z X J l Z F 9 s Y W J l b G V k X 2 R h d G F f c 2 V n a G V z a W 8 g K D I p L 0 F 1 d G 9 S Z W 1 v d m V k Q 2 9 s d W 1 u c z E u e 1 N M U F R o c m V z a G 9 s Z F B v c 3 R H Y X R l L D I x f S Z x d W 9 0 O y w m c X V v d D t T Z W N 0 a W 9 u M S 9 m a W x 0 Z X J l Z F 9 s Y W J l b G V k X 2 R h d G F f c 2 V n a G V z a W 8 g K D I p L 0 F 1 d G 9 S Z W 1 v d m V k Q 2 9 s d W 1 u c z E u e 1 N M U F R o c m V z a G 9 s Z E V u Z E 9 m R m l s b C w y M n 0 m c X V v d D s s J n F 1 b 3 Q 7 U 2 V j d G l v b j E v Z m l s d G V y Z W R f b G F i Z W x l Z F 9 k Y X R h X 3 N l Z 2 h l c 2 l v I C g y K S 9 B d X R v U m V t b 3 Z l Z E N v b H V t b n M x L n t U Z W 1 w Z X J h d H V y Z V 9 N Z W F z d X J l U 3 R h c n R F b m R P Z k Z p b G w s M j N 9 J n F 1 b 3 Q 7 L C Z x d W 9 0 O 1 N l Y 3 R p b 2 4 x L 2 Z p b H R l c m V k X 2 x h Y m V s Z W R f Z G F 0 Y V 9 z Z W d o Z X N p b y A o M i k v Q X V 0 b 1 J l b W 9 2 Z W R D b 2 x 1 b W 5 z M S 5 7 V G V t c G V y Y X R 1 c m V f T 3 Z l c m F s b E 1 h e G l t d W 1 F b m R P Z k Z p b G w s M j R 9 J n F 1 b 3 Q 7 L C Z x d W 9 0 O 1 N l Y 3 R p b 2 4 x L 2 Z p b H R l c m V k X 2 x h Y m V s Z W R f Z G F 0 Y V 9 z Z W d o Z X N p b y A o M i k v Q X V 0 b 1 J l b W 9 2 Z W R D b 2 x 1 b W 5 z M S 5 7 V G V t c G V y Y X R 1 c m V f T 3 Z l c m F s b E 1 h e G l t d W 1 U a W 1 l R W 5 k T 2 Z G a W x s L D I 1 f S Z x d W 9 0 O y w m c X V v d D t T Z W N 0 a W 9 u M S 9 m a W x 0 Z X J l Z F 9 s Y W J l b G V k X 2 R h d G F f c 2 V n a G V z a W 8 g K D I p L 0 F 1 d G 9 S Z W 1 v d m V k Q 2 9 s d W 1 u c z E u e 0 1 h e G l t d W 1 Q c m V z c 3 V y Z V B v c 3 R H Y X R l L D I 2 f S Z x d W 9 0 O y w m c X V v d D t T Z W N 0 a W 9 u M S 9 m a W x 0 Z X J l Z F 9 s Y W J l b G V k X 2 R h d G F f c 2 V n a G V z a W 8 g K D I p L 0 F 1 d G 9 S Z W 1 v d m V k Q 2 9 s d W 1 u c z E u e 0 1 h e G l t d W 1 Q c m V z c 3 V y Z U V u Z E 9 m R m l s b C w y N 3 0 m c X V v d D s s J n F 1 b 3 Q 7 U 2 V j d G l v b j E v Z m l s d G V y Z W R f b G F i Z W x l Z F 9 k Y X R h X 3 N l Z 2 h l c 2 l v I C g y K S 9 B d X R v U m V t b 3 Z l Z E N v b H V t b n M x L n t N Y X h p b X V t U H J l c 3 N 1 c m V U a W 1 l U G 9 z d E d h d G U s M j h 9 J n F 1 b 3 Q 7 L C Z x d W 9 0 O 1 N l Y 3 R p b 2 4 x L 2 Z p b H R l c m V k X 2 x h Y m V s Z W R f Z G F 0 Y V 9 z Z W d o Z X N p b y A o M i k v Q X V 0 b 1 J l b W 9 2 Z W R D b 2 x 1 b W 5 z M S 5 7 T W F 4 a W 1 1 b V B y Z X N z d X J l V G l t Z U V u Z E 9 m R m l s b C w y O X 0 m c X V v d D s s J n F 1 b 3 Q 7 U 2 V j d G l v b j E v Z m l s d G V y Z W R f b G F i Z W x l Z F 9 k Y X R h X 3 N l Z 2 h l c 2 l v I C g y K S 9 B d X R v U m V t b 3 Z l Z E N v b H V t b n M x L n t J b n R l Z 3 J h b F 9 D e W N s Z V N 0 Y X J 0 Q 3 l j b G V F b m R Q b 3 N 0 R 2 F 0 Z S w z M H 0 m c X V v d D s s J n F 1 b 3 Q 7 U 2 V j d G l v b j E v Z m l s d G V y Z W R f b G F i Z W x l Z F 9 k Y X R h X 3 N l Z 2 h l c 2 l v I C g y K S 9 B d X R v U m V t b 3 Z l Z E N v b H V t b n M x L n t J b n R l Z 3 J h b F 9 D e W N s Z V N 0 Y X J 0 Q 3 l j b G V F b m R F b m R P Z k Z p b G w s M z F 9 J n F 1 b 3 Q 7 L C Z x d W 9 0 O 1 N l Y 3 R p b 2 4 x L 2 Z p b H R l c m V k X 2 x h Y m V s Z W R f Z G F 0 Y V 9 z Z W d o Z X N p b y A o M i k v Q X V 0 b 1 J l b W 9 2 Z W R D b 2 x 1 b W 5 z M S 5 7 S W 5 0 Z W d y Y W x f Q 3 l j b G V T d G F y d E 1 h e F Z h b H V l U G 9 z d E d h d G U s M z J 9 J n F 1 b 3 Q 7 L C Z x d W 9 0 O 1 N l Y 3 R p b 2 4 x L 2 Z p b H R l c m V k X 2 x h Y m V s Z W R f Z G F 0 Y V 9 z Z W d o Z X N p b y A o M i k v Q X V 0 b 1 J l b W 9 2 Z W R D b 2 x 1 b W 5 z M S 5 7 S W 5 0 Z W d y Y W x f Q 3 l j b G V T d G F y d E 1 h e F Z h b H V l R W 5 k T 2 Z G a W x s L D M z f S Z x d W 9 0 O y w m c X V v d D t T Z W N 0 a W 9 u M S 9 m a W x 0 Z X J l Z F 9 s Y W J l b G V k X 2 R h d G F f c 2 V n a G V z a W 8 g K D I p L 0 F 1 d G 9 S Z W 1 v d m V k Q 2 9 s d W 1 u c z E u e 0 l u d G V n c m F s X 0 1 h e F Z h b H V l Q 3 l j b G V F b m R Q b 3 N 0 R 2 F 0 Z S w z N H 0 m c X V v d D s s J n F 1 b 3 Q 7 U 2 V j d G l v b j E v Z m l s d G V y Z W R f b G F i Z W x l Z F 9 k Y X R h X 3 N l Z 2 h l c 2 l v I C g y K S 9 B d X R v U m V t b 3 Z l Z E N v b H V t b n M x L n t J b n R l Z 3 J h b F 9 N Y X h W Y W x 1 Z U N 5 Y 2 x l R W 5 k R W 5 k T 2 Z G a W x s L D M 1 f S Z x d W 9 0 O y w m c X V v d D t T Z W N 0 a W 9 u M S 9 m a W x 0 Z X J l Z F 9 s Y W J l b G V k X 2 R h d G F f c 2 V n a G V z a W 8 g K D I p L 0 F 1 d G 9 S Z W 1 v d m V k Q 2 9 s d W 1 u c z E u e 0 N B T E N f R G V s d G F f d G l t Z S A o c y k s M z Z 9 J n F 1 b 3 Q 7 L C Z x d W 9 0 O 1 N l Y 3 R p b 2 4 x L 2 Z p b H R l c m V k X 2 x h Y m V s Z W R f Z G F 0 Y V 9 z Z W d o Z X N p b y A o M i k v Q X V 0 b 1 J l b W 9 2 Z W R D b 2 x 1 b W 5 z M S 5 7 U G F 0 d G V y b l 9 T Y 2 F s Z S w z N 3 0 m c X V v d D s s J n F 1 b 3 Q 7 U 2 V j d G l v b j E v Z m l s d G V y Z W R f b G F i Z W x l Z F 9 k Y X R h X 3 N l Z 2 h l c 2 l v I C g y K S 9 B d X R v U m V t b 3 Z l Z E N v b H V t b n M x L n t X a W R 0 a C w z O H 0 m c X V v d D s s J n F 1 b 3 Q 7 U 2 V j d G l v b j E v Z m l s d G V y Z W R f b G F i Z W x l Z F 9 k Y X R h X 3 N l Z 2 h l c 2 l v I C g y K S 9 B d X R v U m V t b 3 Z l Z E N v b H V t b n M x L n t M Z W 5 n d G g s M z l 9 J n F 1 b 3 Q 7 L C Z x d W 9 0 O 1 N l Y 3 R p b 2 4 x L 2 Z p b H R l c m V k X 2 x h Y m V s Z W R f Z G F 0 Y V 9 z Z W d o Z X N p b y A o M i k v Q X V 0 b 1 J l b W 9 2 Z W R D b 2 x 1 b W 5 z M S 5 7 Q W 5 v b W F s e V 9 T Y 2 9 y Z V 9 U Z X h 0 d X J l L D Q w f S Z x d W 9 0 O y w m c X V v d D t T Z W N 0 a W 9 u M S 9 m a W x 0 Z X J l Z F 9 s Y W J l b G V k X 2 R h d G F f c 2 V n a G V z a W 8 g K D I p L 0 F 1 d G 9 S Z W 1 v d m V k Q 2 9 s d W 1 u c z E u e 0 F u b 2 1 h b H l f U 2 N v c m V f U 2 h h c G U s N D F 9 J n F 1 b 3 Q 7 L C Z x d W 9 0 O 1 N l Y 3 R p b 2 4 x L 2 Z p b H R l c m V k X 2 x h Y m V s Z W R f Z G F 0 Y V 9 z Z W d o Z X N p b y A o M i k v Q X V 0 b 1 J l b W 9 2 Z W R D b 2 x 1 b W 5 z M S 5 7 Q W 5 v b W F s e V 9 U Z X h 0 d X J l X 0 p 1 Z G d t Z W 5 0 L D Q y f S Z x d W 9 0 O y w m c X V v d D t T Z W N 0 a W 9 u M S 9 m a W x 0 Z X J l Z F 9 s Y W J l b G V k X 2 R h d G F f c 2 V n a G V z a W 8 g K D I p L 0 F 1 d G 9 S Z W 1 v d m V k Q 2 9 s d W 1 u c z E u e 0 F u b 2 1 h b H l f U 2 h h c G V f S n V k Z 2 1 l b n Q s N D N 9 J n F 1 b 3 Q 7 L C Z x d W 9 0 O 1 N l Y 3 R p b 2 4 x L 2 Z p b H R l c m V k X 2 x h Y m V s Z W R f Z G F 0 Y V 9 z Z W d o Z X N p b y A o M i k v Q X V 0 b 1 J l b W 9 2 Z W R D b 2 x 1 b W 5 z M S 5 7 Z 3 J v d W 5 k X 3 R y d X R o L D Q 0 f S Z x d W 9 0 O y w m c X V v d D t T Z W N 0 a W 9 u M S 9 m a W x 0 Z X J l Z F 9 s Y W J l b G V k X 2 R h d G F f c 2 V n a G V z a W 8 g K D I p L 0 F 1 d G 9 S Z W 1 v d m V k Q 2 9 s d W 1 u c z E u e 0 N v b W 1 l b n R z L j F f Z 3 J v d W 5 k X 3 R y d X R o L D Q 1 f S Z x d W 9 0 O y w m c X V v d D t T Z W N 0 a W 9 u M S 9 m a W x 0 Z X J l Z F 9 s Y W J l b G V k X 2 R h d G F f c 2 V n a G V z a W 8 g K D I p L 0 F 1 d G 9 S Z W 1 v d m V k Q 2 9 s d W 1 u c z E u e 2 x l Y X Z l I G J s Y W 5 r L D Q 2 f S Z x d W 9 0 O y w m c X V v d D t T Z W N 0 a W 9 u M S 9 m a W x 0 Z X J l Z F 9 s Y W J l b G V k X 2 R h d G F f c 2 V n a G V z a W 8 g K D I p L 0 F 1 d G 9 S Z W 1 v d m V k Q 2 9 s d W 1 u c z E u e 0 N v b H V t b j M s N D d 9 J n F 1 b 3 Q 7 L C Z x d W 9 0 O 1 N l Y 3 R p b 2 4 x L 2 Z p b H R l c m V k X 2 x h Y m V s Z W R f Z G F 0 Y V 9 z Z W d o Z X N p b y A o M i k v Q X V 0 b 1 J l b W 9 2 Z W R D b 2 x 1 b W 5 z M S 5 7 Q 2 9 t b W V u d H M s N D h 9 J n F 1 b 3 Q 7 L C Z x d W 9 0 O 1 N l Y 3 R p b 2 4 x L 2 Z p b H R l c m V k X 2 x h Y m V s Z W R f Z G F 0 Y V 9 z Z W d o Z X N p b y A o M i k v Q X V 0 b 1 J l b W 9 2 Z W R D b 2 x 1 b W 5 z M S 5 7 Q 2 9 s d W 1 u M i w 0 O X 0 m c X V v d D s s J n F 1 b 3 Q 7 U 2 V j d G l v b j E v Z m l s d G V y Z W R f b G F i Z W x l Z F 9 k Y X R h X 3 N l Z 2 h l c 2 l v I C g y K S 9 B d X R v U m V t b 3 Z l Z E N v b H V t b n M x L n t D b 2 x 1 b W 4 x L D U w f S Z x d W 9 0 O y w m c X V v d D t T Z W N 0 a W 9 u M S 9 m a W x 0 Z X J l Z F 9 s Y W J l b G V k X 2 R h d G F f c 2 V n a G V z a W 8 g K D I p L 0 F 1 d G 9 S Z W 1 v d m V k Q 2 9 s d W 1 u c z E u e 3 B y b 2 R 1 Y 3 R f a W Q s N T F 9 J n F 1 b 3 Q 7 L C Z x d W 9 0 O 1 N l Y 3 R p b 2 4 x L 2 Z p b H R l c m V k X 2 x h Y m V s Z W R f Z G F 0 Y V 9 z Z W d o Z X N p b y A o M i k v Q X V 0 b 1 J l b W 9 2 Z W R D b 2 x 1 b W 5 z M S 5 7 U H J v d G 9 j b 2 w g Y 3 l j b G U g Y 2 9 1 b n R l c i w 1 M n 0 m c X V v d D s s J n F 1 b 3 Q 7 U 2 V j d G l v b j E v Z m l s d G V y Z W R f b G F i Z W x l Z F 9 k Y X R h X 3 N l Z 2 h l c 2 l v I C g y K S 9 B d X R v U m V t b 3 Z l Z E N v b H V t b n M x L n t z a G 9 0 X 3 B v c 2 l 0 a W 9 u L D U z f S Z x d W 9 0 O y w m c X V v d D t T Z W N 0 a W 9 u M S 9 m a W x 0 Z X J l Z F 9 s Y W J l b G V k X 2 R h d G F f c 2 V n a G V z a W 8 g K D I p L 0 F 1 d G 9 S Z W 1 v d m V k Q 2 9 s d W 1 u c z E u e 3 R p b W V z d G F t c C w 1 N H 0 m c X V v d D s s J n F 1 b 3 Q 7 U 2 V j d G l v b j E v Z m l s d G V y Z W R f b G F i Z W x l Z F 9 k Y X R h X 3 N l Z 2 h l c 2 l v I C g y K S 9 B d X R v U m V t b 3 Z l Z E N v b H V t b n M x L n t 3 Z W l n a H Q s N T V 9 J n F 1 b 3 Q 7 L C Z x d W 9 0 O 1 N l Y 3 R p b 2 4 x L 2 Z p b H R l c m V k X 2 x h Y m V s Z W R f Z G F 0 Y V 9 z Z W d o Z X N p b y A o M i k v Q X V 0 b 1 J l b W 9 2 Z W R D b 2 x 1 b W 5 z M S 5 7 Y m F 0 Y 2 g s N T Z 9 J n F 1 b 3 Q 7 L C Z x d W 9 0 O 1 N l Y 3 R p b 2 4 x L 2 Z p b H R l c m V k X 2 x h Y m V s Z W R f Z G F 0 Y V 9 z Z W d o Z X N p b y A o M i k v Q X V 0 b 1 J l b W 9 2 Z W R D b 2 x 1 b W 5 z M S 5 7 T W F j a G l u Z S B j e W N s Z S B j b 3 V u d G V y L D U 3 f S Z x d W 9 0 O y w m c X V v d D t T Z W N 0 a W 9 u M S 9 m a W x 0 Z X J l Z F 9 s Y W J l b G V k X 2 R h d G F f c 2 V n a G V z a W 8 g K D I p L 0 F 1 d G 9 S Z W 1 v d m V k Q 2 9 s d W 1 u c z E u e 0 d v b 2 Q g c G F y d H M s N T h 9 J n F 1 b 3 Q 7 L C Z x d W 9 0 O 1 N l Y 3 R p b 2 4 x L 2 Z p b H R l c m V k X 2 x h Y m V s Z W R f Z G F 0 Y V 9 z Z W d o Z X N p b y A o M i k v Q X V 0 b 1 J l b W 9 2 Z W R D b 2 x 1 b W 5 z M S 5 7 Q m F k I H B h c n R z L D U 5 f S Z x d W 9 0 O y w m c X V v d D t T Z W N 0 a W 9 u M S 9 m a W x 0 Z X J l Z F 9 s Y W J l b G V k X 2 R h d G F f c 2 V n a G V z a W 8 g K D I p L 0 F 1 d G 9 S Z W 1 v d m V k Q 2 9 s d W 1 u c z E u e 1 B h c n Q g a W R l b n R p Z m l j Y X R p b 2 4 u I G Z p b m l z a G V k I H B h c n Q s N j B 9 J n F 1 b 3 Q 7 L C Z x d W 9 0 O 1 N l Y 3 R p b 2 4 x L 2 Z p b H R l c m V k X 2 x h Y m V s Z W R f Z G F 0 Y V 9 z Z W d o Z X N p b y A o M i k v Q X V 0 b 1 J l b W 9 2 Z W R D b 2 x 1 b W 5 z M S 5 7 S W 5 0 Z W d y Y W w u I E l z d H d l c n Q s N j F 9 J n F 1 b 3 Q 7 L C Z x d W 9 0 O 1 N l Y 3 R p b 2 4 x L 2 Z p b H R l c m V k X 2 x h Y m V s Z W R f Z G F 0 Y V 9 z Z W d o Z X N p b y A o M i k v Q X V 0 b 1 J l b W 9 2 Z W R D b 2 x 1 b W 5 z M S 5 7 V G l t Z S w 2 M n 0 m c X V v d D s s J n F 1 b 3 Q 7 U 2 V j d G l v b j E v Z m l s d G V y Z W R f b G F i Z W x l Z F 9 k Y X R h X 3 N l Z 2 h l c 2 l v I C g y K S 9 B d X R v U m V t b 3 Z l Z E N v b H V t b n M x L n t E Y X k u b W 9 u d G g s N j N 9 J n F 1 b 3 Q 7 L C Z x d W 9 0 O 1 N l Y 3 R p b 2 4 x L 2 Z p b H R l c m V k X 2 x h Y m V s Z W R f Z G F 0 Y V 9 z Z W d o Z X N p b y A o M i k v Q X V 0 b 1 J l b W 9 2 Z W R D b 2 x 1 b W 5 z M S 5 7 V G h y Z X N o b 2 x k I H Z h b H V l I G 9 m I H N j c m V 3 L i B h Y 3 R 1 Y W w g d m F s d W U s N j R 9 J n F 1 b 3 Q 7 L C Z x d W 9 0 O 1 N l Y 3 R p b 2 4 x L 2 Z p b H R l c m V k X 2 x h Y m V s Z W R f Z G F 0 Y V 9 z Z W d o Z X N p b y A o M i k v Q X V 0 b 1 J l b W 9 2 Z W R D b 2 x 1 b W 5 z M S 5 7 U G V h a y B 2 Y W x 1 Z S B v Z i B z Y 3 J l d y 4 g Y W N 0 d W F s I H Z h b H V l L D Y 1 f S Z x d W 9 0 O y w m c X V v d D t T Z W N 0 a W 9 u M S 9 m a W x 0 Z X J l Z F 9 s Y W J l b G V k X 2 R h d G F f c 2 V n a G V z a W 8 g K D I p L 0 F 1 d G 9 S Z W 1 v d m V k Q 2 9 s d W 1 u c z E u e 1 Z h c m l h Y m x l I G l u a m V j d G l v b i B 0 a W 1 l L i B h Y 3 R 1 Y W w g d m F s d W U s N j Z 9 J n F 1 b 3 Q 7 L C Z x d W 9 0 O 1 N l Y 3 R p b 2 4 x L 2 Z p b H R l c m V k X 2 x h Y m V s Z W R f Z G F 0 Y V 9 z Z W d o Z X N p b y A o M i k v Q X V 0 b 1 J l b W 9 2 Z W R D b 2 x 1 b W 5 z M S 5 7 d G V t c F N l d F Z h b H V l L D Y 3 f S Z x d W 9 0 O y w m c X V v d D t T Z W N 0 a W 9 u M S 9 m a W x 0 Z X J l Z F 9 s Y W J l b G V k X 2 R h d G F f c 2 V n a G V z a W 8 g K D I p L 0 F 1 d G 9 S Z W 1 v d m V k Q 2 9 s d W 1 u c z E u e 0 R l b H R h V G l t Z V B v c 3 R H Y X R l L D Y 4 f S Z x d W 9 0 O y w m c X V v d D t T Z W N 0 a W 9 u M S 9 m a W x 0 Z X J l Z F 9 s Y W J l b G V k X 2 R h d G F f c 2 V n a G V z a W 8 g K D I p L 0 F 1 d G 9 S Z W 1 v d m V k Q 2 9 s d W 1 u c z E u e 0 R l b H R h V G l t Z U V u Z E 9 m R m l s b C w 2 O X 0 m c X V v d D s s J n F 1 b 3 Q 7 U 2 V j d G l v b j E v Z m l s d G V y Z W R f b G F i Z W x l Z F 9 k Y X R h X 3 N l Z 2 h l c 2 l v I C g y K S 9 B d X R v U m V t b 3 Z l Z E N v b H V t b n M x L n t R U l 9 k Y X R h L D c w f S Z x d W 9 0 O y w m c X V v d D t T Z W N 0 a W 9 u M S 9 m a W x 0 Z X J l Z F 9 s Y W J l b G V k X 2 R h d G F f c 2 V n a G V z a W 8 g K D I p L 0 F 1 d G 9 S Z W 1 v d m V k Q 2 9 s d W 1 u c z E u e 1 F S X 1 B y b 2 R 1 Y 3 R f S U Q s N z F 9 J n F 1 b 3 Q 7 L C Z x d W 9 0 O 1 N l Y 3 R p b 2 4 x L 2 Z p b H R l c m V k X 2 x h Y m V s Z W R f Z G F 0 Y V 9 z Z W d o Z X N p b y A o M i k v Q X V 0 b 1 J l b W 9 2 Z W R D b 2 x 1 b W 5 z M S 5 7 Q W 5 v b W F s e V 9 T a G F w Z V 9 U a H J l c 2 h v b G Q s N z J 9 J n F 1 b 3 Q 7 L C Z x d W 9 0 O 1 N l Y 3 R p b 2 4 x L 2 Z p b H R l c m V k X 2 x h Y m V s Z W R f Z G F 0 Y V 9 z Z W d o Z X N p b y A o M i k v Q X V 0 b 1 J l b W 9 2 Z W R D b 2 x 1 b W 5 z M S 5 7 Q W 5 v b W F s e V 9 U Z X h 0 d X J l X 1 R o c m V z a G 9 s Z C w 3 M 3 0 m c X V v d D s s J n F 1 b 3 Q 7 U 2 V j d G l v b j E v Z m l s d G V y Z W R f b G F i Z W x l Z F 9 k Y X R h X 3 N l Z 2 h l c 2 l v I C g y K S 9 B d X R v U m V t b 3 Z l Z E N v b H V t b n M x L n t R U l 9 S Z W F k X 0 R h d G F f T G V u Z 3 R o L D c 0 f S Z x d W 9 0 O y w m c X V v d D t T Z W N 0 a W 9 u M S 9 m a W x 0 Z X J l Z F 9 s Y W J l b G V k X 2 R h d G F f c 2 V n a G V z a W 8 g K D I p L 0 F 1 d G 9 S Z W 1 v d m V k Q 2 9 s d W 1 u c z E u e 1 F S X 1 B v c 2 l 0 a W 9 u X 1 g s N z V 9 J n F 1 b 3 Q 7 L C Z x d W 9 0 O 1 N l Y 3 R p b 2 4 x L 2 Z p b H R l c m V k X 2 x h Y m V s Z W R f Z G F 0 Y V 9 z Z W d o Z X N p b y A o M i k v Q X V 0 b 1 J l b W 9 2 Z W R D b 2 x 1 b W 5 z M S 5 7 U V J f U G 9 z a X R p b 2 5 f W S w 3 N n 0 m c X V v d D s s J n F 1 b 3 Q 7 U 2 V j d G l v b j E v Z m l s d G V y Z W R f b G F i Z W x l Z F 9 k Y X R h X 3 N l Z 2 h l c 2 l v I C g y K S 9 B d X R v U m V t b 3 Z l Z E N v b H V t b n M x L n t R U l 9 E Z X R l Y 3 R l Z F 9 B b m d s Z S w 3 N 3 0 m c X V v d D s s J n F 1 b 3 Q 7 U 2 V j d G l v b j E v Z m l s d G V y Z W R f b G F i Z W x l Z F 9 k Y X R h X 3 N l Z 2 h l c 2 l v I C g y K S 9 B d X R v U m V t b 3 Z l Z E N v b H V t b n M x L n t R U l 9 E Z X R l Y 3 R l Z F 9 D b 2 R l X 1 J l c 2 9 s d X R p b 2 4 s N z h 9 J n F 1 b 3 Q 7 L C Z x d W 9 0 O 1 N l Y 3 R p b 2 4 x L 2 Z p b H R l c m V k X 2 x h Y m V s Z W R f Z G F 0 Y V 9 z Z W d o Z X N p b y A o M i k v Q X V 0 b 1 J l b W 9 2 Z W R D b 2 x 1 b W 5 z M S 5 7 Q 2 9 k Z V 9 B b m d s Z S w 3 O X 0 m c X V v d D s s J n F 1 b 3 Q 7 U 2 V j d G l v b j E v Z m l s d G V y Z W R f b G F i Z W x l Z F 9 k Y X R h X 3 N l Z 2 h l c 2 l v I C g y K S 9 B d X R v U m V t b 3 Z l Z E N v b H V t b n M x L n t F Z G d l X 1 d p Z H R o L D g w f S Z x d W 9 0 O y w m c X V v d D t T Z W N 0 a W 9 u M S 9 m a W x 0 Z X J l Z F 9 s Y W J l b G V k X 2 R h d G F f c 2 V n a G V z a W 8 g K D I p L 0 F 1 d G 9 S Z W 1 v d m V k Q 2 9 s d W 1 u c z E u e 1 B v c 2 l 0 a W 9 u X 1 g s O D F 9 J n F 1 b 3 Q 7 L C Z x d W 9 0 O 1 N l Y 3 R p b 2 4 x L 2 Z p b H R l c m V k X 2 x h Y m V s Z W R f Z G F 0 Y V 9 z Z W d o Z X N p b y A o M i k v Q X V 0 b 1 J l b W 9 2 Z W R D b 2 x 1 b W 5 z M S 5 7 U G 9 z a X R p b 2 5 f W S w 4 M n 0 m c X V v d D s s J n F 1 b 3 Q 7 U 2 V j d G l v b j E v Z m l s d G V y Z W R f b G F i Z W x l Z F 9 k Y X R h X 3 N l Z 2 h l c 2 l v I C g y K S 9 B d X R v U m V t b 3 Z l Z E N v b H V t b n M x L n t B b m d s Z S w 4 M 3 0 m c X V v d D s s J n F 1 b 3 Q 7 U 2 V j d G l v b j E v Z m l s d G V y Z W R f b G F i Z W x l Z F 9 k Y X R h X 3 N l Z 2 h l c 2 l v I C g y K S 9 B d X R v U m V t b 3 Z l Z E N v b H V t b n M x L n t N Y X R j a F 8 l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Z m l s d G V y Z W R f b G F i Z W x l Z F 9 k Y X R h X 3 N l Z 2 h l c 2 l v I C g y K S 9 B d X R v U m V t b 3 Z l Z E N v b H V t b n M x L n t T c G l 0 e m V u d 2 V y d C B X Z X J r e m V 1 Z y 4 g S X N 0 d 2 V y d C w w f S Z x d W 9 0 O y w m c X V v d D t T Z W N 0 a W 9 u M S 9 m a W x 0 Z X J l Z F 9 s Y W J l b G V k X 2 R h d G F f c 2 V n a G V z a W 8 g K D I p L 0 F 1 d G 9 S Z W 1 v d m V k Q 2 9 s d W 1 u c z E u e 1 N w a X R 6 Z W 5 3 Z X J 0 I F N j a G 5 l Y 2 t l L i B J c 3 R 3 Z X J 0 L D F 9 J n F 1 b 3 Q 7 L C Z x d W 9 0 O 1 N l Y 3 R p b 2 4 x L 2 Z p b H R l c m V k X 2 x h Y m V s Z W R f Z G F 0 Y V 9 z Z W d o Z X N p b y A o M i k v Q X V 0 b 1 J l b W 9 2 Z W R D b 2 x 1 b W 5 z M S 5 7 Q 3 l s a W 5 k Z X I g a G V h d G l u Z y B 6 b 2 5 l I D E u I G F j d H V h b C B 2 Y W x 1 Z S w y f S Z x d W 9 0 O y w m c X V v d D t T Z W N 0 a W 9 u M S 9 m a W x 0 Z X J l Z F 9 s Y W J l b G V k X 2 R h d G F f c 2 V n a G V z a W 8 g K D I p L 0 F 1 d G 9 S Z W 1 v d m V k Q 2 9 s d W 1 u c z E u e 0 N 5 b G l u Z G V y I G h l Y X R p b m c g e m 9 u Z S A y L i B h Y 3 R 1 Y W w g d m F s d W U s M 3 0 m c X V v d D s s J n F 1 b 3 Q 7 U 2 V j d G l v b j E v Z m l s d G V y Z W R f b G F i Z W x l Z F 9 k Y X R h X 3 N l Z 2 h l c 2 l v I C g y K S 9 B d X R v U m V t b 3 Z l Z E N v b H V t b n M x L n t D e W x p b m R l c i B o Z W F 0 a W 5 n I H p v b m U g M y 4 g Y W N 0 d W F s I H Z h b H V l L D R 9 J n F 1 b 3 Q 7 L C Z x d W 9 0 O 1 N l Y 3 R p b 2 4 x L 2 Z p b H R l c m V k X 2 x h Y m V s Z W R f Z G F 0 Y V 9 z Z W d o Z X N p b y A o M i k v Q X V 0 b 1 J l b W 9 2 Z W R D b 2 x 1 b W 5 z M S 5 7 Q 3 l s a W 5 k Z X I g a G V h d G l u Z y B 6 b 2 5 l I D Q u I G F j d H V h b C B 2 Y W x 1 Z S w 1 f S Z x d W 9 0 O y w m c X V v d D t T Z W N 0 a W 9 u M S 9 m a W x 0 Z X J l Z F 9 s Y W J l b G V k X 2 R h d G F f c 2 V n a G V z a W 8 g K D I p L 0 F 1 d G 9 S Z W 1 v d m V k Q 2 9 s d W 1 u c z E u e 0 1 h e G l t d W 0 g a W 5 q Z W N 0 a W 9 u I H B y Z X N z d X J l I C 4 g Y W N 0 d W F s I H Z h b H V l L D Z 9 J n F 1 b 3 Q 7 L C Z x d W 9 0 O 1 N l Y 3 R p b 2 4 x L 2 Z p b H R l c m V k X 2 x h Y m V s Z W R f Z G F 0 Y V 9 z Z W d o Z X N p b y A o M i k v Q X V 0 b 1 J l b W 9 2 Z W R D b 2 x 1 b W 5 z M S 5 7 U 3 d p d G N o L W 9 2 Z X I g c H J l c 3 N 1 c m U g L i B h Y 3 R 1 Y W w g d m F s d W U s N 3 0 m c X V v d D s s J n F 1 b 3 Q 7 U 2 V j d G l v b j E v Z m l s d G V y Z W R f b G F i Z W x l Z F 9 k Y X R h X 3 N l Z 2 h l c 2 l v I C g y K S 9 B d X R v U m V t b 3 Z l Z E N v b H V t b n M x L n t Q Z W F r I H Z h b H V l I G 9 m I G 1 v d W x k L i B h Y 3 R 1 Y W w g d m F s d W U s O H 0 m c X V v d D s s J n F 1 b 3 Q 7 U 2 V j d G l v b j E v Z m l s d G V y Z W R f b G F i Z W x l Z F 9 k Y X R h X 3 N l Z 2 h l c 2 l v I C g y K S 9 B d X R v U m V t b 3 Z l Z E N v b H V t b n M x L n t Q Z W F r I H Z h b H V l I G 9 m I G V q Z W N 0 b 3 I u I G F j d H V h b C B 2 Y W x 1 Z S w 5 f S Z x d W 9 0 O y w m c X V v d D t T Z W N 0 a W 9 u M S 9 m a W x 0 Z X J l Z F 9 s Y W J l b G V k X 2 R h d G F f c 2 V n a G V z a W 8 g K D I p L 0 F 1 d G 9 S Z W 1 v d m V k Q 2 9 s d W 1 u c z E u e 0 N 5 Y 2 x l I H R p b W U u I G F j d H V h b C B 2 Y W x 1 Z S w x M H 0 m c X V v d D s s J n F 1 b 3 Q 7 U 2 V j d G l v b j E v Z m l s d G V y Z W R f b G F i Z W x l Z F 9 k Y X R h X 3 N l Z 2 h l c 2 l v I C g y K S 9 B d X R v U m V t b 3 Z l Z E N v b H V t b n M x L n t E b 3 N p b m c g d G l t Z S A u I G F j d H V h b C B 2 Y W x 1 Z S w x M X 0 m c X V v d D s s J n F 1 b 3 Q 7 U 2 V j d G l v b j E v Z m l s d G V y Z W R f b G F i Z W x l Z F 9 k Y X R h X 3 N l Z 2 h l c 2 l v I C g y K S 9 B d X R v U m V t b 3 Z l Z E N v b H V t b n M x L n t J b m p l Y 3 R p b 2 4 g d G l t Z S A u I G F j d H V h b C B 2 Y W x 1 Z S w x M n 0 m c X V v d D s s J n F 1 b 3 Q 7 U 2 V j d G l v b j E v Z m l s d G V y Z W R f b G F i Z W x l Z F 9 k Y X R h X 3 N l Z 2 h l c 2 l v I C g y K S 9 B d X R v U m V t b 3 Z l Z E N v b H V t b n M x L n t N b 3 V s Z C B w c m 9 0 Z W N 0 a W 9 u I H R p b W U u I G F j d H V h b C B 2 Y W x 1 Z S w x M 3 0 m c X V v d D s s J n F 1 b 3 Q 7 U 2 V j d G l v b j E v Z m l s d G V y Z W R f b G F i Z W x l Z F 9 k Y X R h X 3 N l Z 2 h l c 2 l v I C g y K S 9 B d X R v U m V t b 3 Z l Z E N v b H V t b n M x L n t U Z W 1 w Z X J h d H V y Z S B v Z i B m Z W V k I H l v a 2 U u I G F j d H V h b C B 2 Y W x 1 Z S w x N H 0 m c X V v d D s s J n F 1 b 3 Q 7 U 2 V j d G l v b j E v Z m l s d G V y Z W R f b G F i Z W x l Z F 9 k Y X R h X 3 N l Z 2 h l c 2 l v I C g y K S 9 B d X R v U m V t b 3 Z l Z E N v b H V t b n M x L n t N Y X R l c m l h b C B j d X N o a W 9 u I C 4 g Y W N 0 d W F s I H Z h b H V l L D E 1 f S Z x d W 9 0 O y w m c X V v d D t T Z W N 0 a W 9 u M S 9 m a W x 0 Z X J l Z F 9 s Y W J l b G V k X 2 R h d G F f c 2 V n a G V z a W 8 g K D I p L 0 F 1 d G 9 S Z W 1 v d m V k Q 2 9 s d W 1 u c z E u e 1 N 3 a X R j a C 1 v d m V y I H Z v b H V t Z S 4 g Y W N 0 d W F s I H Z h b H V l L D E 2 f S Z x d W 9 0 O y w m c X V v d D t T Z W N 0 a W 9 u M S 9 m a W x 0 Z X J l Z F 9 s Y W J l b G V k X 2 R h d G F f c 2 V n a G V z a W 8 g K D I p L 0 F 1 d G 9 S Z W 1 v d m V k Q 2 9 s d W 1 u c z E u e 0 N 5 b G l u Z G V y I G h l Y X R p b m c g e m 9 u Z S A 1 L i B h Y 3 R 1 Y W w g d m F s d W U s M T d 9 J n F 1 b 3 Q 7 L C Z x d W 9 0 O 1 N l Y 3 R p b 2 4 x L 2 Z p b H R l c m V k X 2 x h Y m V s Z W R f Z G F 0 Y V 9 z Z W d o Z X N p b y A o M i k v Q X V 0 b 1 J l b W 9 2 Z W R D b 2 x 1 b W 5 z M S 5 7 d G V t c E F j d H V h b F Z h b H V l L D E 4 f S Z x d W 9 0 O y w m c X V v d D t T Z W N 0 a W 9 u M S 9 m a W x 0 Z X J l Z F 9 s Y W J l b G V k X 2 R h d G F f c 2 V n a G V z a W 8 g K D I p L 0 F 1 d G 9 S Z W 1 v d m V k Q 2 9 s d W 1 u c z E u e 3 R l b X B N Y W l u T G l u Z S w x O X 0 m c X V v d D s s J n F 1 b 3 Q 7 U 2 V j d G l v b j E v Z m l s d G V y Z W R f b G F i Z W x l Z F 9 k Y X R h X 3 N l Z 2 h l c 2 l v I C g y K S 9 B d X R v U m V t b 3 Z l Z E N v b H V t b n M x L n t 0 Z W 1 w U m V 0 d X J u T G l u Z S w y M H 0 m c X V v d D s s J n F 1 b 3 Q 7 U 2 V j d G l v b j E v Z m l s d G V y Z W R f b G F i Z W x l Z F 9 k Y X R h X 3 N l Z 2 h l c 2 l v I C g y K S 9 B d X R v U m V t b 3 Z l Z E N v b H V t b n M x L n t T T F B U a H J l c 2 h v b G R Q b 3 N 0 R 2 F 0 Z S w y M X 0 m c X V v d D s s J n F 1 b 3 Q 7 U 2 V j d G l v b j E v Z m l s d G V y Z W R f b G F i Z W x l Z F 9 k Y X R h X 3 N l Z 2 h l c 2 l v I C g y K S 9 B d X R v U m V t b 3 Z l Z E N v b H V t b n M x L n t T T F B U a H J l c 2 h v b G R F b m R P Z k Z p b G w s M j J 9 J n F 1 b 3 Q 7 L C Z x d W 9 0 O 1 N l Y 3 R p b 2 4 x L 2 Z p b H R l c m V k X 2 x h Y m V s Z W R f Z G F 0 Y V 9 z Z W d o Z X N p b y A o M i k v Q X V 0 b 1 J l b W 9 2 Z W R D b 2 x 1 b W 5 z M S 5 7 V G V t c G V y Y X R 1 c m V f T W V h c 3 V y Z V N 0 Y X J 0 R W 5 k T 2 Z G a W x s L D I z f S Z x d W 9 0 O y w m c X V v d D t T Z W N 0 a W 9 u M S 9 m a W x 0 Z X J l Z F 9 s Y W J l b G V k X 2 R h d G F f c 2 V n a G V z a W 8 g K D I p L 0 F 1 d G 9 S Z W 1 v d m V k Q 2 9 s d W 1 u c z E u e 1 R l b X B l c m F 0 d X J l X 0 9 2 Z X J h b G x N Y X h p b X V t R W 5 k T 2 Z G a W x s L D I 0 f S Z x d W 9 0 O y w m c X V v d D t T Z W N 0 a W 9 u M S 9 m a W x 0 Z X J l Z F 9 s Y W J l b G V k X 2 R h d G F f c 2 V n a G V z a W 8 g K D I p L 0 F 1 d G 9 S Z W 1 v d m V k Q 2 9 s d W 1 u c z E u e 1 R l b X B l c m F 0 d X J l X 0 9 2 Z X J h b G x N Y X h p b X V t V G l t Z U V u Z E 9 m R m l s b C w y N X 0 m c X V v d D s s J n F 1 b 3 Q 7 U 2 V j d G l v b j E v Z m l s d G V y Z W R f b G F i Z W x l Z F 9 k Y X R h X 3 N l Z 2 h l c 2 l v I C g y K S 9 B d X R v U m V t b 3 Z l Z E N v b H V t b n M x L n t N Y X h p b X V t U H J l c 3 N 1 c m V Q b 3 N 0 R 2 F 0 Z S w y N n 0 m c X V v d D s s J n F 1 b 3 Q 7 U 2 V j d G l v b j E v Z m l s d G V y Z W R f b G F i Z W x l Z F 9 k Y X R h X 3 N l Z 2 h l c 2 l v I C g y K S 9 B d X R v U m V t b 3 Z l Z E N v b H V t b n M x L n t N Y X h p b X V t U H J l c 3 N 1 c m V F b m R P Z k Z p b G w s M j d 9 J n F 1 b 3 Q 7 L C Z x d W 9 0 O 1 N l Y 3 R p b 2 4 x L 2 Z p b H R l c m V k X 2 x h Y m V s Z W R f Z G F 0 Y V 9 z Z W d o Z X N p b y A o M i k v Q X V 0 b 1 J l b W 9 2 Z W R D b 2 x 1 b W 5 z M S 5 7 T W F 4 a W 1 1 b V B y Z X N z d X J l V G l t Z V B v c 3 R H Y X R l L D I 4 f S Z x d W 9 0 O y w m c X V v d D t T Z W N 0 a W 9 u M S 9 m a W x 0 Z X J l Z F 9 s Y W J l b G V k X 2 R h d G F f c 2 V n a G V z a W 8 g K D I p L 0 F 1 d G 9 S Z W 1 v d m V k Q 2 9 s d W 1 u c z E u e 0 1 h e G l t d W 1 Q c m V z c 3 V y Z V R p b W V F b m R P Z k Z p b G w s M j l 9 J n F 1 b 3 Q 7 L C Z x d W 9 0 O 1 N l Y 3 R p b 2 4 x L 2 Z p b H R l c m V k X 2 x h Y m V s Z W R f Z G F 0 Y V 9 z Z W d o Z X N p b y A o M i k v Q X V 0 b 1 J l b W 9 2 Z W R D b 2 x 1 b W 5 z M S 5 7 S W 5 0 Z W d y Y W x f Q 3 l j b G V T d G F y d E N 5 Y 2 x l R W 5 k U G 9 z d E d h d G U s M z B 9 J n F 1 b 3 Q 7 L C Z x d W 9 0 O 1 N l Y 3 R p b 2 4 x L 2 Z p b H R l c m V k X 2 x h Y m V s Z W R f Z G F 0 Y V 9 z Z W d o Z X N p b y A o M i k v Q X V 0 b 1 J l b W 9 2 Z W R D b 2 x 1 b W 5 z M S 5 7 S W 5 0 Z W d y Y W x f Q 3 l j b G V T d G F y d E N 5 Y 2 x l R W 5 k R W 5 k T 2 Z G a W x s L D M x f S Z x d W 9 0 O y w m c X V v d D t T Z W N 0 a W 9 u M S 9 m a W x 0 Z X J l Z F 9 s Y W J l b G V k X 2 R h d G F f c 2 V n a G V z a W 8 g K D I p L 0 F 1 d G 9 S Z W 1 v d m V k Q 2 9 s d W 1 u c z E u e 0 l u d G V n c m F s X 0 N 5 Y 2 x l U 3 R h c n R N Y X h W Y W x 1 Z V B v c 3 R H Y X R l L D M y f S Z x d W 9 0 O y w m c X V v d D t T Z W N 0 a W 9 u M S 9 m a W x 0 Z X J l Z F 9 s Y W J l b G V k X 2 R h d G F f c 2 V n a G V z a W 8 g K D I p L 0 F 1 d G 9 S Z W 1 v d m V k Q 2 9 s d W 1 u c z E u e 0 l u d G V n c m F s X 0 N 5 Y 2 x l U 3 R h c n R N Y X h W Y W x 1 Z U V u Z E 9 m R m l s b C w z M 3 0 m c X V v d D s s J n F 1 b 3 Q 7 U 2 V j d G l v b j E v Z m l s d G V y Z W R f b G F i Z W x l Z F 9 k Y X R h X 3 N l Z 2 h l c 2 l v I C g y K S 9 B d X R v U m V t b 3 Z l Z E N v b H V t b n M x L n t J b n R l Z 3 J h b F 9 N Y X h W Y W x 1 Z U N 5 Y 2 x l R W 5 k U G 9 z d E d h d G U s M z R 9 J n F 1 b 3 Q 7 L C Z x d W 9 0 O 1 N l Y 3 R p b 2 4 x L 2 Z p b H R l c m V k X 2 x h Y m V s Z W R f Z G F 0 Y V 9 z Z W d o Z X N p b y A o M i k v Q X V 0 b 1 J l b W 9 2 Z W R D b 2 x 1 b W 5 z M S 5 7 S W 5 0 Z W d y Y W x f T W F 4 V m F s d W V D e W N s Z U V u Z E V u Z E 9 m R m l s b C w z N X 0 m c X V v d D s s J n F 1 b 3 Q 7 U 2 V j d G l v b j E v Z m l s d G V y Z W R f b G F i Z W x l Z F 9 k Y X R h X 3 N l Z 2 h l c 2 l v I C g y K S 9 B d X R v U m V t b 3 Z l Z E N v b H V t b n M x L n t D Q U x D X 0 R l b H R h X 3 R p b W U g K H M p L D M 2 f S Z x d W 9 0 O y w m c X V v d D t T Z W N 0 a W 9 u M S 9 m a W x 0 Z X J l Z F 9 s Y W J l b G V k X 2 R h d G F f c 2 V n a G V z a W 8 g K D I p L 0 F 1 d G 9 S Z W 1 v d m V k Q 2 9 s d W 1 u c z E u e 1 B h d H R l c m 5 f U 2 N h b G U s M z d 9 J n F 1 b 3 Q 7 L C Z x d W 9 0 O 1 N l Y 3 R p b 2 4 x L 2 Z p b H R l c m V k X 2 x h Y m V s Z W R f Z G F 0 Y V 9 z Z W d o Z X N p b y A o M i k v Q X V 0 b 1 J l b W 9 2 Z W R D b 2 x 1 b W 5 z M S 5 7 V 2 l k d G g s M z h 9 J n F 1 b 3 Q 7 L C Z x d W 9 0 O 1 N l Y 3 R p b 2 4 x L 2 Z p b H R l c m V k X 2 x h Y m V s Z W R f Z G F 0 Y V 9 z Z W d o Z X N p b y A o M i k v Q X V 0 b 1 J l b W 9 2 Z W R D b 2 x 1 b W 5 z M S 5 7 T G V u Z 3 R o L D M 5 f S Z x d W 9 0 O y w m c X V v d D t T Z W N 0 a W 9 u M S 9 m a W x 0 Z X J l Z F 9 s Y W J l b G V k X 2 R h d G F f c 2 V n a G V z a W 8 g K D I p L 0 F 1 d G 9 S Z W 1 v d m V k Q 2 9 s d W 1 u c z E u e 0 F u b 2 1 h b H l f U 2 N v c m V f V G V 4 d H V y Z S w 0 M H 0 m c X V v d D s s J n F 1 b 3 Q 7 U 2 V j d G l v b j E v Z m l s d G V y Z W R f b G F i Z W x l Z F 9 k Y X R h X 3 N l Z 2 h l c 2 l v I C g y K S 9 B d X R v U m V t b 3 Z l Z E N v b H V t b n M x L n t B b m 9 t Y W x 5 X 1 N j b 3 J l X 1 N o Y X B l L D Q x f S Z x d W 9 0 O y w m c X V v d D t T Z W N 0 a W 9 u M S 9 m a W x 0 Z X J l Z F 9 s Y W J l b G V k X 2 R h d G F f c 2 V n a G V z a W 8 g K D I p L 0 F 1 d G 9 S Z W 1 v d m V k Q 2 9 s d W 1 u c z E u e 0 F u b 2 1 h b H l f V G V 4 d H V y Z V 9 K d W R n b W V u d C w 0 M n 0 m c X V v d D s s J n F 1 b 3 Q 7 U 2 V j d G l v b j E v Z m l s d G V y Z W R f b G F i Z W x l Z F 9 k Y X R h X 3 N l Z 2 h l c 2 l v I C g y K S 9 B d X R v U m V t b 3 Z l Z E N v b H V t b n M x L n t B b m 9 t Y W x 5 X 1 N o Y X B l X 0 p 1 Z G d t Z W 5 0 L D Q z f S Z x d W 9 0 O y w m c X V v d D t T Z W N 0 a W 9 u M S 9 m a W x 0 Z X J l Z F 9 s Y W J l b G V k X 2 R h d G F f c 2 V n a G V z a W 8 g K D I p L 0 F 1 d G 9 S Z W 1 v d m V k Q 2 9 s d W 1 u c z E u e 2 d y b 3 V u Z F 9 0 c n V 0 a C w 0 N H 0 m c X V v d D s s J n F 1 b 3 Q 7 U 2 V j d G l v b j E v Z m l s d G V y Z W R f b G F i Z W x l Z F 9 k Y X R h X 3 N l Z 2 h l c 2 l v I C g y K S 9 B d X R v U m V t b 3 Z l Z E N v b H V t b n M x L n t D b 2 1 t Z W 5 0 c y 4 x X 2 d y b 3 V u Z F 9 0 c n V 0 a C w 0 N X 0 m c X V v d D s s J n F 1 b 3 Q 7 U 2 V j d G l v b j E v Z m l s d G V y Z W R f b G F i Z W x l Z F 9 k Y X R h X 3 N l Z 2 h l c 2 l v I C g y K S 9 B d X R v U m V t b 3 Z l Z E N v b H V t b n M x L n t s Z W F 2 Z S B i b G F u a y w 0 N n 0 m c X V v d D s s J n F 1 b 3 Q 7 U 2 V j d G l v b j E v Z m l s d G V y Z W R f b G F i Z W x l Z F 9 k Y X R h X 3 N l Z 2 h l c 2 l v I C g y K S 9 B d X R v U m V t b 3 Z l Z E N v b H V t b n M x L n t D b 2 x 1 b W 4 z L D Q 3 f S Z x d W 9 0 O y w m c X V v d D t T Z W N 0 a W 9 u M S 9 m a W x 0 Z X J l Z F 9 s Y W J l b G V k X 2 R h d G F f c 2 V n a G V z a W 8 g K D I p L 0 F 1 d G 9 S Z W 1 v d m V k Q 2 9 s d W 1 u c z E u e 0 N v b W 1 l b n R z L D Q 4 f S Z x d W 9 0 O y w m c X V v d D t T Z W N 0 a W 9 u M S 9 m a W x 0 Z X J l Z F 9 s Y W J l b G V k X 2 R h d G F f c 2 V n a G V z a W 8 g K D I p L 0 F 1 d G 9 S Z W 1 v d m V k Q 2 9 s d W 1 u c z E u e 0 N v b H V t b j I s N D l 9 J n F 1 b 3 Q 7 L C Z x d W 9 0 O 1 N l Y 3 R p b 2 4 x L 2 Z p b H R l c m V k X 2 x h Y m V s Z W R f Z G F 0 Y V 9 z Z W d o Z X N p b y A o M i k v Q X V 0 b 1 J l b W 9 2 Z W R D b 2 x 1 b W 5 z M S 5 7 Q 2 9 s d W 1 u M S w 1 M H 0 m c X V v d D s s J n F 1 b 3 Q 7 U 2 V j d G l v b j E v Z m l s d G V y Z W R f b G F i Z W x l Z F 9 k Y X R h X 3 N l Z 2 h l c 2 l v I C g y K S 9 B d X R v U m V t b 3 Z l Z E N v b H V t b n M x L n t w c m 9 k d W N 0 X 2 l k L D U x f S Z x d W 9 0 O y w m c X V v d D t T Z W N 0 a W 9 u M S 9 m a W x 0 Z X J l Z F 9 s Y W J l b G V k X 2 R h d G F f c 2 V n a G V z a W 8 g K D I p L 0 F 1 d G 9 S Z W 1 v d m V k Q 2 9 s d W 1 u c z E u e 1 B y b 3 R v Y 2 9 s I G N 5 Y 2 x l I G N v d W 5 0 Z X I s N T J 9 J n F 1 b 3 Q 7 L C Z x d W 9 0 O 1 N l Y 3 R p b 2 4 x L 2 Z p b H R l c m V k X 2 x h Y m V s Z W R f Z G F 0 Y V 9 z Z W d o Z X N p b y A o M i k v Q X V 0 b 1 J l b W 9 2 Z W R D b 2 x 1 b W 5 z M S 5 7 c 2 h v d F 9 w b 3 N p d G l v b i w 1 M 3 0 m c X V v d D s s J n F 1 b 3 Q 7 U 2 V j d G l v b j E v Z m l s d G V y Z W R f b G F i Z W x l Z F 9 k Y X R h X 3 N l Z 2 h l c 2 l v I C g y K S 9 B d X R v U m V t b 3 Z l Z E N v b H V t b n M x L n t 0 a W 1 l c 3 R h b X A s N T R 9 J n F 1 b 3 Q 7 L C Z x d W 9 0 O 1 N l Y 3 R p b 2 4 x L 2 Z p b H R l c m V k X 2 x h Y m V s Z W R f Z G F 0 Y V 9 z Z W d o Z X N p b y A o M i k v Q X V 0 b 1 J l b W 9 2 Z W R D b 2 x 1 b W 5 z M S 5 7 d 2 V p Z 2 h 0 L D U 1 f S Z x d W 9 0 O y w m c X V v d D t T Z W N 0 a W 9 u M S 9 m a W x 0 Z X J l Z F 9 s Y W J l b G V k X 2 R h d G F f c 2 V n a G V z a W 8 g K D I p L 0 F 1 d G 9 S Z W 1 v d m V k Q 2 9 s d W 1 u c z E u e 2 J h d G N o L D U 2 f S Z x d W 9 0 O y w m c X V v d D t T Z W N 0 a W 9 u M S 9 m a W x 0 Z X J l Z F 9 s Y W J l b G V k X 2 R h d G F f c 2 V n a G V z a W 8 g K D I p L 0 F 1 d G 9 S Z W 1 v d m V k Q 2 9 s d W 1 u c z E u e 0 1 h Y 2 h p b m U g Y 3 l j b G U g Y 2 9 1 b n R l c i w 1 N 3 0 m c X V v d D s s J n F 1 b 3 Q 7 U 2 V j d G l v b j E v Z m l s d G V y Z W R f b G F i Z W x l Z F 9 k Y X R h X 3 N l Z 2 h l c 2 l v I C g y K S 9 B d X R v U m V t b 3 Z l Z E N v b H V t b n M x L n t H b 2 9 k I H B h c n R z L D U 4 f S Z x d W 9 0 O y w m c X V v d D t T Z W N 0 a W 9 u M S 9 m a W x 0 Z X J l Z F 9 s Y W J l b G V k X 2 R h d G F f c 2 V n a G V z a W 8 g K D I p L 0 F 1 d G 9 S Z W 1 v d m V k Q 2 9 s d W 1 u c z E u e 0 J h Z C B w Y X J 0 c y w 1 O X 0 m c X V v d D s s J n F 1 b 3 Q 7 U 2 V j d G l v b j E v Z m l s d G V y Z W R f b G F i Z W x l Z F 9 k Y X R h X 3 N l Z 2 h l c 2 l v I C g y K S 9 B d X R v U m V t b 3 Z l Z E N v b H V t b n M x L n t Q Y X J 0 I G l k Z W 5 0 a W Z p Y 2 F 0 a W 9 u L i B m a W 5 p c 2 h l Z C B w Y X J 0 L D Y w f S Z x d W 9 0 O y w m c X V v d D t T Z W N 0 a W 9 u M S 9 m a W x 0 Z X J l Z F 9 s Y W J l b G V k X 2 R h d G F f c 2 V n a G V z a W 8 g K D I p L 0 F 1 d G 9 S Z W 1 v d m V k Q 2 9 s d W 1 u c z E u e 0 l u d G V n c m F s L i B J c 3 R 3 Z X J 0 L D Y x f S Z x d W 9 0 O y w m c X V v d D t T Z W N 0 a W 9 u M S 9 m a W x 0 Z X J l Z F 9 s Y W J l b G V k X 2 R h d G F f c 2 V n a G V z a W 8 g K D I p L 0 F 1 d G 9 S Z W 1 v d m V k Q 2 9 s d W 1 u c z E u e 1 R p b W U s N j J 9 J n F 1 b 3 Q 7 L C Z x d W 9 0 O 1 N l Y 3 R p b 2 4 x L 2 Z p b H R l c m V k X 2 x h Y m V s Z W R f Z G F 0 Y V 9 z Z W d o Z X N p b y A o M i k v Q X V 0 b 1 J l b W 9 2 Z W R D b 2 x 1 b W 5 z M S 5 7 R G F 5 L m 1 v b n R o L D Y z f S Z x d W 9 0 O y w m c X V v d D t T Z W N 0 a W 9 u M S 9 m a W x 0 Z X J l Z F 9 s Y W J l b G V k X 2 R h d G F f c 2 V n a G V z a W 8 g K D I p L 0 F 1 d G 9 S Z W 1 v d m V k Q 2 9 s d W 1 u c z E u e 1 R o c m V z a G 9 s Z C B 2 Y W x 1 Z S B v Z i B z Y 3 J l d y 4 g Y W N 0 d W F s I H Z h b H V l L D Y 0 f S Z x d W 9 0 O y w m c X V v d D t T Z W N 0 a W 9 u M S 9 m a W x 0 Z X J l Z F 9 s Y W J l b G V k X 2 R h d G F f c 2 V n a G V z a W 8 g K D I p L 0 F 1 d G 9 S Z W 1 v d m V k Q 2 9 s d W 1 u c z E u e 1 B l Y W s g d m F s d W U g b 2 Y g c 2 N y Z X c u I G F j d H V h b C B 2 Y W x 1 Z S w 2 N X 0 m c X V v d D s s J n F 1 b 3 Q 7 U 2 V j d G l v b j E v Z m l s d G V y Z W R f b G F i Z W x l Z F 9 k Y X R h X 3 N l Z 2 h l c 2 l v I C g y K S 9 B d X R v U m V t b 3 Z l Z E N v b H V t b n M x L n t W Y X J p Y W J s Z S B p b m p l Y 3 R p b 2 4 g d G l t Z S 4 g Y W N 0 d W F s I H Z h b H V l L D Y 2 f S Z x d W 9 0 O y w m c X V v d D t T Z W N 0 a W 9 u M S 9 m a W x 0 Z X J l Z F 9 s Y W J l b G V k X 2 R h d G F f c 2 V n a G V z a W 8 g K D I p L 0 F 1 d G 9 S Z W 1 v d m V k Q 2 9 s d W 1 u c z E u e 3 R l b X B T Z X R W Y W x 1 Z S w 2 N 3 0 m c X V v d D s s J n F 1 b 3 Q 7 U 2 V j d G l v b j E v Z m l s d G V y Z W R f b G F i Z W x l Z F 9 k Y X R h X 3 N l Z 2 h l c 2 l v I C g y K S 9 B d X R v U m V t b 3 Z l Z E N v b H V t b n M x L n t E Z W x 0 Y V R p b W V Q b 3 N 0 R 2 F 0 Z S w 2 O H 0 m c X V v d D s s J n F 1 b 3 Q 7 U 2 V j d G l v b j E v Z m l s d G V y Z W R f b G F i Z W x l Z F 9 k Y X R h X 3 N l Z 2 h l c 2 l v I C g y K S 9 B d X R v U m V t b 3 Z l Z E N v b H V t b n M x L n t E Z W x 0 Y V R p b W V F b m R P Z k Z p b G w s N j l 9 J n F 1 b 3 Q 7 L C Z x d W 9 0 O 1 N l Y 3 R p b 2 4 x L 2 Z p b H R l c m V k X 2 x h Y m V s Z W R f Z G F 0 Y V 9 z Z W d o Z X N p b y A o M i k v Q X V 0 b 1 J l b W 9 2 Z W R D b 2 x 1 b W 5 z M S 5 7 U V J f Z G F 0 Y S w 3 M H 0 m c X V v d D s s J n F 1 b 3 Q 7 U 2 V j d G l v b j E v Z m l s d G V y Z W R f b G F i Z W x l Z F 9 k Y X R h X 3 N l Z 2 h l c 2 l v I C g y K S 9 B d X R v U m V t b 3 Z l Z E N v b H V t b n M x L n t R U l 9 Q c m 9 k d W N 0 X 0 l E L D c x f S Z x d W 9 0 O y w m c X V v d D t T Z W N 0 a W 9 u M S 9 m a W x 0 Z X J l Z F 9 s Y W J l b G V k X 2 R h d G F f c 2 V n a G V z a W 8 g K D I p L 0 F 1 d G 9 S Z W 1 v d m V k Q 2 9 s d W 1 u c z E u e 0 F u b 2 1 h b H l f U 2 h h c G V f V G h y Z X N o b 2 x k L D c y f S Z x d W 9 0 O y w m c X V v d D t T Z W N 0 a W 9 u M S 9 m a W x 0 Z X J l Z F 9 s Y W J l b G V k X 2 R h d G F f c 2 V n a G V z a W 8 g K D I p L 0 F 1 d G 9 S Z W 1 v d m V k Q 2 9 s d W 1 u c z E u e 0 F u b 2 1 h b H l f V G V 4 d H V y Z V 9 U a H J l c 2 h v b G Q s N z N 9 J n F 1 b 3 Q 7 L C Z x d W 9 0 O 1 N l Y 3 R p b 2 4 x L 2 Z p b H R l c m V k X 2 x h Y m V s Z W R f Z G F 0 Y V 9 z Z W d o Z X N p b y A o M i k v Q X V 0 b 1 J l b W 9 2 Z W R D b 2 x 1 b W 5 z M S 5 7 U V J f U m V h Z F 9 E Y X R h X 0 x l b m d 0 a C w 3 N H 0 m c X V v d D s s J n F 1 b 3 Q 7 U 2 V j d G l v b j E v Z m l s d G V y Z W R f b G F i Z W x l Z F 9 k Y X R h X 3 N l Z 2 h l c 2 l v I C g y K S 9 B d X R v U m V t b 3 Z l Z E N v b H V t b n M x L n t R U l 9 Q b 3 N p d G l v b l 9 Y L D c 1 f S Z x d W 9 0 O y w m c X V v d D t T Z W N 0 a W 9 u M S 9 m a W x 0 Z X J l Z F 9 s Y W J l b G V k X 2 R h d G F f c 2 V n a G V z a W 8 g K D I p L 0 F 1 d G 9 S Z W 1 v d m V k Q 2 9 s d W 1 u c z E u e 1 F S X 1 B v c 2 l 0 a W 9 u X 1 k s N z Z 9 J n F 1 b 3 Q 7 L C Z x d W 9 0 O 1 N l Y 3 R p b 2 4 x L 2 Z p b H R l c m V k X 2 x h Y m V s Z W R f Z G F 0 Y V 9 z Z W d o Z X N p b y A o M i k v Q X V 0 b 1 J l b W 9 2 Z W R D b 2 x 1 b W 5 z M S 5 7 U V J f R G V 0 Z W N 0 Z W R f Q W 5 n b G U s N z d 9 J n F 1 b 3 Q 7 L C Z x d W 9 0 O 1 N l Y 3 R p b 2 4 x L 2 Z p b H R l c m V k X 2 x h Y m V s Z W R f Z G F 0 Y V 9 z Z W d o Z X N p b y A o M i k v Q X V 0 b 1 J l b W 9 2 Z W R D b 2 x 1 b W 5 z M S 5 7 U V J f R G V 0 Z W N 0 Z W R f Q 2 9 k Z V 9 S Z X N v b H V 0 a W 9 u L D c 4 f S Z x d W 9 0 O y w m c X V v d D t T Z W N 0 a W 9 u M S 9 m a W x 0 Z X J l Z F 9 s Y W J l b G V k X 2 R h d G F f c 2 V n a G V z a W 8 g K D I p L 0 F 1 d G 9 S Z W 1 v d m V k Q 2 9 s d W 1 u c z E u e 0 N v Z G V f Q W 5 n b G U s N z l 9 J n F 1 b 3 Q 7 L C Z x d W 9 0 O 1 N l Y 3 R p b 2 4 x L 2 Z p b H R l c m V k X 2 x h Y m V s Z W R f Z G F 0 Y V 9 z Z W d o Z X N p b y A o M i k v Q X V 0 b 1 J l b W 9 2 Z W R D b 2 x 1 b W 5 z M S 5 7 R W R n Z V 9 X a W R 0 a C w 4 M H 0 m c X V v d D s s J n F 1 b 3 Q 7 U 2 V j d G l v b j E v Z m l s d G V y Z W R f b G F i Z W x l Z F 9 k Y X R h X 3 N l Z 2 h l c 2 l v I C g y K S 9 B d X R v U m V t b 3 Z l Z E N v b H V t b n M x L n t Q b 3 N p d G l v b l 9 Y L D g x f S Z x d W 9 0 O y w m c X V v d D t T Z W N 0 a W 9 u M S 9 m a W x 0 Z X J l Z F 9 s Y W J l b G V k X 2 R h d G F f c 2 V n a G V z a W 8 g K D I p L 0 F 1 d G 9 S Z W 1 v d m V k Q 2 9 s d W 1 u c z E u e 1 B v c 2 l 0 a W 9 u X 1 k s O D J 9 J n F 1 b 3 Q 7 L C Z x d W 9 0 O 1 N l Y 3 R p b 2 4 x L 2 Z p b H R l c m V k X 2 x h Y m V s Z W R f Z G F 0 Y V 9 z Z W d o Z X N p b y A o M i k v Q X V 0 b 1 J l b W 9 2 Z W R D b 2 x 1 b W 5 z M S 5 7 Q W 5 n b G U s O D N 9 J n F 1 b 3 Q 7 L C Z x d W 9 0 O 1 N l Y 3 R p b 2 4 x L 2 Z p b H R l c m V k X 2 x h Y m V s Z W R f Z G F 0 Y V 9 z Z W d o Z X N p b y A o M i k v Q X V 0 b 1 J l b W 9 2 Z W R D b 2 x 1 b W 5 z M S 5 7 T W F 0 Y 2 h f J S w 4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0 Z X J l Z F 9 s Y W J l b G V k X 2 R h d G F f c 2 V n a G V z a W 9 f X z I i I C 8 + P C 9 T d G F i b G V F b n R y a W V z P j w v S X R l b T 4 8 S X R l b T 4 8 S X R l b U x v Y 2 F 0 a W 9 u P j x J d G V t V H l w Z T 5 G b 3 J t d W x h P C 9 J d G V t V H l w Z T 4 8 S X R l b V B h d G g + U 2 V j d G l v b j E v Z m l s d G V y Z W R f b G F i Z W x l Z F 9 k Y X R h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1 V D E 1 O j E x O j E z L j U 0 M T Y 5 O D Z a I i A v P j x F b n R y e S B U e X B l P S J G a W x s Q 2 9 s d W 1 u V H l w Z X M i I F Z h b H V l P S J z Q X d N R E F 3 T U R B d 0 1 E Q X d N R E F 3 T U R B d 0 1 E Q X d N R E F 3 T U R B d 0 1 E Q X d N R E F 3 T U R B d 0 1 E Q X d N R E F 3 T U R B d 0 1 E Q m d Z R 0 J n W U d C Z 0 1 H Q X d Z R 0 F 3 T U R C Z 1 l E Q X d Z R 0 F 3 T U R B d 1 l H Q X d N R E F 3 T U R B d 0 1 E Q X d N R E F 3 P T 0 i I C 8 + P E V u d H J 5 I F R 5 c G U 9 I k Z p b G x D b 2 x 1 b W 5 O Y W 1 l c y I g V m F s d W U 9 I n N b J n F 1 b 3 Q 7 U 3 B p d H p l b n d l c n Q g V 2 V y a 3 p l d W c s I E l z d H d l c n Q m c X V v d D s s J n F 1 b 3 Q 7 U 3 B p d H p l b n d l c n Q g U 2 N o b m V j a 2 U s I E l z d H d l c n Q m c X V v d D s s J n F 1 b 3 Q 7 Q 3 l s a W 5 k Z X I g a G V h d G l u Z y B 6 b 2 5 l I D E s I G F j d H V h b C B 2 Y W x 1 Z S Z x d W 9 0 O y w m c X V v d D t D e W x p b m R l c i B o Z W F 0 a W 5 n I H p v b m U g M i w g Y W N 0 d W F s I H Z h b H V l J n F 1 b 3 Q 7 L C Z x d W 9 0 O 0 N 5 b G l u Z G V y I G h l Y X R p b m c g e m 9 u Z S A z L C B h Y 3 R 1 Y W w g d m F s d W U m c X V v d D s s J n F 1 b 3 Q 7 Q 3 l s a W 5 k Z X I g a G V h d G l u Z y B 6 b 2 5 l I D Q s I G F j d H V h b C B 2 Y W x 1 Z S Z x d W 9 0 O y w m c X V v d D t N Y X h p b X V t I G l u a m V j d G l v b i B w c m V z c 3 V y Z S A s I G F j d H V h b C B 2 Y W x 1 Z S Z x d W 9 0 O y w m c X V v d D t T d 2 l 0 Y 2 g t b 3 Z l c i B w c m V z c 3 V y Z S A s I G F j d H V h b C B 2 Y W x 1 Z S Z x d W 9 0 O y w m c X V v d D t Q Z W F r I H Z h b H V l I G 9 m I G 1 v d W x k L C B h Y 3 R 1 Y W w g d m F s d W U m c X V v d D s s J n F 1 b 3 Q 7 U G V h a y B 2 Y W x 1 Z S B v Z i B l a m V j d G 9 y L C B h Y 3 R 1 Y W w g d m F s d W U m c X V v d D s s J n F 1 b 3 Q 7 Q 3 l j b G U g d G l t Z S w g Y W N 0 d W F s I H Z h b H V l J n F 1 b 3 Q 7 L C Z x d W 9 0 O 0 R v c 2 l u Z y B 0 a W 1 l I C w g Y W N 0 d W F s I H Z h b H V l J n F 1 b 3 Q 7 L C Z x d W 9 0 O 0 l u a m V j d G l v b i B 0 a W 1 l I C w g Y W N 0 d W F s I H Z h b H V l J n F 1 b 3 Q 7 L C Z x d W 9 0 O 0 1 v d W x k I H B y b 3 R l Y 3 R p b 2 4 g d G l t Z S w g Y W N 0 d W F s I H Z h b H V l J n F 1 b 3 Q 7 L C Z x d W 9 0 O 1 R l b X B l c m F 0 d X J l I G 9 m I G Z l Z W Q g e W 9 r Z S w g Y W N 0 d W F s I H Z h b H V l J n F 1 b 3 Q 7 L C Z x d W 9 0 O 0 1 h d G V y a W F s I G N 1 c 2 h p b 2 4 g L C B h Y 3 R 1 Y W w g d m F s d W U m c X V v d D s s J n F 1 b 3 Q 7 U 3 d p d G N o L W 9 2 Z X I g d m 9 s d W 1 l L C B h Y 3 R 1 Y W w g d m F s d W U m c X V v d D s s J n F 1 b 3 Q 7 Q 3 l s a W 5 k Z X I g a G V h d G l u Z y B 6 b 2 5 l I D U s I G F j d H V h b C B 2 Y W x 1 Z S Z x d W 9 0 O y w m c X V v d D t 0 Z W 1 w Q W N 0 d W F s V m F s d W U m c X V v d D s s J n F 1 b 3 Q 7 d G V t c E 1 h a W 5 M a W 5 l J n F 1 b 3 Q 7 L C Z x d W 9 0 O 3 R l b X B S Z X R 1 c m 5 M a W 5 l J n F 1 b 3 Q 7 L C Z x d W 9 0 O 1 N M U F R o c m V z a G 9 s Z F B v c 3 R H Y X R l J n F 1 b 3 Q 7 L C Z x d W 9 0 O 1 N M U F R o c m V z a G 9 s Z E V u Z E 9 m R m l s b C Z x d W 9 0 O y w m c X V v d D t U Z W 1 w Z X J h d H V y Z V 9 N Z W F z d X J l U 3 R h c n R F b m R P Z k Z p b G w m c X V v d D s s J n F 1 b 3 Q 7 V G V t c G V y Y X R 1 c m V f T 3 Z l c m F s b E 1 h e G l t d W 1 F b m R P Z k Z p b G w m c X V v d D s s J n F 1 b 3 Q 7 V G V t c G V y Y X R 1 c m V f T 3 Z l c m F s b E 1 h e G l t d W 1 U a W 1 l R W 5 k T 2 Z G a W x s J n F 1 b 3 Q 7 L C Z x d W 9 0 O 0 1 h e G l t d W 1 Q c m V z c 3 V y Z V B v c 3 R H Y X R l J n F 1 b 3 Q 7 L C Z x d W 9 0 O 0 1 h e G l t d W 1 Q c m V z c 3 V y Z U V u Z E 9 m R m l s b C Z x d W 9 0 O y w m c X V v d D t N Y X h p b X V t U H J l c 3 N 1 c m V U a W 1 l U G 9 z d E d h d G U m c X V v d D s s J n F 1 b 3 Q 7 T W F 4 a W 1 1 b V B y Z X N z d X J l V G l t Z U V u Z E 9 m R m l s b C Z x d W 9 0 O y w m c X V v d D t J b n R l Z 3 J h b F 9 D e W N s Z V N 0 Y X J 0 Q 3 l j b G V F b m R Q b 3 N 0 R 2 F 0 Z S Z x d W 9 0 O y w m c X V v d D t J b n R l Z 3 J h b F 9 D e W N s Z V N 0 Y X J 0 Q 3 l j b G V F b m R F b m R P Z k Z p b G w m c X V v d D s s J n F 1 b 3 Q 7 S W 5 0 Z W d y Y W x f Q 3 l j b G V T d G F y d E 1 h e F Z h b H V l U G 9 z d E d h d G U m c X V v d D s s J n F 1 b 3 Q 7 S W 5 0 Z W d y Y W x f Q 3 l j b G V T d G F y d E 1 h e F Z h b H V l R W 5 k T 2 Z G a W x s J n F 1 b 3 Q 7 L C Z x d W 9 0 O 0 l u d G V n c m F s X 0 1 h e F Z h b H V l Q 3 l j b G V F b m R Q b 3 N 0 R 2 F 0 Z S Z x d W 9 0 O y w m c X V v d D t J b n R l Z 3 J h b F 9 N Y X h W Y W x 1 Z U N 5 Y 2 x l R W 5 k R W 5 k T 2 Z G a W x s J n F 1 b 3 Q 7 L C Z x d W 9 0 O 0 N B T E N f R G V s d G F f d G l t Z S A o c y k m c X V v d D s s J n F 1 b 3 Q 7 U G F 0 d G V y b l 9 T Y 2 F s Z S Z x d W 9 0 O y w m c X V v d D t X a W R 0 a C Z x d W 9 0 O y w m c X V v d D t M Z W 5 n d G g m c X V v d D s s J n F 1 b 3 Q 7 Q W 5 v b W F s e V 9 T Y 2 9 y Z V 9 U Z X h 0 d X J l J n F 1 b 3 Q 7 L C Z x d W 9 0 O 0 F u b 2 1 h b H l f U 2 N v c m V f U 2 h h c G U m c X V v d D s s J n F 1 b 3 Q 7 Q W 5 v b W F s e V 9 U Z X h 0 d X J l X 0 p 1 Z G d t Z W 5 0 J n F 1 b 3 Q 7 L C Z x d W 9 0 O 0 F u b 2 1 h b H l f U 2 h h c G V f S n V k Z 2 1 l b n Q m c X V v d D s s J n F 1 b 3 Q 7 Z 3 J v d W 5 k X 3 R y d X R o J n F 1 b 3 Q 7 L C Z x d W 9 0 O 0 N v b W 1 l b n R z L j F f Z 3 J v d W 5 k X 3 R y d X R o J n F 1 b 3 Q 7 L C Z x d W 9 0 O 2 x l Y X Z l I G J s Y W 5 r J n F 1 b 3 Q 7 L C Z x d W 9 0 O 0 N v b H V t b j M m c X V v d D s s J n F 1 b 3 Q 7 Q 2 9 t b W V u d H M m c X V v d D s s J n F 1 b 3 Q 7 Q 2 9 s d W 1 u M i Z x d W 9 0 O y w m c X V v d D t D b 2 x 1 b W 4 x J n F 1 b 3 Q 7 L C Z x d W 9 0 O 3 B y b 2 R 1 Y 3 R f a W Q m c X V v d D s s J n F 1 b 3 Q 7 U H J v d G 9 j b 2 w g Y 3 l j b G U g Y 2 9 1 b n R l c i Z x d W 9 0 O y w m c X V v d D t z a G 9 0 X 3 B v c 2 l 0 a W 9 u J n F 1 b 3 Q 7 L C Z x d W 9 0 O 3 R p b W V z d G F t c C Z x d W 9 0 O y w m c X V v d D t 3 Z W l n a H Q m c X V v d D s s J n F 1 b 3 Q 7 Y m F 0 Y 2 g m c X V v d D s s J n F 1 b 3 Q 7 T W F j a G l u Z S B j e W N s Z S B j b 3 V u d G V y J n F 1 b 3 Q 7 L C Z x d W 9 0 O 0 d v b 2 Q g c G F y d H M m c X V v d D s s J n F 1 b 3 Q 7 Q m F k I H B h c n R z J n F 1 b 3 Q 7 L C Z x d W 9 0 O 1 B h c n Q g a W R l b n R p Z m l j Y X R p b 2 4 s I G Z p b m l z a G V k I H B h c n Q m c X V v d D s s J n F 1 b 3 Q 7 S W 5 0 Z W d y Y W w s I E l z d H d l c n Q m c X V v d D s s J n F 1 b 3 Q 7 V G l t Z S Z x d W 9 0 O y w m c X V v d D t E Y X k u b W 9 u d G g m c X V v d D s s J n F 1 b 3 Q 7 V G h y Z X N o b 2 x k I H Z h b H V l I G 9 m I H N j c m V 3 L C B h Y 3 R 1 Y W w g d m F s d W U m c X V v d D s s J n F 1 b 3 Q 7 U G V h a y B 2 Y W x 1 Z S B v Z i B z Y 3 J l d y w g Y W N 0 d W F s I H Z h b H V l J n F 1 b 3 Q 7 L C Z x d W 9 0 O 1 Z h c m l h Y m x l I G l u a m V j d G l v b i B 0 a W 1 l L C B h Y 3 R 1 Y W w g d m F s d W U m c X V v d D s s J n F 1 b 3 Q 7 d G V t c F N l d F Z h b H V l J n F 1 b 3 Q 7 L C Z x d W 9 0 O 0 R l b H R h V G l t Z V B v c 3 R H Y X R l J n F 1 b 3 Q 7 L C Z x d W 9 0 O 0 R l b H R h V G l t Z U V u Z E 9 m R m l s b C Z x d W 9 0 O y w m c X V v d D t R U l 9 k Y X R h J n F 1 b 3 Q 7 L C Z x d W 9 0 O 1 F S X 1 B y b 2 R 1 Y 3 R f S U Q m c X V v d D s s J n F 1 b 3 Q 7 Q W 5 v b W F s e V 9 T a G F w Z V 9 U a H J l c 2 h v b G Q m c X V v d D s s J n F 1 b 3 Q 7 Q W 5 v b W F s e V 9 U Z X h 0 d X J l X 1 R o c m V z a G 9 s Z C Z x d W 9 0 O y w m c X V v d D t R U l 9 S Z W F k X 0 R h d G F f T G V u Z 3 R o J n F 1 b 3 Q 7 L C Z x d W 9 0 O 1 F S X 1 B v c 2 l 0 a W 9 u X 1 g m c X V v d D s s J n F 1 b 3 Q 7 U V J f U G 9 z a X R p b 2 5 f W S Z x d W 9 0 O y w m c X V v d D t R U l 9 E Z X R l Y 3 R l Z F 9 B b m d s Z S Z x d W 9 0 O y w m c X V v d D t R U l 9 E Z X R l Y 3 R l Z F 9 D b 2 R l X 1 J l c 2 9 s d X R p b 2 4 m c X V v d D s s J n F 1 b 3 Q 7 Q 2 9 k Z V 9 B b m d s Z S Z x d W 9 0 O y w m c X V v d D t F Z G d l X 1 d p Z H R o J n F 1 b 3 Q 7 L C Z x d W 9 0 O 1 B v c 2 l 0 a W 9 u X 1 g m c X V v d D s s J n F 1 b 3 Q 7 U G 9 z a X R p b 2 5 f W S Z x d W 9 0 O y w m c X V v d D t B b m d s Z S Z x d W 9 0 O y w m c X V v d D t N Y X R j a F 8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m Y z l l Z D E 0 L W U 5 Z j I t N D A 0 O C 0 5 M j M 1 L W Q w O G E 3 N j A 0 O D F l Y y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H R l c m V k X 2 x h Y m V s Z W R f Z G F 0 Y S 9 B d X R v U m V t b 3 Z l Z E N v b H V t b n M x L n t T c G l 0 e m V u d 2 V y d C B X Z X J r e m V 1 Z y w g S X N 0 d 2 V y d C w w f S Z x d W 9 0 O y w m c X V v d D t T Z W N 0 a W 9 u M S 9 m a W x 0 Z X J l Z F 9 s Y W J l b G V k X 2 R h d G E v Q X V 0 b 1 J l b W 9 2 Z W R D b 2 x 1 b W 5 z M S 5 7 U 3 B p d H p l b n d l c n Q g U 2 N o b m V j a 2 U s I E l z d H d l c n Q s M X 0 m c X V v d D s s J n F 1 b 3 Q 7 U 2 V j d G l v b j E v Z m l s d G V y Z W R f b G F i Z W x l Z F 9 k Y X R h L 0 F 1 d G 9 S Z W 1 v d m V k Q 2 9 s d W 1 u c z E u e 0 N 5 b G l u Z G V y I G h l Y X R p b m c g e m 9 u Z S A x L C B h Y 3 R 1 Y W w g d m F s d W U s M n 0 m c X V v d D s s J n F 1 b 3 Q 7 U 2 V j d G l v b j E v Z m l s d G V y Z W R f b G F i Z W x l Z F 9 k Y X R h L 0 F 1 d G 9 S Z W 1 v d m V k Q 2 9 s d W 1 u c z E u e 0 N 5 b G l u Z G V y I G h l Y X R p b m c g e m 9 u Z S A y L C B h Y 3 R 1 Y W w g d m F s d W U s M 3 0 m c X V v d D s s J n F 1 b 3 Q 7 U 2 V j d G l v b j E v Z m l s d G V y Z W R f b G F i Z W x l Z F 9 k Y X R h L 0 F 1 d G 9 S Z W 1 v d m V k Q 2 9 s d W 1 u c z E u e 0 N 5 b G l u Z G V y I G h l Y X R p b m c g e m 9 u Z S A z L C B h Y 3 R 1 Y W w g d m F s d W U s N H 0 m c X V v d D s s J n F 1 b 3 Q 7 U 2 V j d G l v b j E v Z m l s d G V y Z W R f b G F i Z W x l Z F 9 k Y X R h L 0 F 1 d G 9 S Z W 1 v d m V k Q 2 9 s d W 1 u c z E u e 0 N 5 b G l u Z G V y I G h l Y X R p b m c g e m 9 u Z S A 0 L C B h Y 3 R 1 Y W w g d m F s d W U s N X 0 m c X V v d D s s J n F 1 b 3 Q 7 U 2 V j d G l v b j E v Z m l s d G V y Z W R f b G F i Z W x l Z F 9 k Y X R h L 0 F 1 d G 9 S Z W 1 v d m V k Q 2 9 s d W 1 u c z E u e 0 1 h e G l t d W 0 g a W 5 q Z W N 0 a W 9 u I H B y Z X N z d X J l I C w g Y W N 0 d W F s I H Z h b H V l L D Z 9 J n F 1 b 3 Q 7 L C Z x d W 9 0 O 1 N l Y 3 R p b 2 4 x L 2 Z p b H R l c m V k X 2 x h Y m V s Z W R f Z G F 0 Y S 9 B d X R v U m V t b 3 Z l Z E N v b H V t b n M x L n t T d 2 l 0 Y 2 g t b 3 Z l c i B w c m V z c 3 V y Z S A s I G F j d H V h b C B 2 Y W x 1 Z S w 3 f S Z x d W 9 0 O y w m c X V v d D t T Z W N 0 a W 9 u M S 9 m a W x 0 Z X J l Z F 9 s Y W J l b G V k X 2 R h d G E v Q X V 0 b 1 J l b W 9 2 Z W R D b 2 x 1 b W 5 z M S 5 7 U G V h a y B 2 Y W x 1 Z S B v Z i B t b 3 V s Z C w g Y W N 0 d W F s I H Z h b H V l L D h 9 J n F 1 b 3 Q 7 L C Z x d W 9 0 O 1 N l Y 3 R p b 2 4 x L 2 Z p b H R l c m V k X 2 x h Y m V s Z W R f Z G F 0 Y S 9 B d X R v U m V t b 3 Z l Z E N v b H V t b n M x L n t Q Z W F r I H Z h b H V l I G 9 m I G V q Z W N 0 b 3 I s I G F j d H V h b C B 2 Y W x 1 Z S w 5 f S Z x d W 9 0 O y w m c X V v d D t T Z W N 0 a W 9 u M S 9 m a W x 0 Z X J l Z F 9 s Y W J l b G V k X 2 R h d G E v Q X V 0 b 1 J l b W 9 2 Z W R D b 2 x 1 b W 5 z M S 5 7 Q 3 l j b G U g d G l t Z S w g Y W N 0 d W F s I H Z h b H V l L D E w f S Z x d W 9 0 O y w m c X V v d D t T Z W N 0 a W 9 u M S 9 m a W x 0 Z X J l Z F 9 s Y W J l b G V k X 2 R h d G E v Q X V 0 b 1 J l b W 9 2 Z W R D b 2 x 1 b W 5 z M S 5 7 R G 9 z a W 5 n I H R p b W U g L C B h Y 3 R 1 Y W w g d m F s d W U s M T F 9 J n F 1 b 3 Q 7 L C Z x d W 9 0 O 1 N l Y 3 R p b 2 4 x L 2 Z p b H R l c m V k X 2 x h Y m V s Z W R f Z G F 0 Y S 9 B d X R v U m V t b 3 Z l Z E N v b H V t b n M x L n t J b m p l Y 3 R p b 2 4 g d G l t Z S A s I G F j d H V h b C B 2 Y W x 1 Z S w x M n 0 m c X V v d D s s J n F 1 b 3 Q 7 U 2 V j d G l v b j E v Z m l s d G V y Z W R f b G F i Z W x l Z F 9 k Y X R h L 0 F 1 d G 9 S Z W 1 v d m V k Q 2 9 s d W 1 u c z E u e 0 1 v d W x k I H B y b 3 R l Y 3 R p b 2 4 g d G l t Z S w g Y W N 0 d W F s I H Z h b H V l L D E z f S Z x d W 9 0 O y w m c X V v d D t T Z W N 0 a W 9 u M S 9 m a W x 0 Z X J l Z F 9 s Y W J l b G V k X 2 R h d G E v Q X V 0 b 1 J l b W 9 2 Z W R D b 2 x 1 b W 5 z M S 5 7 V G V t c G V y Y X R 1 c m U g b 2 Y g Z m V l Z C B 5 b 2 t l L C B h Y 3 R 1 Y W w g d m F s d W U s M T R 9 J n F 1 b 3 Q 7 L C Z x d W 9 0 O 1 N l Y 3 R p b 2 4 x L 2 Z p b H R l c m V k X 2 x h Y m V s Z W R f Z G F 0 Y S 9 B d X R v U m V t b 3 Z l Z E N v b H V t b n M x L n t N Y X R l c m l h b C B j d X N o a W 9 u I C w g Y W N 0 d W F s I H Z h b H V l L D E 1 f S Z x d W 9 0 O y w m c X V v d D t T Z W N 0 a W 9 u M S 9 m a W x 0 Z X J l Z F 9 s Y W J l b G V k X 2 R h d G E v Q X V 0 b 1 J l b W 9 2 Z W R D b 2 x 1 b W 5 z M S 5 7 U 3 d p d G N o L W 9 2 Z X I g d m 9 s d W 1 l L C B h Y 3 R 1 Y W w g d m F s d W U s M T Z 9 J n F 1 b 3 Q 7 L C Z x d W 9 0 O 1 N l Y 3 R p b 2 4 x L 2 Z p b H R l c m V k X 2 x h Y m V s Z W R f Z G F 0 Y S 9 B d X R v U m V t b 3 Z l Z E N v b H V t b n M x L n t D e W x p b m R l c i B o Z W F 0 a W 5 n I H p v b m U g N S w g Y W N 0 d W F s I H Z h b H V l L D E 3 f S Z x d W 9 0 O y w m c X V v d D t T Z W N 0 a W 9 u M S 9 m a W x 0 Z X J l Z F 9 s Y W J l b G V k X 2 R h d G E v Q X V 0 b 1 J l b W 9 2 Z W R D b 2 x 1 b W 5 z M S 5 7 d G V t c E F j d H V h b F Z h b H V l L D E 4 f S Z x d W 9 0 O y w m c X V v d D t T Z W N 0 a W 9 u M S 9 m a W x 0 Z X J l Z F 9 s Y W J l b G V k X 2 R h d G E v Q X V 0 b 1 J l b W 9 2 Z W R D b 2 x 1 b W 5 z M S 5 7 d G V t c E 1 h a W 5 M a W 5 l L D E 5 f S Z x d W 9 0 O y w m c X V v d D t T Z W N 0 a W 9 u M S 9 m a W x 0 Z X J l Z F 9 s Y W J l b G V k X 2 R h d G E v Q X V 0 b 1 J l b W 9 2 Z W R D b 2 x 1 b W 5 z M S 5 7 d G V t c F J l d H V y b k x p b m U s M j B 9 J n F 1 b 3 Q 7 L C Z x d W 9 0 O 1 N l Y 3 R p b 2 4 x L 2 Z p b H R l c m V k X 2 x h Y m V s Z W R f Z G F 0 Y S 9 B d X R v U m V t b 3 Z l Z E N v b H V t b n M x L n t T T F B U a H J l c 2 h v b G R Q b 3 N 0 R 2 F 0 Z S w y M X 0 m c X V v d D s s J n F 1 b 3 Q 7 U 2 V j d G l v b j E v Z m l s d G V y Z W R f b G F i Z W x l Z F 9 k Y X R h L 0 F 1 d G 9 S Z W 1 v d m V k Q 2 9 s d W 1 u c z E u e 1 N M U F R o c m V z a G 9 s Z E V u Z E 9 m R m l s b C w y M n 0 m c X V v d D s s J n F 1 b 3 Q 7 U 2 V j d G l v b j E v Z m l s d G V y Z W R f b G F i Z W x l Z F 9 k Y X R h L 0 F 1 d G 9 S Z W 1 v d m V k Q 2 9 s d W 1 u c z E u e 1 R l b X B l c m F 0 d X J l X 0 1 l Y X N 1 c m V T d G F y d E V u Z E 9 m R m l s b C w y M 3 0 m c X V v d D s s J n F 1 b 3 Q 7 U 2 V j d G l v b j E v Z m l s d G V y Z W R f b G F i Z W x l Z F 9 k Y X R h L 0 F 1 d G 9 S Z W 1 v d m V k Q 2 9 s d W 1 u c z E u e 1 R l b X B l c m F 0 d X J l X 0 9 2 Z X J h b G x N Y X h p b X V t R W 5 k T 2 Z G a W x s L D I 0 f S Z x d W 9 0 O y w m c X V v d D t T Z W N 0 a W 9 u M S 9 m a W x 0 Z X J l Z F 9 s Y W J l b G V k X 2 R h d G E v Q X V 0 b 1 J l b W 9 2 Z W R D b 2 x 1 b W 5 z M S 5 7 V G V t c G V y Y X R 1 c m V f T 3 Z l c m F s b E 1 h e G l t d W 1 U a W 1 l R W 5 k T 2 Z G a W x s L D I 1 f S Z x d W 9 0 O y w m c X V v d D t T Z W N 0 a W 9 u M S 9 m a W x 0 Z X J l Z F 9 s Y W J l b G V k X 2 R h d G E v Q X V 0 b 1 J l b W 9 2 Z W R D b 2 x 1 b W 5 z M S 5 7 T W F 4 a W 1 1 b V B y Z X N z d X J l U G 9 z d E d h d G U s M j Z 9 J n F 1 b 3 Q 7 L C Z x d W 9 0 O 1 N l Y 3 R p b 2 4 x L 2 Z p b H R l c m V k X 2 x h Y m V s Z W R f Z G F 0 Y S 9 B d X R v U m V t b 3 Z l Z E N v b H V t b n M x L n t N Y X h p b X V t U H J l c 3 N 1 c m V F b m R P Z k Z p b G w s M j d 9 J n F 1 b 3 Q 7 L C Z x d W 9 0 O 1 N l Y 3 R p b 2 4 x L 2 Z p b H R l c m V k X 2 x h Y m V s Z W R f Z G F 0 Y S 9 B d X R v U m V t b 3 Z l Z E N v b H V t b n M x L n t N Y X h p b X V t U H J l c 3 N 1 c m V U a W 1 l U G 9 z d E d h d G U s M j h 9 J n F 1 b 3 Q 7 L C Z x d W 9 0 O 1 N l Y 3 R p b 2 4 x L 2 Z p b H R l c m V k X 2 x h Y m V s Z W R f Z G F 0 Y S 9 B d X R v U m V t b 3 Z l Z E N v b H V t b n M x L n t N Y X h p b X V t U H J l c 3 N 1 c m V U a W 1 l R W 5 k T 2 Z G a W x s L D I 5 f S Z x d W 9 0 O y w m c X V v d D t T Z W N 0 a W 9 u M S 9 m a W x 0 Z X J l Z F 9 s Y W J l b G V k X 2 R h d G E v Q X V 0 b 1 J l b W 9 2 Z W R D b 2 x 1 b W 5 z M S 5 7 S W 5 0 Z W d y Y W x f Q 3 l j b G V T d G F y d E N 5 Y 2 x l R W 5 k U G 9 z d E d h d G U s M z B 9 J n F 1 b 3 Q 7 L C Z x d W 9 0 O 1 N l Y 3 R p b 2 4 x L 2 Z p b H R l c m V k X 2 x h Y m V s Z W R f Z G F 0 Y S 9 B d X R v U m V t b 3 Z l Z E N v b H V t b n M x L n t J b n R l Z 3 J h b F 9 D e W N s Z V N 0 Y X J 0 Q 3 l j b G V F b m R F b m R P Z k Z p b G w s M z F 9 J n F 1 b 3 Q 7 L C Z x d W 9 0 O 1 N l Y 3 R p b 2 4 x L 2 Z p b H R l c m V k X 2 x h Y m V s Z W R f Z G F 0 Y S 9 B d X R v U m V t b 3 Z l Z E N v b H V t b n M x L n t J b n R l Z 3 J h b F 9 D e W N s Z V N 0 Y X J 0 T W F 4 V m F s d W V Q b 3 N 0 R 2 F 0 Z S w z M n 0 m c X V v d D s s J n F 1 b 3 Q 7 U 2 V j d G l v b j E v Z m l s d G V y Z W R f b G F i Z W x l Z F 9 k Y X R h L 0 F 1 d G 9 S Z W 1 v d m V k Q 2 9 s d W 1 u c z E u e 0 l u d G V n c m F s X 0 N 5 Y 2 x l U 3 R h c n R N Y X h W Y W x 1 Z U V u Z E 9 m R m l s b C w z M 3 0 m c X V v d D s s J n F 1 b 3 Q 7 U 2 V j d G l v b j E v Z m l s d G V y Z W R f b G F i Z W x l Z F 9 k Y X R h L 0 F 1 d G 9 S Z W 1 v d m V k Q 2 9 s d W 1 u c z E u e 0 l u d G V n c m F s X 0 1 h e F Z h b H V l Q 3 l j b G V F b m R Q b 3 N 0 R 2 F 0 Z S w z N H 0 m c X V v d D s s J n F 1 b 3 Q 7 U 2 V j d G l v b j E v Z m l s d G V y Z W R f b G F i Z W x l Z F 9 k Y X R h L 0 F 1 d G 9 S Z W 1 v d m V k Q 2 9 s d W 1 u c z E u e 0 l u d G V n c m F s X 0 1 h e F Z h b H V l Q 3 l j b G V F b m R F b m R P Z k Z p b G w s M z V 9 J n F 1 b 3 Q 7 L C Z x d W 9 0 O 1 N l Y 3 R p b 2 4 x L 2 Z p b H R l c m V k X 2 x h Y m V s Z W R f Z G F 0 Y S 9 B d X R v U m V t b 3 Z l Z E N v b H V t b n M x L n t D Q U x D X 0 R l b H R h X 3 R p b W U g K H M p L D M 2 f S Z x d W 9 0 O y w m c X V v d D t T Z W N 0 a W 9 u M S 9 m a W x 0 Z X J l Z F 9 s Y W J l b G V k X 2 R h d G E v Q X V 0 b 1 J l b W 9 2 Z W R D b 2 x 1 b W 5 z M S 5 7 U G F 0 d G V y b l 9 T Y 2 F s Z S w z N 3 0 m c X V v d D s s J n F 1 b 3 Q 7 U 2 V j d G l v b j E v Z m l s d G V y Z W R f b G F i Z W x l Z F 9 k Y X R h L 0 F 1 d G 9 S Z W 1 v d m V k Q 2 9 s d W 1 u c z E u e 1 d p Z H R o L D M 4 f S Z x d W 9 0 O y w m c X V v d D t T Z W N 0 a W 9 u M S 9 m a W x 0 Z X J l Z F 9 s Y W J l b G V k X 2 R h d G E v Q X V 0 b 1 J l b W 9 2 Z W R D b 2 x 1 b W 5 z M S 5 7 T G V u Z 3 R o L D M 5 f S Z x d W 9 0 O y w m c X V v d D t T Z W N 0 a W 9 u M S 9 m a W x 0 Z X J l Z F 9 s Y W J l b G V k X 2 R h d G E v Q X V 0 b 1 J l b W 9 2 Z W R D b 2 x 1 b W 5 z M S 5 7 Q W 5 v b W F s e V 9 T Y 2 9 y Z V 9 U Z X h 0 d X J l L D Q w f S Z x d W 9 0 O y w m c X V v d D t T Z W N 0 a W 9 u M S 9 m a W x 0 Z X J l Z F 9 s Y W J l b G V k X 2 R h d G E v Q X V 0 b 1 J l b W 9 2 Z W R D b 2 x 1 b W 5 z M S 5 7 Q W 5 v b W F s e V 9 T Y 2 9 y Z V 9 T a G F w Z S w 0 M X 0 m c X V v d D s s J n F 1 b 3 Q 7 U 2 V j d G l v b j E v Z m l s d G V y Z W R f b G F i Z W x l Z F 9 k Y X R h L 0 F 1 d G 9 S Z W 1 v d m V k Q 2 9 s d W 1 u c z E u e 0 F u b 2 1 h b H l f V G V 4 d H V y Z V 9 K d W R n b W V u d C w 0 M n 0 m c X V v d D s s J n F 1 b 3 Q 7 U 2 V j d G l v b j E v Z m l s d G V y Z W R f b G F i Z W x l Z F 9 k Y X R h L 0 F 1 d G 9 S Z W 1 v d m V k Q 2 9 s d W 1 u c z E u e 0 F u b 2 1 h b H l f U 2 h h c G V f S n V k Z 2 1 l b n Q s N D N 9 J n F 1 b 3 Q 7 L C Z x d W 9 0 O 1 N l Y 3 R p b 2 4 x L 2 Z p b H R l c m V k X 2 x h Y m V s Z W R f Z G F 0 Y S 9 B d X R v U m V t b 3 Z l Z E N v b H V t b n M x L n t n c m 9 1 b m R f d H J 1 d G g s N D R 9 J n F 1 b 3 Q 7 L C Z x d W 9 0 O 1 N l Y 3 R p b 2 4 x L 2 Z p b H R l c m V k X 2 x h Y m V s Z W R f Z G F 0 Y S 9 B d X R v U m V t b 3 Z l Z E N v b H V t b n M x L n t D b 2 1 t Z W 5 0 c y 4 x X 2 d y b 3 V u Z F 9 0 c n V 0 a C w 0 N X 0 m c X V v d D s s J n F 1 b 3 Q 7 U 2 V j d G l v b j E v Z m l s d G V y Z W R f b G F i Z W x l Z F 9 k Y X R h L 0 F 1 d G 9 S Z W 1 v d m V k Q 2 9 s d W 1 u c z E u e 2 x l Y X Z l I G J s Y W 5 r L D Q 2 f S Z x d W 9 0 O y w m c X V v d D t T Z W N 0 a W 9 u M S 9 m a W x 0 Z X J l Z F 9 s Y W J l b G V k X 2 R h d G E v Q X V 0 b 1 J l b W 9 2 Z W R D b 2 x 1 b W 5 z M S 5 7 Q 2 9 s d W 1 u M y w 0 N 3 0 m c X V v d D s s J n F 1 b 3 Q 7 U 2 V j d G l v b j E v Z m l s d G V y Z W R f b G F i Z W x l Z F 9 k Y X R h L 0 F 1 d G 9 S Z W 1 v d m V k Q 2 9 s d W 1 u c z E u e 0 N v b W 1 l b n R z L D Q 4 f S Z x d W 9 0 O y w m c X V v d D t T Z W N 0 a W 9 u M S 9 m a W x 0 Z X J l Z F 9 s Y W J l b G V k X 2 R h d G E v Q X V 0 b 1 J l b W 9 2 Z W R D b 2 x 1 b W 5 z M S 5 7 Q 2 9 s d W 1 u M i w 0 O X 0 m c X V v d D s s J n F 1 b 3 Q 7 U 2 V j d G l v b j E v Z m l s d G V y Z W R f b G F i Z W x l Z F 9 k Y X R h L 0 F 1 d G 9 S Z W 1 v d m V k Q 2 9 s d W 1 u c z E u e 0 N v b H V t b j E s N T B 9 J n F 1 b 3 Q 7 L C Z x d W 9 0 O 1 N l Y 3 R p b 2 4 x L 2 Z p b H R l c m V k X 2 x h Y m V s Z W R f Z G F 0 Y S 9 B d X R v U m V t b 3 Z l Z E N v b H V t b n M x L n t w c m 9 k d W N 0 X 2 l k L D U x f S Z x d W 9 0 O y w m c X V v d D t T Z W N 0 a W 9 u M S 9 m a W x 0 Z X J l Z F 9 s Y W J l b G V k X 2 R h d G E v Q X V 0 b 1 J l b W 9 2 Z W R D b 2 x 1 b W 5 z M S 5 7 U H J v d G 9 j b 2 w g Y 3 l j b G U g Y 2 9 1 b n R l c i w 1 M n 0 m c X V v d D s s J n F 1 b 3 Q 7 U 2 V j d G l v b j E v Z m l s d G V y Z W R f b G F i Z W x l Z F 9 k Y X R h L 0 F 1 d G 9 S Z W 1 v d m V k Q 2 9 s d W 1 u c z E u e 3 N o b 3 R f c G 9 z a X R p b 2 4 s N T N 9 J n F 1 b 3 Q 7 L C Z x d W 9 0 O 1 N l Y 3 R p b 2 4 x L 2 Z p b H R l c m V k X 2 x h Y m V s Z W R f Z G F 0 Y S 9 B d X R v U m V t b 3 Z l Z E N v b H V t b n M x L n t 0 a W 1 l c 3 R h b X A s N T R 9 J n F 1 b 3 Q 7 L C Z x d W 9 0 O 1 N l Y 3 R p b 2 4 x L 2 Z p b H R l c m V k X 2 x h Y m V s Z W R f Z G F 0 Y S 9 B d X R v U m V t b 3 Z l Z E N v b H V t b n M x L n t 3 Z W l n a H Q s N T V 9 J n F 1 b 3 Q 7 L C Z x d W 9 0 O 1 N l Y 3 R p b 2 4 x L 2 Z p b H R l c m V k X 2 x h Y m V s Z W R f Z G F 0 Y S 9 B d X R v U m V t b 3 Z l Z E N v b H V t b n M x L n t i Y X R j a C w 1 N n 0 m c X V v d D s s J n F 1 b 3 Q 7 U 2 V j d G l v b j E v Z m l s d G V y Z W R f b G F i Z W x l Z F 9 k Y X R h L 0 F 1 d G 9 S Z W 1 v d m V k Q 2 9 s d W 1 u c z E u e 0 1 h Y 2 h p b m U g Y 3 l j b G U g Y 2 9 1 b n R l c i w 1 N 3 0 m c X V v d D s s J n F 1 b 3 Q 7 U 2 V j d G l v b j E v Z m l s d G V y Z W R f b G F i Z W x l Z F 9 k Y X R h L 0 F 1 d G 9 S Z W 1 v d m V k Q 2 9 s d W 1 u c z E u e 0 d v b 2 Q g c G F y d H M s N T h 9 J n F 1 b 3 Q 7 L C Z x d W 9 0 O 1 N l Y 3 R p b 2 4 x L 2 Z p b H R l c m V k X 2 x h Y m V s Z W R f Z G F 0 Y S 9 B d X R v U m V t b 3 Z l Z E N v b H V t b n M x L n t C Y W Q g c G F y d H M s N T l 9 J n F 1 b 3 Q 7 L C Z x d W 9 0 O 1 N l Y 3 R p b 2 4 x L 2 Z p b H R l c m V k X 2 x h Y m V s Z W R f Z G F 0 Y S 9 B d X R v U m V t b 3 Z l Z E N v b H V t b n M x L n t Q Y X J 0 I G l k Z W 5 0 a W Z p Y 2 F 0 a W 9 u L C B m a W 5 p c 2 h l Z C B w Y X J 0 L D Y w f S Z x d W 9 0 O y w m c X V v d D t T Z W N 0 a W 9 u M S 9 m a W x 0 Z X J l Z F 9 s Y W J l b G V k X 2 R h d G E v Q X V 0 b 1 J l b W 9 2 Z W R D b 2 x 1 b W 5 z M S 5 7 S W 5 0 Z W d y Y W w s I E l z d H d l c n Q s N j F 9 J n F 1 b 3 Q 7 L C Z x d W 9 0 O 1 N l Y 3 R p b 2 4 x L 2 Z p b H R l c m V k X 2 x h Y m V s Z W R f Z G F 0 Y S 9 B d X R v U m V t b 3 Z l Z E N v b H V t b n M x L n t U a W 1 l L D Y y f S Z x d W 9 0 O y w m c X V v d D t T Z W N 0 a W 9 u M S 9 m a W x 0 Z X J l Z F 9 s Y W J l b G V k X 2 R h d G E v Q X V 0 b 1 J l b W 9 2 Z W R D b 2 x 1 b W 5 z M S 5 7 R G F 5 L m 1 v b n R o L D Y z f S Z x d W 9 0 O y w m c X V v d D t T Z W N 0 a W 9 u M S 9 m a W x 0 Z X J l Z F 9 s Y W J l b G V k X 2 R h d G E v Q X V 0 b 1 J l b W 9 2 Z W R D b 2 x 1 b W 5 z M S 5 7 V G h y Z X N o b 2 x k I H Z h b H V l I G 9 m I H N j c m V 3 L C B h Y 3 R 1 Y W w g d m F s d W U s N j R 9 J n F 1 b 3 Q 7 L C Z x d W 9 0 O 1 N l Y 3 R p b 2 4 x L 2 Z p b H R l c m V k X 2 x h Y m V s Z W R f Z G F 0 Y S 9 B d X R v U m V t b 3 Z l Z E N v b H V t b n M x L n t Q Z W F r I H Z h b H V l I G 9 m I H N j c m V 3 L C B h Y 3 R 1 Y W w g d m F s d W U s N j V 9 J n F 1 b 3 Q 7 L C Z x d W 9 0 O 1 N l Y 3 R p b 2 4 x L 2 Z p b H R l c m V k X 2 x h Y m V s Z W R f Z G F 0 Y S 9 B d X R v U m V t b 3 Z l Z E N v b H V t b n M x L n t W Y X J p Y W J s Z S B p b m p l Y 3 R p b 2 4 g d G l t Z S w g Y W N 0 d W F s I H Z h b H V l L D Y 2 f S Z x d W 9 0 O y w m c X V v d D t T Z W N 0 a W 9 u M S 9 m a W x 0 Z X J l Z F 9 s Y W J l b G V k X 2 R h d G E v Q X V 0 b 1 J l b W 9 2 Z W R D b 2 x 1 b W 5 z M S 5 7 d G V t c F N l d F Z h b H V l L D Y 3 f S Z x d W 9 0 O y w m c X V v d D t T Z W N 0 a W 9 u M S 9 m a W x 0 Z X J l Z F 9 s Y W J l b G V k X 2 R h d G E v Q X V 0 b 1 J l b W 9 2 Z W R D b 2 x 1 b W 5 z M S 5 7 R G V s d G F U a W 1 l U G 9 z d E d h d G U s N j h 9 J n F 1 b 3 Q 7 L C Z x d W 9 0 O 1 N l Y 3 R p b 2 4 x L 2 Z p b H R l c m V k X 2 x h Y m V s Z W R f Z G F 0 Y S 9 B d X R v U m V t b 3 Z l Z E N v b H V t b n M x L n t E Z W x 0 Y V R p b W V F b m R P Z k Z p b G w s N j l 9 J n F 1 b 3 Q 7 L C Z x d W 9 0 O 1 N l Y 3 R p b 2 4 x L 2 Z p b H R l c m V k X 2 x h Y m V s Z W R f Z G F 0 Y S 9 B d X R v U m V t b 3 Z l Z E N v b H V t b n M x L n t R U l 9 k Y X R h L D c w f S Z x d W 9 0 O y w m c X V v d D t T Z W N 0 a W 9 u M S 9 m a W x 0 Z X J l Z F 9 s Y W J l b G V k X 2 R h d G E v Q X V 0 b 1 J l b W 9 2 Z W R D b 2 x 1 b W 5 z M S 5 7 U V J f U H J v Z H V j d F 9 J R C w 3 M X 0 m c X V v d D s s J n F 1 b 3 Q 7 U 2 V j d G l v b j E v Z m l s d G V y Z W R f b G F i Z W x l Z F 9 k Y X R h L 0 F 1 d G 9 S Z W 1 v d m V k Q 2 9 s d W 1 u c z E u e 0 F u b 2 1 h b H l f U 2 h h c G V f V G h y Z X N o b 2 x k L D c y f S Z x d W 9 0 O y w m c X V v d D t T Z W N 0 a W 9 u M S 9 m a W x 0 Z X J l Z F 9 s Y W J l b G V k X 2 R h d G E v Q X V 0 b 1 J l b W 9 2 Z W R D b 2 x 1 b W 5 z M S 5 7 Q W 5 v b W F s e V 9 U Z X h 0 d X J l X 1 R o c m V z a G 9 s Z C w 3 M 3 0 m c X V v d D s s J n F 1 b 3 Q 7 U 2 V j d G l v b j E v Z m l s d G V y Z W R f b G F i Z W x l Z F 9 k Y X R h L 0 F 1 d G 9 S Z W 1 v d m V k Q 2 9 s d W 1 u c z E u e 1 F S X 1 J l Y W R f R G F 0 Y V 9 M Z W 5 n d G g s N z R 9 J n F 1 b 3 Q 7 L C Z x d W 9 0 O 1 N l Y 3 R p b 2 4 x L 2 Z p b H R l c m V k X 2 x h Y m V s Z W R f Z G F 0 Y S 9 B d X R v U m V t b 3 Z l Z E N v b H V t b n M x L n t R U l 9 Q b 3 N p d G l v b l 9 Y L D c 1 f S Z x d W 9 0 O y w m c X V v d D t T Z W N 0 a W 9 u M S 9 m a W x 0 Z X J l Z F 9 s Y W J l b G V k X 2 R h d G E v Q X V 0 b 1 J l b W 9 2 Z W R D b 2 x 1 b W 5 z M S 5 7 U V J f U G 9 z a X R p b 2 5 f W S w 3 N n 0 m c X V v d D s s J n F 1 b 3 Q 7 U 2 V j d G l v b j E v Z m l s d G V y Z W R f b G F i Z W x l Z F 9 k Y X R h L 0 F 1 d G 9 S Z W 1 v d m V k Q 2 9 s d W 1 u c z E u e 1 F S X 0 R l d G V j d G V k X 0 F u Z 2 x l L D c 3 f S Z x d W 9 0 O y w m c X V v d D t T Z W N 0 a W 9 u M S 9 m a W x 0 Z X J l Z F 9 s Y W J l b G V k X 2 R h d G E v Q X V 0 b 1 J l b W 9 2 Z W R D b 2 x 1 b W 5 z M S 5 7 U V J f R G V 0 Z W N 0 Z W R f Q 2 9 k Z V 9 S Z X N v b H V 0 a W 9 u L D c 4 f S Z x d W 9 0 O y w m c X V v d D t T Z W N 0 a W 9 u M S 9 m a W x 0 Z X J l Z F 9 s Y W J l b G V k X 2 R h d G E v Q X V 0 b 1 J l b W 9 2 Z W R D b 2 x 1 b W 5 z M S 5 7 Q 2 9 k Z V 9 B b m d s Z S w 3 O X 0 m c X V v d D s s J n F 1 b 3 Q 7 U 2 V j d G l v b j E v Z m l s d G V y Z W R f b G F i Z W x l Z F 9 k Y X R h L 0 F 1 d G 9 S Z W 1 v d m V k Q 2 9 s d W 1 u c z E u e 0 V k Z 2 V f V 2 l k d G g s O D B 9 J n F 1 b 3 Q 7 L C Z x d W 9 0 O 1 N l Y 3 R p b 2 4 x L 2 Z p b H R l c m V k X 2 x h Y m V s Z W R f Z G F 0 Y S 9 B d X R v U m V t b 3 Z l Z E N v b H V t b n M x L n t Q b 3 N p d G l v b l 9 Y L D g x f S Z x d W 9 0 O y w m c X V v d D t T Z W N 0 a W 9 u M S 9 m a W x 0 Z X J l Z F 9 s Y W J l b G V k X 2 R h d G E v Q X V 0 b 1 J l b W 9 2 Z W R D b 2 x 1 b W 5 z M S 5 7 U G 9 z a X R p b 2 5 f W S w 4 M n 0 m c X V v d D s s J n F 1 b 3 Q 7 U 2 V j d G l v b j E v Z m l s d G V y Z W R f b G F i Z W x l Z F 9 k Y X R h L 0 F 1 d G 9 S Z W 1 v d m V k Q 2 9 s d W 1 u c z E u e 0 F u Z 2 x l L D g z f S Z x d W 9 0 O y w m c X V v d D t T Z W N 0 a W 9 u M S 9 m a W x 0 Z X J l Z F 9 s Y W J l b G V k X 2 R h d G E v Q X V 0 b 1 J l b W 9 2 Z W R D b 2 x 1 b W 5 z M S 5 7 T W F 0 Y 2 h f J S w 4 N H 0 m c X V v d D t d L C Z x d W 9 0 O 0 N v b H V t b k N v d W 5 0 J n F 1 b 3 Q 7 O j g 1 L C Z x d W 9 0 O 0 t l e U N v b H V t b k 5 h b W V z J n F 1 b 3 Q 7 O l t d L C Z x d W 9 0 O 0 N v b H V t b k l k Z W 5 0 a X R p Z X M m c X V v d D s 6 W y Z x d W 9 0 O 1 N l Y 3 R p b 2 4 x L 2 Z p b H R l c m V k X 2 x h Y m V s Z W R f Z G F 0 Y S 9 B d X R v U m V t b 3 Z l Z E N v b H V t b n M x L n t T c G l 0 e m V u d 2 V y d C B X Z X J r e m V 1 Z y w g S X N 0 d 2 V y d C w w f S Z x d W 9 0 O y w m c X V v d D t T Z W N 0 a W 9 u M S 9 m a W x 0 Z X J l Z F 9 s Y W J l b G V k X 2 R h d G E v Q X V 0 b 1 J l b W 9 2 Z W R D b 2 x 1 b W 5 z M S 5 7 U 3 B p d H p l b n d l c n Q g U 2 N o b m V j a 2 U s I E l z d H d l c n Q s M X 0 m c X V v d D s s J n F 1 b 3 Q 7 U 2 V j d G l v b j E v Z m l s d G V y Z W R f b G F i Z W x l Z F 9 k Y X R h L 0 F 1 d G 9 S Z W 1 v d m V k Q 2 9 s d W 1 u c z E u e 0 N 5 b G l u Z G V y I G h l Y X R p b m c g e m 9 u Z S A x L C B h Y 3 R 1 Y W w g d m F s d W U s M n 0 m c X V v d D s s J n F 1 b 3 Q 7 U 2 V j d G l v b j E v Z m l s d G V y Z W R f b G F i Z W x l Z F 9 k Y X R h L 0 F 1 d G 9 S Z W 1 v d m V k Q 2 9 s d W 1 u c z E u e 0 N 5 b G l u Z G V y I G h l Y X R p b m c g e m 9 u Z S A y L C B h Y 3 R 1 Y W w g d m F s d W U s M 3 0 m c X V v d D s s J n F 1 b 3 Q 7 U 2 V j d G l v b j E v Z m l s d G V y Z W R f b G F i Z W x l Z F 9 k Y X R h L 0 F 1 d G 9 S Z W 1 v d m V k Q 2 9 s d W 1 u c z E u e 0 N 5 b G l u Z G V y I G h l Y X R p b m c g e m 9 u Z S A z L C B h Y 3 R 1 Y W w g d m F s d W U s N H 0 m c X V v d D s s J n F 1 b 3 Q 7 U 2 V j d G l v b j E v Z m l s d G V y Z W R f b G F i Z W x l Z F 9 k Y X R h L 0 F 1 d G 9 S Z W 1 v d m V k Q 2 9 s d W 1 u c z E u e 0 N 5 b G l u Z G V y I G h l Y X R p b m c g e m 9 u Z S A 0 L C B h Y 3 R 1 Y W w g d m F s d W U s N X 0 m c X V v d D s s J n F 1 b 3 Q 7 U 2 V j d G l v b j E v Z m l s d G V y Z W R f b G F i Z W x l Z F 9 k Y X R h L 0 F 1 d G 9 S Z W 1 v d m V k Q 2 9 s d W 1 u c z E u e 0 1 h e G l t d W 0 g a W 5 q Z W N 0 a W 9 u I H B y Z X N z d X J l I C w g Y W N 0 d W F s I H Z h b H V l L D Z 9 J n F 1 b 3 Q 7 L C Z x d W 9 0 O 1 N l Y 3 R p b 2 4 x L 2 Z p b H R l c m V k X 2 x h Y m V s Z W R f Z G F 0 Y S 9 B d X R v U m V t b 3 Z l Z E N v b H V t b n M x L n t T d 2 l 0 Y 2 g t b 3 Z l c i B w c m V z c 3 V y Z S A s I G F j d H V h b C B 2 Y W x 1 Z S w 3 f S Z x d W 9 0 O y w m c X V v d D t T Z W N 0 a W 9 u M S 9 m a W x 0 Z X J l Z F 9 s Y W J l b G V k X 2 R h d G E v Q X V 0 b 1 J l b W 9 2 Z W R D b 2 x 1 b W 5 z M S 5 7 U G V h a y B 2 Y W x 1 Z S B v Z i B t b 3 V s Z C w g Y W N 0 d W F s I H Z h b H V l L D h 9 J n F 1 b 3 Q 7 L C Z x d W 9 0 O 1 N l Y 3 R p b 2 4 x L 2 Z p b H R l c m V k X 2 x h Y m V s Z W R f Z G F 0 Y S 9 B d X R v U m V t b 3 Z l Z E N v b H V t b n M x L n t Q Z W F r I H Z h b H V l I G 9 m I G V q Z W N 0 b 3 I s I G F j d H V h b C B 2 Y W x 1 Z S w 5 f S Z x d W 9 0 O y w m c X V v d D t T Z W N 0 a W 9 u M S 9 m a W x 0 Z X J l Z F 9 s Y W J l b G V k X 2 R h d G E v Q X V 0 b 1 J l b W 9 2 Z W R D b 2 x 1 b W 5 z M S 5 7 Q 3 l j b G U g d G l t Z S w g Y W N 0 d W F s I H Z h b H V l L D E w f S Z x d W 9 0 O y w m c X V v d D t T Z W N 0 a W 9 u M S 9 m a W x 0 Z X J l Z F 9 s Y W J l b G V k X 2 R h d G E v Q X V 0 b 1 J l b W 9 2 Z W R D b 2 x 1 b W 5 z M S 5 7 R G 9 z a W 5 n I H R p b W U g L C B h Y 3 R 1 Y W w g d m F s d W U s M T F 9 J n F 1 b 3 Q 7 L C Z x d W 9 0 O 1 N l Y 3 R p b 2 4 x L 2 Z p b H R l c m V k X 2 x h Y m V s Z W R f Z G F 0 Y S 9 B d X R v U m V t b 3 Z l Z E N v b H V t b n M x L n t J b m p l Y 3 R p b 2 4 g d G l t Z S A s I G F j d H V h b C B 2 Y W x 1 Z S w x M n 0 m c X V v d D s s J n F 1 b 3 Q 7 U 2 V j d G l v b j E v Z m l s d G V y Z W R f b G F i Z W x l Z F 9 k Y X R h L 0 F 1 d G 9 S Z W 1 v d m V k Q 2 9 s d W 1 u c z E u e 0 1 v d W x k I H B y b 3 R l Y 3 R p b 2 4 g d G l t Z S w g Y W N 0 d W F s I H Z h b H V l L D E z f S Z x d W 9 0 O y w m c X V v d D t T Z W N 0 a W 9 u M S 9 m a W x 0 Z X J l Z F 9 s Y W J l b G V k X 2 R h d G E v Q X V 0 b 1 J l b W 9 2 Z W R D b 2 x 1 b W 5 z M S 5 7 V G V t c G V y Y X R 1 c m U g b 2 Y g Z m V l Z C B 5 b 2 t l L C B h Y 3 R 1 Y W w g d m F s d W U s M T R 9 J n F 1 b 3 Q 7 L C Z x d W 9 0 O 1 N l Y 3 R p b 2 4 x L 2 Z p b H R l c m V k X 2 x h Y m V s Z W R f Z G F 0 Y S 9 B d X R v U m V t b 3 Z l Z E N v b H V t b n M x L n t N Y X R l c m l h b C B j d X N o a W 9 u I C w g Y W N 0 d W F s I H Z h b H V l L D E 1 f S Z x d W 9 0 O y w m c X V v d D t T Z W N 0 a W 9 u M S 9 m a W x 0 Z X J l Z F 9 s Y W J l b G V k X 2 R h d G E v Q X V 0 b 1 J l b W 9 2 Z W R D b 2 x 1 b W 5 z M S 5 7 U 3 d p d G N o L W 9 2 Z X I g d m 9 s d W 1 l L C B h Y 3 R 1 Y W w g d m F s d W U s M T Z 9 J n F 1 b 3 Q 7 L C Z x d W 9 0 O 1 N l Y 3 R p b 2 4 x L 2 Z p b H R l c m V k X 2 x h Y m V s Z W R f Z G F 0 Y S 9 B d X R v U m V t b 3 Z l Z E N v b H V t b n M x L n t D e W x p b m R l c i B o Z W F 0 a W 5 n I H p v b m U g N S w g Y W N 0 d W F s I H Z h b H V l L D E 3 f S Z x d W 9 0 O y w m c X V v d D t T Z W N 0 a W 9 u M S 9 m a W x 0 Z X J l Z F 9 s Y W J l b G V k X 2 R h d G E v Q X V 0 b 1 J l b W 9 2 Z W R D b 2 x 1 b W 5 z M S 5 7 d G V t c E F j d H V h b F Z h b H V l L D E 4 f S Z x d W 9 0 O y w m c X V v d D t T Z W N 0 a W 9 u M S 9 m a W x 0 Z X J l Z F 9 s Y W J l b G V k X 2 R h d G E v Q X V 0 b 1 J l b W 9 2 Z W R D b 2 x 1 b W 5 z M S 5 7 d G V t c E 1 h a W 5 M a W 5 l L D E 5 f S Z x d W 9 0 O y w m c X V v d D t T Z W N 0 a W 9 u M S 9 m a W x 0 Z X J l Z F 9 s Y W J l b G V k X 2 R h d G E v Q X V 0 b 1 J l b W 9 2 Z W R D b 2 x 1 b W 5 z M S 5 7 d G V t c F J l d H V y b k x p b m U s M j B 9 J n F 1 b 3 Q 7 L C Z x d W 9 0 O 1 N l Y 3 R p b 2 4 x L 2 Z p b H R l c m V k X 2 x h Y m V s Z W R f Z G F 0 Y S 9 B d X R v U m V t b 3 Z l Z E N v b H V t b n M x L n t T T F B U a H J l c 2 h v b G R Q b 3 N 0 R 2 F 0 Z S w y M X 0 m c X V v d D s s J n F 1 b 3 Q 7 U 2 V j d G l v b j E v Z m l s d G V y Z W R f b G F i Z W x l Z F 9 k Y X R h L 0 F 1 d G 9 S Z W 1 v d m V k Q 2 9 s d W 1 u c z E u e 1 N M U F R o c m V z a G 9 s Z E V u Z E 9 m R m l s b C w y M n 0 m c X V v d D s s J n F 1 b 3 Q 7 U 2 V j d G l v b j E v Z m l s d G V y Z W R f b G F i Z W x l Z F 9 k Y X R h L 0 F 1 d G 9 S Z W 1 v d m V k Q 2 9 s d W 1 u c z E u e 1 R l b X B l c m F 0 d X J l X 0 1 l Y X N 1 c m V T d G F y d E V u Z E 9 m R m l s b C w y M 3 0 m c X V v d D s s J n F 1 b 3 Q 7 U 2 V j d G l v b j E v Z m l s d G V y Z W R f b G F i Z W x l Z F 9 k Y X R h L 0 F 1 d G 9 S Z W 1 v d m V k Q 2 9 s d W 1 u c z E u e 1 R l b X B l c m F 0 d X J l X 0 9 2 Z X J h b G x N Y X h p b X V t R W 5 k T 2 Z G a W x s L D I 0 f S Z x d W 9 0 O y w m c X V v d D t T Z W N 0 a W 9 u M S 9 m a W x 0 Z X J l Z F 9 s Y W J l b G V k X 2 R h d G E v Q X V 0 b 1 J l b W 9 2 Z W R D b 2 x 1 b W 5 z M S 5 7 V G V t c G V y Y X R 1 c m V f T 3 Z l c m F s b E 1 h e G l t d W 1 U a W 1 l R W 5 k T 2 Z G a W x s L D I 1 f S Z x d W 9 0 O y w m c X V v d D t T Z W N 0 a W 9 u M S 9 m a W x 0 Z X J l Z F 9 s Y W J l b G V k X 2 R h d G E v Q X V 0 b 1 J l b W 9 2 Z W R D b 2 x 1 b W 5 z M S 5 7 T W F 4 a W 1 1 b V B y Z X N z d X J l U G 9 z d E d h d G U s M j Z 9 J n F 1 b 3 Q 7 L C Z x d W 9 0 O 1 N l Y 3 R p b 2 4 x L 2 Z p b H R l c m V k X 2 x h Y m V s Z W R f Z G F 0 Y S 9 B d X R v U m V t b 3 Z l Z E N v b H V t b n M x L n t N Y X h p b X V t U H J l c 3 N 1 c m V F b m R P Z k Z p b G w s M j d 9 J n F 1 b 3 Q 7 L C Z x d W 9 0 O 1 N l Y 3 R p b 2 4 x L 2 Z p b H R l c m V k X 2 x h Y m V s Z W R f Z G F 0 Y S 9 B d X R v U m V t b 3 Z l Z E N v b H V t b n M x L n t N Y X h p b X V t U H J l c 3 N 1 c m V U a W 1 l U G 9 z d E d h d G U s M j h 9 J n F 1 b 3 Q 7 L C Z x d W 9 0 O 1 N l Y 3 R p b 2 4 x L 2 Z p b H R l c m V k X 2 x h Y m V s Z W R f Z G F 0 Y S 9 B d X R v U m V t b 3 Z l Z E N v b H V t b n M x L n t N Y X h p b X V t U H J l c 3 N 1 c m V U a W 1 l R W 5 k T 2 Z G a W x s L D I 5 f S Z x d W 9 0 O y w m c X V v d D t T Z W N 0 a W 9 u M S 9 m a W x 0 Z X J l Z F 9 s Y W J l b G V k X 2 R h d G E v Q X V 0 b 1 J l b W 9 2 Z W R D b 2 x 1 b W 5 z M S 5 7 S W 5 0 Z W d y Y W x f Q 3 l j b G V T d G F y d E N 5 Y 2 x l R W 5 k U G 9 z d E d h d G U s M z B 9 J n F 1 b 3 Q 7 L C Z x d W 9 0 O 1 N l Y 3 R p b 2 4 x L 2 Z p b H R l c m V k X 2 x h Y m V s Z W R f Z G F 0 Y S 9 B d X R v U m V t b 3 Z l Z E N v b H V t b n M x L n t J b n R l Z 3 J h b F 9 D e W N s Z V N 0 Y X J 0 Q 3 l j b G V F b m R F b m R P Z k Z p b G w s M z F 9 J n F 1 b 3 Q 7 L C Z x d W 9 0 O 1 N l Y 3 R p b 2 4 x L 2 Z p b H R l c m V k X 2 x h Y m V s Z W R f Z G F 0 Y S 9 B d X R v U m V t b 3 Z l Z E N v b H V t b n M x L n t J b n R l Z 3 J h b F 9 D e W N s Z V N 0 Y X J 0 T W F 4 V m F s d W V Q b 3 N 0 R 2 F 0 Z S w z M n 0 m c X V v d D s s J n F 1 b 3 Q 7 U 2 V j d G l v b j E v Z m l s d G V y Z W R f b G F i Z W x l Z F 9 k Y X R h L 0 F 1 d G 9 S Z W 1 v d m V k Q 2 9 s d W 1 u c z E u e 0 l u d G V n c m F s X 0 N 5 Y 2 x l U 3 R h c n R N Y X h W Y W x 1 Z U V u Z E 9 m R m l s b C w z M 3 0 m c X V v d D s s J n F 1 b 3 Q 7 U 2 V j d G l v b j E v Z m l s d G V y Z W R f b G F i Z W x l Z F 9 k Y X R h L 0 F 1 d G 9 S Z W 1 v d m V k Q 2 9 s d W 1 u c z E u e 0 l u d G V n c m F s X 0 1 h e F Z h b H V l Q 3 l j b G V F b m R Q b 3 N 0 R 2 F 0 Z S w z N H 0 m c X V v d D s s J n F 1 b 3 Q 7 U 2 V j d G l v b j E v Z m l s d G V y Z W R f b G F i Z W x l Z F 9 k Y X R h L 0 F 1 d G 9 S Z W 1 v d m V k Q 2 9 s d W 1 u c z E u e 0 l u d G V n c m F s X 0 1 h e F Z h b H V l Q 3 l j b G V F b m R F b m R P Z k Z p b G w s M z V 9 J n F 1 b 3 Q 7 L C Z x d W 9 0 O 1 N l Y 3 R p b 2 4 x L 2 Z p b H R l c m V k X 2 x h Y m V s Z W R f Z G F 0 Y S 9 B d X R v U m V t b 3 Z l Z E N v b H V t b n M x L n t D Q U x D X 0 R l b H R h X 3 R p b W U g K H M p L D M 2 f S Z x d W 9 0 O y w m c X V v d D t T Z W N 0 a W 9 u M S 9 m a W x 0 Z X J l Z F 9 s Y W J l b G V k X 2 R h d G E v Q X V 0 b 1 J l b W 9 2 Z W R D b 2 x 1 b W 5 z M S 5 7 U G F 0 d G V y b l 9 T Y 2 F s Z S w z N 3 0 m c X V v d D s s J n F 1 b 3 Q 7 U 2 V j d G l v b j E v Z m l s d G V y Z W R f b G F i Z W x l Z F 9 k Y X R h L 0 F 1 d G 9 S Z W 1 v d m V k Q 2 9 s d W 1 u c z E u e 1 d p Z H R o L D M 4 f S Z x d W 9 0 O y w m c X V v d D t T Z W N 0 a W 9 u M S 9 m a W x 0 Z X J l Z F 9 s Y W J l b G V k X 2 R h d G E v Q X V 0 b 1 J l b W 9 2 Z W R D b 2 x 1 b W 5 z M S 5 7 T G V u Z 3 R o L D M 5 f S Z x d W 9 0 O y w m c X V v d D t T Z W N 0 a W 9 u M S 9 m a W x 0 Z X J l Z F 9 s Y W J l b G V k X 2 R h d G E v Q X V 0 b 1 J l b W 9 2 Z W R D b 2 x 1 b W 5 z M S 5 7 Q W 5 v b W F s e V 9 T Y 2 9 y Z V 9 U Z X h 0 d X J l L D Q w f S Z x d W 9 0 O y w m c X V v d D t T Z W N 0 a W 9 u M S 9 m a W x 0 Z X J l Z F 9 s Y W J l b G V k X 2 R h d G E v Q X V 0 b 1 J l b W 9 2 Z W R D b 2 x 1 b W 5 z M S 5 7 Q W 5 v b W F s e V 9 T Y 2 9 y Z V 9 T a G F w Z S w 0 M X 0 m c X V v d D s s J n F 1 b 3 Q 7 U 2 V j d G l v b j E v Z m l s d G V y Z W R f b G F i Z W x l Z F 9 k Y X R h L 0 F 1 d G 9 S Z W 1 v d m V k Q 2 9 s d W 1 u c z E u e 0 F u b 2 1 h b H l f V G V 4 d H V y Z V 9 K d W R n b W V u d C w 0 M n 0 m c X V v d D s s J n F 1 b 3 Q 7 U 2 V j d G l v b j E v Z m l s d G V y Z W R f b G F i Z W x l Z F 9 k Y X R h L 0 F 1 d G 9 S Z W 1 v d m V k Q 2 9 s d W 1 u c z E u e 0 F u b 2 1 h b H l f U 2 h h c G V f S n V k Z 2 1 l b n Q s N D N 9 J n F 1 b 3 Q 7 L C Z x d W 9 0 O 1 N l Y 3 R p b 2 4 x L 2 Z p b H R l c m V k X 2 x h Y m V s Z W R f Z G F 0 Y S 9 B d X R v U m V t b 3 Z l Z E N v b H V t b n M x L n t n c m 9 1 b m R f d H J 1 d G g s N D R 9 J n F 1 b 3 Q 7 L C Z x d W 9 0 O 1 N l Y 3 R p b 2 4 x L 2 Z p b H R l c m V k X 2 x h Y m V s Z W R f Z G F 0 Y S 9 B d X R v U m V t b 3 Z l Z E N v b H V t b n M x L n t D b 2 1 t Z W 5 0 c y 4 x X 2 d y b 3 V u Z F 9 0 c n V 0 a C w 0 N X 0 m c X V v d D s s J n F 1 b 3 Q 7 U 2 V j d G l v b j E v Z m l s d G V y Z W R f b G F i Z W x l Z F 9 k Y X R h L 0 F 1 d G 9 S Z W 1 v d m V k Q 2 9 s d W 1 u c z E u e 2 x l Y X Z l I G J s Y W 5 r L D Q 2 f S Z x d W 9 0 O y w m c X V v d D t T Z W N 0 a W 9 u M S 9 m a W x 0 Z X J l Z F 9 s Y W J l b G V k X 2 R h d G E v Q X V 0 b 1 J l b W 9 2 Z W R D b 2 x 1 b W 5 z M S 5 7 Q 2 9 s d W 1 u M y w 0 N 3 0 m c X V v d D s s J n F 1 b 3 Q 7 U 2 V j d G l v b j E v Z m l s d G V y Z W R f b G F i Z W x l Z F 9 k Y X R h L 0 F 1 d G 9 S Z W 1 v d m V k Q 2 9 s d W 1 u c z E u e 0 N v b W 1 l b n R z L D Q 4 f S Z x d W 9 0 O y w m c X V v d D t T Z W N 0 a W 9 u M S 9 m a W x 0 Z X J l Z F 9 s Y W J l b G V k X 2 R h d G E v Q X V 0 b 1 J l b W 9 2 Z W R D b 2 x 1 b W 5 z M S 5 7 Q 2 9 s d W 1 u M i w 0 O X 0 m c X V v d D s s J n F 1 b 3 Q 7 U 2 V j d G l v b j E v Z m l s d G V y Z W R f b G F i Z W x l Z F 9 k Y X R h L 0 F 1 d G 9 S Z W 1 v d m V k Q 2 9 s d W 1 u c z E u e 0 N v b H V t b j E s N T B 9 J n F 1 b 3 Q 7 L C Z x d W 9 0 O 1 N l Y 3 R p b 2 4 x L 2 Z p b H R l c m V k X 2 x h Y m V s Z W R f Z G F 0 Y S 9 B d X R v U m V t b 3 Z l Z E N v b H V t b n M x L n t w c m 9 k d W N 0 X 2 l k L D U x f S Z x d W 9 0 O y w m c X V v d D t T Z W N 0 a W 9 u M S 9 m a W x 0 Z X J l Z F 9 s Y W J l b G V k X 2 R h d G E v Q X V 0 b 1 J l b W 9 2 Z W R D b 2 x 1 b W 5 z M S 5 7 U H J v d G 9 j b 2 w g Y 3 l j b G U g Y 2 9 1 b n R l c i w 1 M n 0 m c X V v d D s s J n F 1 b 3 Q 7 U 2 V j d G l v b j E v Z m l s d G V y Z W R f b G F i Z W x l Z F 9 k Y X R h L 0 F 1 d G 9 S Z W 1 v d m V k Q 2 9 s d W 1 u c z E u e 3 N o b 3 R f c G 9 z a X R p b 2 4 s N T N 9 J n F 1 b 3 Q 7 L C Z x d W 9 0 O 1 N l Y 3 R p b 2 4 x L 2 Z p b H R l c m V k X 2 x h Y m V s Z W R f Z G F 0 Y S 9 B d X R v U m V t b 3 Z l Z E N v b H V t b n M x L n t 0 a W 1 l c 3 R h b X A s N T R 9 J n F 1 b 3 Q 7 L C Z x d W 9 0 O 1 N l Y 3 R p b 2 4 x L 2 Z p b H R l c m V k X 2 x h Y m V s Z W R f Z G F 0 Y S 9 B d X R v U m V t b 3 Z l Z E N v b H V t b n M x L n t 3 Z W l n a H Q s N T V 9 J n F 1 b 3 Q 7 L C Z x d W 9 0 O 1 N l Y 3 R p b 2 4 x L 2 Z p b H R l c m V k X 2 x h Y m V s Z W R f Z G F 0 Y S 9 B d X R v U m V t b 3 Z l Z E N v b H V t b n M x L n t i Y X R j a C w 1 N n 0 m c X V v d D s s J n F 1 b 3 Q 7 U 2 V j d G l v b j E v Z m l s d G V y Z W R f b G F i Z W x l Z F 9 k Y X R h L 0 F 1 d G 9 S Z W 1 v d m V k Q 2 9 s d W 1 u c z E u e 0 1 h Y 2 h p b m U g Y 3 l j b G U g Y 2 9 1 b n R l c i w 1 N 3 0 m c X V v d D s s J n F 1 b 3 Q 7 U 2 V j d G l v b j E v Z m l s d G V y Z W R f b G F i Z W x l Z F 9 k Y X R h L 0 F 1 d G 9 S Z W 1 v d m V k Q 2 9 s d W 1 u c z E u e 0 d v b 2 Q g c G F y d H M s N T h 9 J n F 1 b 3 Q 7 L C Z x d W 9 0 O 1 N l Y 3 R p b 2 4 x L 2 Z p b H R l c m V k X 2 x h Y m V s Z W R f Z G F 0 Y S 9 B d X R v U m V t b 3 Z l Z E N v b H V t b n M x L n t C Y W Q g c G F y d H M s N T l 9 J n F 1 b 3 Q 7 L C Z x d W 9 0 O 1 N l Y 3 R p b 2 4 x L 2 Z p b H R l c m V k X 2 x h Y m V s Z W R f Z G F 0 Y S 9 B d X R v U m V t b 3 Z l Z E N v b H V t b n M x L n t Q Y X J 0 I G l k Z W 5 0 a W Z p Y 2 F 0 a W 9 u L C B m a W 5 p c 2 h l Z C B w Y X J 0 L D Y w f S Z x d W 9 0 O y w m c X V v d D t T Z W N 0 a W 9 u M S 9 m a W x 0 Z X J l Z F 9 s Y W J l b G V k X 2 R h d G E v Q X V 0 b 1 J l b W 9 2 Z W R D b 2 x 1 b W 5 z M S 5 7 S W 5 0 Z W d y Y W w s I E l z d H d l c n Q s N j F 9 J n F 1 b 3 Q 7 L C Z x d W 9 0 O 1 N l Y 3 R p b 2 4 x L 2 Z p b H R l c m V k X 2 x h Y m V s Z W R f Z G F 0 Y S 9 B d X R v U m V t b 3 Z l Z E N v b H V t b n M x L n t U a W 1 l L D Y y f S Z x d W 9 0 O y w m c X V v d D t T Z W N 0 a W 9 u M S 9 m a W x 0 Z X J l Z F 9 s Y W J l b G V k X 2 R h d G E v Q X V 0 b 1 J l b W 9 2 Z W R D b 2 x 1 b W 5 z M S 5 7 R G F 5 L m 1 v b n R o L D Y z f S Z x d W 9 0 O y w m c X V v d D t T Z W N 0 a W 9 u M S 9 m a W x 0 Z X J l Z F 9 s Y W J l b G V k X 2 R h d G E v Q X V 0 b 1 J l b W 9 2 Z W R D b 2 x 1 b W 5 z M S 5 7 V G h y Z X N o b 2 x k I H Z h b H V l I G 9 m I H N j c m V 3 L C B h Y 3 R 1 Y W w g d m F s d W U s N j R 9 J n F 1 b 3 Q 7 L C Z x d W 9 0 O 1 N l Y 3 R p b 2 4 x L 2 Z p b H R l c m V k X 2 x h Y m V s Z W R f Z G F 0 Y S 9 B d X R v U m V t b 3 Z l Z E N v b H V t b n M x L n t Q Z W F r I H Z h b H V l I G 9 m I H N j c m V 3 L C B h Y 3 R 1 Y W w g d m F s d W U s N j V 9 J n F 1 b 3 Q 7 L C Z x d W 9 0 O 1 N l Y 3 R p b 2 4 x L 2 Z p b H R l c m V k X 2 x h Y m V s Z W R f Z G F 0 Y S 9 B d X R v U m V t b 3 Z l Z E N v b H V t b n M x L n t W Y X J p Y W J s Z S B p b m p l Y 3 R p b 2 4 g d G l t Z S w g Y W N 0 d W F s I H Z h b H V l L D Y 2 f S Z x d W 9 0 O y w m c X V v d D t T Z W N 0 a W 9 u M S 9 m a W x 0 Z X J l Z F 9 s Y W J l b G V k X 2 R h d G E v Q X V 0 b 1 J l b W 9 2 Z W R D b 2 x 1 b W 5 z M S 5 7 d G V t c F N l d F Z h b H V l L D Y 3 f S Z x d W 9 0 O y w m c X V v d D t T Z W N 0 a W 9 u M S 9 m a W x 0 Z X J l Z F 9 s Y W J l b G V k X 2 R h d G E v Q X V 0 b 1 J l b W 9 2 Z W R D b 2 x 1 b W 5 z M S 5 7 R G V s d G F U a W 1 l U G 9 z d E d h d G U s N j h 9 J n F 1 b 3 Q 7 L C Z x d W 9 0 O 1 N l Y 3 R p b 2 4 x L 2 Z p b H R l c m V k X 2 x h Y m V s Z W R f Z G F 0 Y S 9 B d X R v U m V t b 3 Z l Z E N v b H V t b n M x L n t E Z W x 0 Y V R p b W V F b m R P Z k Z p b G w s N j l 9 J n F 1 b 3 Q 7 L C Z x d W 9 0 O 1 N l Y 3 R p b 2 4 x L 2 Z p b H R l c m V k X 2 x h Y m V s Z W R f Z G F 0 Y S 9 B d X R v U m V t b 3 Z l Z E N v b H V t b n M x L n t R U l 9 k Y X R h L D c w f S Z x d W 9 0 O y w m c X V v d D t T Z W N 0 a W 9 u M S 9 m a W x 0 Z X J l Z F 9 s Y W J l b G V k X 2 R h d G E v Q X V 0 b 1 J l b W 9 2 Z W R D b 2 x 1 b W 5 z M S 5 7 U V J f U H J v Z H V j d F 9 J R C w 3 M X 0 m c X V v d D s s J n F 1 b 3 Q 7 U 2 V j d G l v b j E v Z m l s d G V y Z W R f b G F i Z W x l Z F 9 k Y X R h L 0 F 1 d G 9 S Z W 1 v d m V k Q 2 9 s d W 1 u c z E u e 0 F u b 2 1 h b H l f U 2 h h c G V f V G h y Z X N o b 2 x k L D c y f S Z x d W 9 0 O y w m c X V v d D t T Z W N 0 a W 9 u M S 9 m a W x 0 Z X J l Z F 9 s Y W J l b G V k X 2 R h d G E v Q X V 0 b 1 J l b W 9 2 Z W R D b 2 x 1 b W 5 z M S 5 7 Q W 5 v b W F s e V 9 U Z X h 0 d X J l X 1 R o c m V z a G 9 s Z C w 3 M 3 0 m c X V v d D s s J n F 1 b 3 Q 7 U 2 V j d G l v b j E v Z m l s d G V y Z W R f b G F i Z W x l Z F 9 k Y X R h L 0 F 1 d G 9 S Z W 1 v d m V k Q 2 9 s d W 1 u c z E u e 1 F S X 1 J l Y W R f R G F 0 Y V 9 M Z W 5 n d G g s N z R 9 J n F 1 b 3 Q 7 L C Z x d W 9 0 O 1 N l Y 3 R p b 2 4 x L 2 Z p b H R l c m V k X 2 x h Y m V s Z W R f Z G F 0 Y S 9 B d X R v U m V t b 3 Z l Z E N v b H V t b n M x L n t R U l 9 Q b 3 N p d G l v b l 9 Y L D c 1 f S Z x d W 9 0 O y w m c X V v d D t T Z W N 0 a W 9 u M S 9 m a W x 0 Z X J l Z F 9 s Y W J l b G V k X 2 R h d G E v Q X V 0 b 1 J l b W 9 2 Z W R D b 2 x 1 b W 5 z M S 5 7 U V J f U G 9 z a X R p b 2 5 f W S w 3 N n 0 m c X V v d D s s J n F 1 b 3 Q 7 U 2 V j d G l v b j E v Z m l s d G V y Z W R f b G F i Z W x l Z F 9 k Y X R h L 0 F 1 d G 9 S Z W 1 v d m V k Q 2 9 s d W 1 u c z E u e 1 F S X 0 R l d G V j d G V k X 0 F u Z 2 x l L D c 3 f S Z x d W 9 0 O y w m c X V v d D t T Z W N 0 a W 9 u M S 9 m a W x 0 Z X J l Z F 9 s Y W J l b G V k X 2 R h d G E v Q X V 0 b 1 J l b W 9 2 Z W R D b 2 x 1 b W 5 z M S 5 7 U V J f R G V 0 Z W N 0 Z W R f Q 2 9 k Z V 9 S Z X N v b H V 0 a W 9 u L D c 4 f S Z x d W 9 0 O y w m c X V v d D t T Z W N 0 a W 9 u M S 9 m a W x 0 Z X J l Z F 9 s Y W J l b G V k X 2 R h d G E v Q X V 0 b 1 J l b W 9 2 Z W R D b 2 x 1 b W 5 z M S 5 7 Q 2 9 k Z V 9 B b m d s Z S w 3 O X 0 m c X V v d D s s J n F 1 b 3 Q 7 U 2 V j d G l v b j E v Z m l s d G V y Z W R f b G F i Z W x l Z F 9 k Y X R h L 0 F 1 d G 9 S Z W 1 v d m V k Q 2 9 s d W 1 u c z E u e 0 V k Z 2 V f V 2 l k d G g s O D B 9 J n F 1 b 3 Q 7 L C Z x d W 9 0 O 1 N l Y 3 R p b 2 4 x L 2 Z p b H R l c m V k X 2 x h Y m V s Z W R f Z G F 0 Y S 9 B d X R v U m V t b 3 Z l Z E N v b H V t b n M x L n t Q b 3 N p d G l v b l 9 Y L D g x f S Z x d W 9 0 O y w m c X V v d D t T Z W N 0 a W 9 u M S 9 m a W x 0 Z X J l Z F 9 s Y W J l b G V k X 2 R h d G E v Q X V 0 b 1 J l b W 9 2 Z W R D b 2 x 1 b W 5 z M S 5 7 U G 9 z a X R p b 2 5 f W S w 4 M n 0 m c X V v d D s s J n F 1 b 3 Q 7 U 2 V j d G l v b j E v Z m l s d G V y Z W R f b G F i Z W x l Z F 9 k Y X R h L 0 F 1 d G 9 S Z W 1 v d m V k Q 2 9 s d W 1 u c z E u e 0 F u Z 2 x l L D g z f S Z x d W 9 0 O y w m c X V v d D t T Z W N 0 a W 9 u M S 9 m a W x 0 Z X J l Z F 9 s Y W J l b G V k X 2 R h d G E v Q X V 0 b 1 J l b W 9 2 Z W R D b 2 x 1 b W 5 z M S 5 7 T W F 0 Y 2 h f J S w 4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l s d G V y Z W R f b G F i Z W x l Z F 9 k Y X R h X 3 N l Z 2 h l c 2 l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H R l c m V k X 2 x h Y m V s Z W R f Z G F 0 Y V 9 z Z W d o Z X N p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l Z F 9 s Y W J l b G V k X 2 R h d G F f c 2 V n a G V z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l Z F 9 s Y W J l b G V k X 2 R h d G F f c 2 V n a G V z a W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d G V y Z W R f b G F i Z W x l Z F 9 k Y X R h X 3 N l Z 2 h l c 2 l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H R l c m V k X 2 x h Y m V s Z W R f Z G F 0 Y V 9 z Z W d o Z X N p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H R l c m V k X 2 x h Y m V s Z W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l Z F 9 s Y W J l b G V k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d G V y Z W R f b G F i Z W x l Z F 9 k Y X R h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b H R l c m V k X 2 x h Y m V s Z W R f Z G F 0 Y V 9 z Z W d o Z X N p b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m Z T U 5 M z M 1 L T Q 5 N D k t N D R k M i 1 i Z D E z L W R m N D M y M W Z k Z W F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0 Z X J l Z F 9 s Y W J l b G V k X 2 R h d G F f c 2 V n a G V z a W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5 O j E x O j Q z L j k w N D g w M T V a I i A v P j x F b n R y e S B U e X B l P S J G a W x s Q 2 9 s d W 1 u V H l w Z X M i I F Z h b H V l P S J z Q l F V R k J R V U Z C U V V G Q l F V R k J R V U Z C U V V G Q l F V R k J R V U Z C U V V G Q l F V R k J R V U Z C U V V G Q l F V R k J R V U Z B d 0 1 E Q m d Z R 0 J n W U d C Z 0 1 H Q l F Z R 0 F 3 T U R C Z 1 l G Q X d Z R 0 F 3 T U Z C U V l H Q X d N R E J R V U Z C U V V G Q l F V R k J R P T 0 i I C 8 + P E V u d H J 5 I F R 5 c G U 9 I k Z p b G x D b 2 x 1 b W 5 O Y W 1 l c y I g V m F s d W U 9 I n N b J n F 1 b 3 Q 7 U 3 B p d H p l b n d l c n Q g V 2 V y a 3 p l d W c u I E l z d H d l c n Q m c X V v d D s s J n F 1 b 3 Q 7 U 3 B p d H p l b n d l c n Q g U 2 N o b m V j a 2 U u I E l z d H d l c n Q m c X V v d D s s J n F 1 b 3 Q 7 Q 3 l s a W 5 k Z X I g a G V h d G l u Z y B 6 b 2 5 l I D E u I G F j d H V h b C B 2 Y W x 1 Z S Z x d W 9 0 O y w m c X V v d D t D e W x p b m R l c i B o Z W F 0 a W 5 n I H p v b m U g M i 4 g Y W N 0 d W F s I H Z h b H V l J n F 1 b 3 Q 7 L C Z x d W 9 0 O 0 N 5 b G l u Z G V y I G h l Y X R p b m c g e m 9 u Z S A z L i B h Y 3 R 1 Y W w g d m F s d W U m c X V v d D s s J n F 1 b 3 Q 7 Q 3 l s a W 5 k Z X I g a G V h d G l u Z y B 6 b 2 5 l I D Q u I G F j d H V h b C B 2 Y W x 1 Z S Z x d W 9 0 O y w m c X V v d D t N Y X h p b X V t I G l u a m V j d G l v b i B w c m V z c 3 V y Z S A u I G F j d H V h b C B 2 Y W x 1 Z S Z x d W 9 0 O y w m c X V v d D t T d 2 l 0 Y 2 g t b 3 Z l c i B w c m V z c 3 V y Z S A u I G F j d H V h b C B 2 Y W x 1 Z S Z x d W 9 0 O y w m c X V v d D t Q Z W F r I H Z h b H V l I G 9 m I G 1 v d W x k L i B h Y 3 R 1 Y W w g d m F s d W U m c X V v d D s s J n F 1 b 3 Q 7 U G V h a y B 2 Y W x 1 Z S B v Z i B l a m V j d G 9 y L i B h Y 3 R 1 Y W w g d m F s d W U m c X V v d D s s J n F 1 b 3 Q 7 Q 3 l j b G U g d G l t Z S 4 g Y W N 0 d W F s I H Z h b H V l J n F 1 b 3 Q 7 L C Z x d W 9 0 O 0 R v c 2 l u Z y B 0 a W 1 l I C 4 g Y W N 0 d W F s I H Z h b H V l J n F 1 b 3 Q 7 L C Z x d W 9 0 O 0 l u a m V j d G l v b i B 0 a W 1 l I C 4 g Y W N 0 d W F s I H Z h b H V l J n F 1 b 3 Q 7 L C Z x d W 9 0 O 0 1 v d W x k I H B y b 3 R l Y 3 R p b 2 4 g d G l t Z S 4 g Y W N 0 d W F s I H Z h b H V l J n F 1 b 3 Q 7 L C Z x d W 9 0 O 1 R l b X B l c m F 0 d X J l I G 9 m I G Z l Z W Q g e W 9 r Z S 4 g Y W N 0 d W F s I H Z h b H V l J n F 1 b 3 Q 7 L C Z x d W 9 0 O 0 1 h d G V y a W F s I G N 1 c 2 h p b 2 4 g L i B h Y 3 R 1 Y W w g d m F s d W U m c X V v d D s s J n F 1 b 3 Q 7 U 3 d p d G N o L W 9 2 Z X I g d m 9 s d W 1 l L i B h Y 3 R 1 Y W w g d m F s d W U m c X V v d D s s J n F 1 b 3 Q 7 Q 3 l s a W 5 k Z X I g a G V h d G l u Z y B 6 b 2 5 l I D U u I G F j d H V h b C B 2 Y W x 1 Z S Z x d W 9 0 O y w m c X V v d D t 0 Z W 1 w Q W N 0 d W F s V m F s d W U m c X V v d D s s J n F 1 b 3 Q 7 d G V t c E 1 h a W 5 M a W 5 l J n F 1 b 3 Q 7 L C Z x d W 9 0 O 3 R l b X B S Z X R 1 c m 5 M a W 5 l J n F 1 b 3 Q 7 L C Z x d W 9 0 O 1 N M U F R o c m V z a G 9 s Z F B v c 3 R H Y X R l J n F 1 b 3 Q 7 L C Z x d W 9 0 O 1 N M U F R o c m V z a G 9 s Z E V u Z E 9 m R m l s b C Z x d W 9 0 O y w m c X V v d D t U Z W 1 w Z X J h d H V y Z V 9 N Z W F z d X J l U 3 R h c n R F b m R P Z k Z p b G w m c X V v d D s s J n F 1 b 3 Q 7 V G V t c G V y Y X R 1 c m V f T 3 Z l c m F s b E 1 h e G l t d W 1 F b m R P Z k Z p b G w m c X V v d D s s J n F 1 b 3 Q 7 V G V t c G V y Y X R 1 c m V f T 3 Z l c m F s b E 1 h e G l t d W 1 U a W 1 l R W 5 k T 2 Z G a W x s J n F 1 b 3 Q 7 L C Z x d W 9 0 O 0 1 h e G l t d W 1 Q c m V z c 3 V y Z V B v c 3 R H Y X R l J n F 1 b 3 Q 7 L C Z x d W 9 0 O 0 1 h e G l t d W 1 Q c m V z c 3 V y Z U V u Z E 9 m R m l s b C Z x d W 9 0 O y w m c X V v d D t N Y X h p b X V t U H J l c 3 N 1 c m V U a W 1 l U G 9 z d E d h d G U m c X V v d D s s J n F 1 b 3 Q 7 T W F 4 a W 1 1 b V B y Z X N z d X J l V G l t Z U V u Z E 9 m R m l s b C Z x d W 9 0 O y w m c X V v d D t J b n R l Z 3 J h b F 9 D e W N s Z V N 0 Y X J 0 Q 3 l j b G V F b m R Q b 3 N 0 R 2 F 0 Z S Z x d W 9 0 O y w m c X V v d D t J b n R l Z 3 J h b F 9 D e W N s Z V N 0 Y X J 0 Q 3 l j b G V F b m R F b m R P Z k Z p b G w m c X V v d D s s J n F 1 b 3 Q 7 S W 5 0 Z W d y Y W x f Q 3 l j b G V T d G F y d E 1 h e F Z h b H V l U G 9 z d E d h d G U m c X V v d D s s J n F 1 b 3 Q 7 S W 5 0 Z W d y Y W x f Q 3 l j b G V T d G F y d E 1 h e F Z h b H V l R W 5 k T 2 Z G a W x s J n F 1 b 3 Q 7 L C Z x d W 9 0 O 0 l u d G V n c m F s X 0 1 h e F Z h b H V l Q 3 l j b G V F b m R Q b 3 N 0 R 2 F 0 Z S Z x d W 9 0 O y w m c X V v d D t J b n R l Z 3 J h b F 9 N Y X h W Y W x 1 Z U N 5 Y 2 x l R W 5 k R W 5 k T 2 Z G a W x s J n F 1 b 3 Q 7 L C Z x d W 9 0 O 0 N B T E N f R G V s d G F f d G l t Z S A o c y k m c X V v d D s s J n F 1 b 3 Q 7 U G F 0 d G V y b l 9 T Y 2 F s Z S Z x d W 9 0 O y w m c X V v d D t X a W R 0 a C Z x d W 9 0 O y w m c X V v d D t M Z W 5 n d G g m c X V v d D s s J n F 1 b 3 Q 7 Q W 5 v b W F s e V 9 T Y 2 9 y Z V 9 U Z X h 0 d X J l J n F 1 b 3 Q 7 L C Z x d W 9 0 O 0 F u b 2 1 h b H l f U 2 N v c m V f U 2 h h c G U m c X V v d D s s J n F 1 b 3 Q 7 Q W 5 v b W F s e V 9 U Z X h 0 d X J l X 0 p 1 Z G d t Z W 5 0 J n F 1 b 3 Q 7 L C Z x d W 9 0 O 0 F u b 2 1 h b H l f U 2 h h c G V f S n V k Z 2 1 l b n Q m c X V v d D s s J n F 1 b 3 Q 7 Z 3 J v d W 5 k X 3 R y d X R o J n F 1 b 3 Q 7 L C Z x d W 9 0 O 0 N v b W 1 l b n R z L j F f Z 3 J v d W 5 k X 3 R y d X R o J n F 1 b 3 Q 7 L C Z x d W 9 0 O 2 x l Y X Z l I G J s Y W 5 r J n F 1 b 3 Q 7 L C Z x d W 9 0 O 0 N v b H V t b j M m c X V v d D s s J n F 1 b 3 Q 7 Q 2 9 t b W V u d H M m c X V v d D s s J n F 1 b 3 Q 7 Q 2 9 s d W 1 u M i Z x d W 9 0 O y w m c X V v d D t D b 2 x 1 b W 4 x J n F 1 b 3 Q 7 L C Z x d W 9 0 O 3 B y b 2 R 1 Y 3 R f a W Q m c X V v d D s s J n F 1 b 3 Q 7 U H J v d G 9 j b 2 w g Y 3 l j b G U g Y 2 9 1 b n R l c i Z x d W 9 0 O y w m c X V v d D t z a G 9 0 X 3 B v c 2 l 0 a W 9 u J n F 1 b 3 Q 7 L C Z x d W 9 0 O 3 R p b W V z d G F t c C Z x d W 9 0 O y w m c X V v d D t 3 Z W l n a H Q m c X V v d D s s J n F 1 b 3 Q 7 Y m F 0 Y 2 g m c X V v d D s s J n F 1 b 3 Q 7 T W F j a G l u Z S B j e W N s Z S B j b 3 V u d G V y J n F 1 b 3 Q 7 L C Z x d W 9 0 O 0 d v b 2 Q g c G F y d H M m c X V v d D s s J n F 1 b 3 Q 7 Q m F k I H B h c n R z J n F 1 b 3 Q 7 L C Z x d W 9 0 O 1 B h c n Q g a W R l b n R p Z m l j Y X R p b 2 4 u I G Z p b m l z a G V k I H B h c n Q m c X V v d D s s J n F 1 b 3 Q 7 S W 5 0 Z W d y Y W w u I E l z d H d l c n Q m c X V v d D s s J n F 1 b 3 Q 7 V G l t Z S Z x d W 9 0 O y w m c X V v d D t E Y X k u b W 9 u d G g m c X V v d D s s J n F 1 b 3 Q 7 V G h y Z X N o b 2 x k I H Z h b H V l I G 9 m I H N j c m V 3 L i B h Y 3 R 1 Y W w g d m F s d W U m c X V v d D s s J n F 1 b 3 Q 7 U G V h a y B 2 Y W x 1 Z S B v Z i B z Y 3 J l d y 4 g Y W N 0 d W F s I H Z h b H V l J n F 1 b 3 Q 7 L C Z x d W 9 0 O 1 Z h c m l h Y m x l I G l u a m V j d G l v b i B 0 a W 1 l L i B h Y 3 R 1 Y W w g d m F s d W U m c X V v d D s s J n F 1 b 3 Q 7 d G V t c F N l d F Z h b H V l J n F 1 b 3 Q 7 L C Z x d W 9 0 O 0 R l b H R h V G l t Z V B v c 3 R H Y X R l J n F 1 b 3 Q 7 L C Z x d W 9 0 O 0 R l b H R h V G l t Z U V u Z E 9 m R m l s b C Z x d W 9 0 O y w m c X V v d D t R U l 9 k Y X R h J n F 1 b 3 Q 7 L C Z x d W 9 0 O 1 F S X 1 B y b 2 R 1 Y 3 R f S U Q m c X V v d D s s J n F 1 b 3 Q 7 Q W 5 v b W F s e V 9 T a G F w Z V 9 U a H J l c 2 h v b G Q m c X V v d D s s J n F 1 b 3 Q 7 Q W 5 v b W F s e V 9 U Z X h 0 d X J l X 1 R o c m V z a G 9 s Z C Z x d W 9 0 O y w m c X V v d D t R U l 9 S Z W F k X 0 R h d G F f T G V u Z 3 R o J n F 1 b 3 Q 7 L C Z x d W 9 0 O 1 F S X 1 B v c 2 l 0 a W 9 u X 1 g m c X V v d D s s J n F 1 b 3 Q 7 U V J f U G 9 z a X R p b 2 5 f W S Z x d W 9 0 O y w m c X V v d D t R U l 9 E Z X R l Y 3 R l Z F 9 B b m d s Z S Z x d W 9 0 O y w m c X V v d D t R U l 9 E Z X R l Y 3 R l Z F 9 D b 2 R l X 1 J l c 2 9 s d X R p b 2 4 m c X V v d D s s J n F 1 b 3 Q 7 Q 2 9 k Z V 9 B b m d s Z S Z x d W 9 0 O y w m c X V v d D t F Z G d l X 1 d p Z H R o J n F 1 b 3 Q 7 L C Z x d W 9 0 O 1 B v c 2 l 0 a W 9 u X 1 g m c X V v d D s s J n F 1 b 3 Q 7 U G 9 z a X R p b 2 5 f W S Z x d W 9 0 O y w m c X V v d D t B b m d s Z S Z x d W 9 0 O y w m c X V v d D t N Y X R j a F 8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H R l c m V k X 2 x h Y m V s Z W R f Z G F 0 Y V 9 z Z W d o Z X N p b y A o M y k v Q X V 0 b 1 J l b W 9 2 Z W R D b 2 x 1 b W 5 z M S 5 7 U 3 B p d H p l b n d l c n Q g V 2 V y a 3 p l d W c u I E l z d H d l c n Q s M H 0 m c X V v d D s s J n F 1 b 3 Q 7 U 2 V j d G l v b j E v Z m l s d G V y Z W R f b G F i Z W x l Z F 9 k Y X R h X 3 N l Z 2 h l c 2 l v I C g z K S 9 B d X R v U m V t b 3 Z l Z E N v b H V t b n M x L n t T c G l 0 e m V u d 2 V y d C B T Y 2 h u Z W N r Z S 4 g S X N 0 d 2 V y d C w x f S Z x d W 9 0 O y w m c X V v d D t T Z W N 0 a W 9 u M S 9 m a W x 0 Z X J l Z F 9 s Y W J l b G V k X 2 R h d G F f c 2 V n a G V z a W 8 g K D M p L 0 F 1 d G 9 S Z W 1 v d m V k Q 2 9 s d W 1 u c z E u e 0 N 5 b G l u Z G V y I G h l Y X R p b m c g e m 9 u Z S A x L i B h Y 3 R 1 Y W w g d m F s d W U s M n 0 m c X V v d D s s J n F 1 b 3 Q 7 U 2 V j d G l v b j E v Z m l s d G V y Z W R f b G F i Z W x l Z F 9 k Y X R h X 3 N l Z 2 h l c 2 l v I C g z K S 9 B d X R v U m V t b 3 Z l Z E N v b H V t b n M x L n t D e W x p b m R l c i B o Z W F 0 a W 5 n I H p v b m U g M i 4 g Y W N 0 d W F s I H Z h b H V l L D N 9 J n F 1 b 3 Q 7 L C Z x d W 9 0 O 1 N l Y 3 R p b 2 4 x L 2 Z p b H R l c m V k X 2 x h Y m V s Z W R f Z G F 0 Y V 9 z Z W d o Z X N p b y A o M y k v Q X V 0 b 1 J l b W 9 2 Z W R D b 2 x 1 b W 5 z M S 5 7 Q 3 l s a W 5 k Z X I g a G V h d G l u Z y B 6 b 2 5 l I D M u I G F j d H V h b C B 2 Y W x 1 Z S w 0 f S Z x d W 9 0 O y w m c X V v d D t T Z W N 0 a W 9 u M S 9 m a W x 0 Z X J l Z F 9 s Y W J l b G V k X 2 R h d G F f c 2 V n a G V z a W 8 g K D M p L 0 F 1 d G 9 S Z W 1 v d m V k Q 2 9 s d W 1 u c z E u e 0 N 5 b G l u Z G V y I G h l Y X R p b m c g e m 9 u Z S A 0 L i B h Y 3 R 1 Y W w g d m F s d W U s N X 0 m c X V v d D s s J n F 1 b 3 Q 7 U 2 V j d G l v b j E v Z m l s d G V y Z W R f b G F i Z W x l Z F 9 k Y X R h X 3 N l Z 2 h l c 2 l v I C g z K S 9 B d X R v U m V t b 3 Z l Z E N v b H V t b n M x L n t N Y X h p b X V t I G l u a m V j d G l v b i B w c m V z c 3 V y Z S A u I G F j d H V h b C B 2 Y W x 1 Z S w 2 f S Z x d W 9 0 O y w m c X V v d D t T Z W N 0 a W 9 u M S 9 m a W x 0 Z X J l Z F 9 s Y W J l b G V k X 2 R h d G F f c 2 V n a G V z a W 8 g K D M p L 0 F 1 d G 9 S Z W 1 v d m V k Q 2 9 s d W 1 u c z E u e 1 N 3 a X R j a C 1 v d m V y I H B y Z X N z d X J l I C 4 g Y W N 0 d W F s I H Z h b H V l L D d 9 J n F 1 b 3 Q 7 L C Z x d W 9 0 O 1 N l Y 3 R p b 2 4 x L 2 Z p b H R l c m V k X 2 x h Y m V s Z W R f Z G F 0 Y V 9 z Z W d o Z X N p b y A o M y k v Q X V 0 b 1 J l b W 9 2 Z W R D b 2 x 1 b W 5 z M S 5 7 U G V h a y B 2 Y W x 1 Z S B v Z i B t b 3 V s Z C 4 g Y W N 0 d W F s I H Z h b H V l L D h 9 J n F 1 b 3 Q 7 L C Z x d W 9 0 O 1 N l Y 3 R p b 2 4 x L 2 Z p b H R l c m V k X 2 x h Y m V s Z W R f Z G F 0 Y V 9 z Z W d o Z X N p b y A o M y k v Q X V 0 b 1 J l b W 9 2 Z W R D b 2 x 1 b W 5 z M S 5 7 U G V h a y B 2 Y W x 1 Z S B v Z i B l a m V j d G 9 y L i B h Y 3 R 1 Y W w g d m F s d W U s O X 0 m c X V v d D s s J n F 1 b 3 Q 7 U 2 V j d G l v b j E v Z m l s d G V y Z W R f b G F i Z W x l Z F 9 k Y X R h X 3 N l Z 2 h l c 2 l v I C g z K S 9 B d X R v U m V t b 3 Z l Z E N v b H V t b n M x L n t D e W N s Z S B 0 a W 1 l L i B h Y 3 R 1 Y W w g d m F s d W U s M T B 9 J n F 1 b 3 Q 7 L C Z x d W 9 0 O 1 N l Y 3 R p b 2 4 x L 2 Z p b H R l c m V k X 2 x h Y m V s Z W R f Z G F 0 Y V 9 z Z W d o Z X N p b y A o M y k v Q X V 0 b 1 J l b W 9 2 Z W R D b 2 x 1 b W 5 z M S 5 7 R G 9 z a W 5 n I H R p b W U g L i B h Y 3 R 1 Y W w g d m F s d W U s M T F 9 J n F 1 b 3 Q 7 L C Z x d W 9 0 O 1 N l Y 3 R p b 2 4 x L 2 Z p b H R l c m V k X 2 x h Y m V s Z W R f Z G F 0 Y V 9 z Z W d o Z X N p b y A o M y k v Q X V 0 b 1 J l b W 9 2 Z W R D b 2 x 1 b W 5 z M S 5 7 S W 5 q Z W N 0 a W 9 u I H R p b W U g L i B h Y 3 R 1 Y W w g d m F s d W U s M T J 9 J n F 1 b 3 Q 7 L C Z x d W 9 0 O 1 N l Y 3 R p b 2 4 x L 2 Z p b H R l c m V k X 2 x h Y m V s Z W R f Z G F 0 Y V 9 z Z W d o Z X N p b y A o M y k v Q X V 0 b 1 J l b W 9 2 Z W R D b 2 x 1 b W 5 z M S 5 7 T W 9 1 b G Q g c H J v d G V j d G l v b i B 0 a W 1 l L i B h Y 3 R 1 Y W w g d m F s d W U s M T N 9 J n F 1 b 3 Q 7 L C Z x d W 9 0 O 1 N l Y 3 R p b 2 4 x L 2 Z p b H R l c m V k X 2 x h Y m V s Z W R f Z G F 0 Y V 9 z Z W d o Z X N p b y A o M y k v Q X V 0 b 1 J l b W 9 2 Z W R D b 2 x 1 b W 5 z M S 5 7 V G V t c G V y Y X R 1 c m U g b 2 Y g Z m V l Z C B 5 b 2 t l L i B h Y 3 R 1 Y W w g d m F s d W U s M T R 9 J n F 1 b 3 Q 7 L C Z x d W 9 0 O 1 N l Y 3 R p b 2 4 x L 2 Z p b H R l c m V k X 2 x h Y m V s Z W R f Z G F 0 Y V 9 z Z W d o Z X N p b y A o M y k v Q X V 0 b 1 J l b W 9 2 Z W R D b 2 x 1 b W 5 z M S 5 7 T W F 0 Z X J p Y W w g Y 3 V z a G l v b i A u I G F j d H V h b C B 2 Y W x 1 Z S w x N X 0 m c X V v d D s s J n F 1 b 3 Q 7 U 2 V j d G l v b j E v Z m l s d G V y Z W R f b G F i Z W x l Z F 9 k Y X R h X 3 N l Z 2 h l c 2 l v I C g z K S 9 B d X R v U m V t b 3 Z l Z E N v b H V t b n M x L n t T d 2 l 0 Y 2 g t b 3 Z l c i B 2 b 2 x 1 b W U u I G F j d H V h b C B 2 Y W x 1 Z S w x N n 0 m c X V v d D s s J n F 1 b 3 Q 7 U 2 V j d G l v b j E v Z m l s d G V y Z W R f b G F i Z W x l Z F 9 k Y X R h X 3 N l Z 2 h l c 2 l v I C g z K S 9 B d X R v U m V t b 3 Z l Z E N v b H V t b n M x L n t D e W x p b m R l c i B o Z W F 0 a W 5 n I H p v b m U g N S 4 g Y W N 0 d W F s I H Z h b H V l L D E 3 f S Z x d W 9 0 O y w m c X V v d D t T Z W N 0 a W 9 u M S 9 m a W x 0 Z X J l Z F 9 s Y W J l b G V k X 2 R h d G F f c 2 V n a G V z a W 8 g K D M p L 0 F 1 d G 9 S Z W 1 v d m V k Q 2 9 s d W 1 u c z E u e 3 R l b X B B Y 3 R 1 Y W x W Y W x 1 Z S w x O H 0 m c X V v d D s s J n F 1 b 3 Q 7 U 2 V j d G l v b j E v Z m l s d G V y Z W R f b G F i Z W x l Z F 9 k Y X R h X 3 N l Z 2 h l c 2 l v I C g z K S 9 B d X R v U m V t b 3 Z l Z E N v b H V t b n M x L n t 0 Z W 1 w T W F p b k x p b m U s M T l 9 J n F 1 b 3 Q 7 L C Z x d W 9 0 O 1 N l Y 3 R p b 2 4 x L 2 Z p b H R l c m V k X 2 x h Y m V s Z W R f Z G F 0 Y V 9 z Z W d o Z X N p b y A o M y k v Q X V 0 b 1 J l b W 9 2 Z W R D b 2 x 1 b W 5 z M S 5 7 d G V t c F J l d H V y b k x p b m U s M j B 9 J n F 1 b 3 Q 7 L C Z x d W 9 0 O 1 N l Y 3 R p b 2 4 x L 2 Z p b H R l c m V k X 2 x h Y m V s Z W R f Z G F 0 Y V 9 z Z W d o Z X N p b y A o M y k v Q X V 0 b 1 J l b W 9 2 Z W R D b 2 x 1 b W 5 z M S 5 7 U 0 x Q V G h y Z X N o b 2 x k U G 9 z d E d h d G U s M j F 9 J n F 1 b 3 Q 7 L C Z x d W 9 0 O 1 N l Y 3 R p b 2 4 x L 2 Z p b H R l c m V k X 2 x h Y m V s Z W R f Z G F 0 Y V 9 z Z W d o Z X N p b y A o M y k v Q X V 0 b 1 J l b W 9 2 Z W R D b 2 x 1 b W 5 z M S 5 7 U 0 x Q V G h y Z X N o b 2 x k R W 5 k T 2 Z G a W x s L D I y f S Z x d W 9 0 O y w m c X V v d D t T Z W N 0 a W 9 u M S 9 m a W x 0 Z X J l Z F 9 s Y W J l b G V k X 2 R h d G F f c 2 V n a G V z a W 8 g K D M p L 0 F 1 d G 9 S Z W 1 v d m V k Q 2 9 s d W 1 u c z E u e 1 R l b X B l c m F 0 d X J l X 0 1 l Y X N 1 c m V T d G F y d E V u Z E 9 m R m l s b C w y M 3 0 m c X V v d D s s J n F 1 b 3 Q 7 U 2 V j d G l v b j E v Z m l s d G V y Z W R f b G F i Z W x l Z F 9 k Y X R h X 3 N l Z 2 h l c 2 l v I C g z K S 9 B d X R v U m V t b 3 Z l Z E N v b H V t b n M x L n t U Z W 1 w Z X J h d H V y Z V 9 P d m V y Y W x s T W F 4 a W 1 1 b U V u Z E 9 m R m l s b C w y N H 0 m c X V v d D s s J n F 1 b 3 Q 7 U 2 V j d G l v b j E v Z m l s d G V y Z W R f b G F i Z W x l Z F 9 k Y X R h X 3 N l Z 2 h l c 2 l v I C g z K S 9 B d X R v U m V t b 3 Z l Z E N v b H V t b n M x L n t U Z W 1 w Z X J h d H V y Z V 9 P d m V y Y W x s T W F 4 a W 1 1 b V R p b W V F b m R P Z k Z p b G w s M j V 9 J n F 1 b 3 Q 7 L C Z x d W 9 0 O 1 N l Y 3 R p b 2 4 x L 2 Z p b H R l c m V k X 2 x h Y m V s Z W R f Z G F 0 Y V 9 z Z W d o Z X N p b y A o M y k v Q X V 0 b 1 J l b W 9 2 Z W R D b 2 x 1 b W 5 z M S 5 7 T W F 4 a W 1 1 b V B y Z X N z d X J l U G 9 z d E d h d G U s M j Z 9 J n F 1 b 3 Q 7 L C Z x d W 9 0 O 1 N l Y 3 R p b 2 4 x L 2 Z p b H R l c m V k X 2 x h Y m V s Z W R f Z G F 0 Y V 9 z Z W d o Z X N p b y A o M y k v Q X V 0 b 1 J l b W 9 2 Z W R D b 2 x 1 b W 5 z M S 5 7 T W F 4 a W 1 1 b V B y Z X N z d X J l R W 5 k T 2 Z G a W x s L D I 3 f S Z x d W 9 0 O y w m c X V v d D t T Z W N 0 a W 9 u M S 9 m a W x 0 Z X J l Z F 9 s Y W J l b G V k X 2 R h d G F f c 2 V n a G V z a W 8 g K D M p L 0 F 1 d G 9 S Z W 1 v d m V k Q 2 9 s d W 1 u c z E u e 0 1 h e G l t d W 1 Q c m V z c 3 V y Z V R p b W V Q b 3 N 0 R 2 F 0 Z S w y O H 0 m c X V v d D s s J n F 1 b 3 Q 7 U 2 V j d G l v b j E v Z m l s d G V y Z W R f b G F i Z W x l Z F 9 k Y X R h X 3 N l Z 2 h l c 2 l v I C g z K S 9 B d X R v U m V t b 3 Z l Z E N v b H V t b n M x L n t N Y X h p b X V t U H J l c 3 N 1 c m V U a W 1 l R W 5 k T 2 Z G a W x s L D I 5 f S Z x d W 9 0 O y w m c X V v d D t T Z W N 0 a W 9 u M S 9 m a W x 0 Z X J l Z F 9 s Y W J l b G V k X 2 R h d G F f c 2 V n a G V z a W 8 g K D M p L 0 F 1 d G 9 S Z W 1 v d m V k Q 2 9 s d W 1 u c z E u e 0 l u d G V n c m F s X 0 N 5 Y 2 x l U 3 R h c n R D e W N s Z U V u Z F B v c 3 R H Y X R l L D M w f S Z x d W 9 0 O y w m c X V v d D t T Z W N 0 a W 9 u M S 9 m a W x 0 Z X J l Z F 9 s Y W J l b G V k X 2 R h d G F f c 2 V n a G V z a W 8 g K D M p L 0 F 1 d G 9 S Z W 1 v d m V k Q 2 9 s d W 1 u c z E u e 0 l u d G V n c m F s X 0 N 5 Y 2 x l U 3 R h c n R D e W N s Z U V u Z E V u Z E 9 m R m l s b C w z M X 0 m c X V v d D s s J n F 1 b 3 Q 7 U 2 V j d G l v b j E v Z m l s d G V y Z W R f b G F i Z W x l Z F 9 k Y X R h X 3 N l Z 2 h l c 2 l v I C g z K S 9 B d X R v U m V t b 3 Z l Z E N v b H V t b n M x L n t J b n R l Z 3 J h b F 9 D e W N s Z V N 0 Y X J 0 T W F 4 V m F s d W V Q b 3 N 0 R 2 F 0 Z S w z M n 0 m c X V v d D s s J n F 1 b 3 Q 7 U 2 V j d G l v b j E v Z m l s d G V y Z W R f b G F i Z W x l Z F 9 k Y X R h X 3 N l Z 2 h l c 2 l v I C g z K S 9 B d X R v U m V t b 3 Z l Z E N v b H V t b n M x L n t J b n R l Z 3 J h b F 9 D e W N s Z V N 0 Y X J 0 T W F 4 V m F s d W V F b m R P Z k Z p b G w s M z N 9 J n F 1 b 3 Q 7 L C Z x d W 9 0 O 1 N l Y 3 R p b 2 4 x L 2 Z p b H R l c m V k X 2 x h Y m V s Z W R f Z G F 0 Y V 9 z Z W d o Z X N p b y A o M y k v Q X V 0 b 1 J l b W 9 2 Z W R D b 2 x 1 b W 5 z M S 5 7 S W 5 0 Z W d y Y W x f T W F 4 V m F s d W V D e W N s Z U V u Z F B v c 3 R H Y X R l L D M 0 f S Z x d W 9 0 O y w m c X V v d D t T Z W N 0 a W 9 u M S 9 m a W x 0 Z X J l Z F 9 s Y W J l b G V k X 2 R h d G F f c 2 V n a G V z a W 8 g K D M p L 0 F 1 d G 9 S Z W 1 v d m V k Q 2 9 s d W 1 u c z E u e 0 l u d G V n c m F s X 0 1 h e F Z h b H V l Q 3 l j b G V F b m R F b m R P Z k Z p b G w s M z V 9 J n F 1 b 3 Q 7 L C Z x d W 9 0 O 1 N l Y 3 R p b 2 4 x L 2 Z p b H R l c m V k X 2 x h Y m V s Z W R f Z G F 0 Y V 9 z Z W d o Z X N p b y A o M y k v Q X V 0 b 1 J l b W 9 2 Z W R D b 2 x 1 b W 5 z M S 5 7 Q 0 F M Q 1 9 E Z W x 0 Y V 9 0 a W 1 l I C h z K S w z N n 0 m c X V v d D s s J n F 1 b 3 Q 7 U 2 V j d G l v b j E v Z m l s d G V y Z W R f b G F i Z W x l Z F 9 k Y X R h X 3 N l Z 2 h l c 2 l v I C g z K S 9 B d X R v U m V t b 3 Z l Z E N v b H V t b n M x L n t Q Y X R 0 Z X J u X 1 N j Y W x l L D M 3 f S Z x d W 9 0 O y w m c X V v d D t T Z W N 0 a W 9 u M S 9 m a W x 0 Z X J l Z F 9 s Y W J l b G V k X 2 R h d G F f c 2 V n a G V z a W 8 g K D M p L 0 F 1 d G 9 S Z W 1 v d m V k Q 2 9 s d W 1 u c z E u e 1 d p Z H R o L D M 4 f S Z x d W 9 0 O y w m c X V v d D t T Z W N 0 a W 9 u M S 9 m a W x 0 Z X J l Z F 9 s Y W J l b G V k X 2 R h d G F f c 2 V n a G V z a W 8 g K D M p L 0 F 1 d G 9 S Z W 1 v d m V k Q 2 9 s d W 1 u c z E u e 0 x l b m d 0 a C w z O X 0 m c X V v d D s s J n F 1 b 3 Q 7 U 2 V j d G l v b j E v Z m l s d G V y Z W R f b G F i Z W x l Z F 9 k Y X R h X 3 N l Z 2 h l c 2 l v I C g z K S 9 B d X R v U m V t b 3 Z l Z E N v b H V t b n M x L n t B b m 9 t Y W x 5 X 1 N j b 3 J l X 1 R l e H R 1 c m U s N D B 9 J n F 1 b 3 Q 7 L C Z x d W 9 0 O 1 N l Y 3 R p b 2 4 x L 2 Z p b H R l c m V k X 2 x h Y m V s Z W R f Z G F 0 Y V 9 z Z W d o Z X N p b y A o M y k v Q X V 0 b 1 J l b W 9 2 Z W R D b 2 x 1 b W 5 z M S 5 7 Q W 5 v b W F s e V 9 T Y 2 9 y Z V 9 T a G F w Z S w 0 M X 0 m c X V v d D s s J n F 1 b 3 Q 7 U 2 V j d G l v b j E v Z m l s d G V y Z W R f b G F i Z W x l Z F 9 k Y X R h X 3 N l Z 2 h l c 2 l v I C g z K S 9 B d X R v U m V t b 3 Z l Z E N v b H V t b n M x L n t B b m 9 t Y W x 5 X 1 R l e H R 1 c m V f S n V k Z 2 1 l b n Q s N D J 9 J n F 1 b 3 Q 7 L C Z x d W 9 0 O 1 N l Y 3 R p b 2 4 x L 2 Z p b H R l c m V k X 2 x h Y m V s Z W R f Z G F 0 Y V 9 z Z W d o Z X N p b y A o M y k v Q X V 0 b 1 J l b W 9 2 Z W R D b 2 x 1 b W 5 z M S 5 7 Q W 5 v b W F s e V 9 T a G F w Z V 9 K d W R n b W V u d C w 0 M 3 0 m c X V v d D s s J n F 1 b 3 Q 7 U 2 V j d G l v b j E v Z m l s d G V y Z W R f b G F i Z W x l Z F 9 k Y X R h X 3 N l Z 2 h l c 2 l v I C g z K S 9 B d X R v U m V t b 3 Z l Z E N v b H V t b n M x L n t n c m 9 1 b m R f d H J 1 d G g s N D R 9 J n F 1 b 3 Q 7 L C Z x d W 9 0 O 1 N l Y 3 R p b 2 4 x L 2 Z p b H R l c m V k X 2 x h Y m V s Z W R f Z G F 0 Y V 9 z Z W d o Z X N p b y A o M y k v Q X V 0 b 1 J l b W 9 2 Z W R D b 2 x 1 b W 5 z M S 5 7 Q 2 9 t b W V u d H M u M V 9 n c m 9 1 b m R f d H J 1 d G g s N D V 9 J n F 1 b 3 Q 7 L C Z x d W 9 0 O 1 N l Y 3 R p b 2 4 x L 2 Z p b H R l c m V k X 2 x h Y m V s Z W R f Z G F 0 Y V 9 z Z W d o Z X N p b y A o M y k v Q X V 0 b 1 J l b W 9 2 Z W R D b 2 x 1 b W 5 z M S 5 7 b G V h d m U g Y m x h b m s s N D Z 9 J n F 1 b 3 Q 7 L C Z x d W 9 0 O 1 N l Y 3 R p b 2 4 x L 2 Z p b H R l c m V k X 2 x h Y m V s Z W R f Z G F 0 Y V 9 z Z W d o Z X N p b y A o M y k v Q X V 0 b 1 J l b W 9 2 Z W R D b 2 x 1 b W 5 z M S 5 7 Q 2 9 s d W 1 u M y w 0 N 3 0 m c X V v d D s s J n F 1 b 3 Q 7 U 2 V j d G l v b j E v Z m l s d G V y Z W R f b G F i Z W x l Z F 9 k Y X R h X 3 N l Z 2 h l c 2 l v I C g z K S 9 B d X R v U m V t b 3 Z l Z E N v b H V t b n M x L n t D b 2 1 t Z W 5 0 c y w 0 O H 0 m c X V v d D s s J n F 1 b 3 Q 7 U 2 V j d G l v b j E v Z m l s d G V y Z W R f b G F i Z W x l Z F 9 k Y X R h X 3 N l Z 2 h l c 2 l v I C g z K S 9 B d X R v U m V t b 3 Z l Z E N v b H V t b n M x L n t D b 2 x 1 b W 4 y L D Q 5 f S Z x d W 9 0 O y w m c X V v d D t T Z W N 0 a W 9 u M S 9 m a W x 0 Z X J l Z F 9 s Y W J l b G V k X 2 R h d G F f c 2 V n a G V z a W 8 g K D M p L 0 F 1 d G 9 S Z W 1 v d m V k Q 2 9 s d W 1 u c z E u e 0 N v b H V t b j E s N T B 9 J n F 1 b 3 Q 7 L C Z x d W 9 0 O 1 N l Y 3 R p b 2 4 x L 2 Z p b H R l c m V k X 2 x h Y m V s Z W R f Z G F 0 Y V 9 z Z W d o Z X N p b y A o M y k v Q X V 0 b 1 J l b W 9 2 Z W R D b 2 x 1 b W 5 z M S 5 7 c H J v Z H V j d F 9 p Z C w 1 M X 0 m c X V v d D s s J n F 1 b 3 Q 7 U 2 V j d G l v b j E v Z m l s d G V y Z W R f b G F i Z W x l Z F 9 k Y X R h X 3 N l Z 2 h l c 2 l v I C g z K S 9 B d X R v U m V t b 3 Z l Z E N v b H V t b n M x L n t Q c m 9 0 b 2 N v b C B j e W N s Z S B j b 3 V u d G V y L D U y f S Z x d W 9 0 O y w m c X V v d D t T Z W N 0 a W 9 u M S 9 m a W x 0 Z X J l Z F 9 s Y W J l b G V k X 2 R h d G F f c 2 V n a G V z a W 8 g K D M p L 0 F 1 d G 9 S Z W 1 v d m V k Q 2 9 s d W 1 u c z E u e 3 N o b 3 R f c G 9 z a X R p b 2 4 s N T N 9 J n F 1 b 3 Q 7 L C Z x d W 9 0 O 1 N l Y 3 R p b 2 4 x L 2 Z p b H R l c m V k X 2 x h Y m V s Z W R f Z G F 0 Y V 9 z Z W d o Z X N p b y A o M y k v Q X V 0 b 1 J l b W 9 2 Z W R D b 2 x 1 b W 5 z M S 5 7 d G l t Z X N 0 Y W 1 w L D U 0 f S Z x d W 9 0 O y w m c X V v d D t T Z W N 0 a W 9 u M S 9 m a W x 0 Z X J l Z F 9 s Y W J l b G V k X 2 R h d G F f c 2 V n a G V z a W 8 g K D M p L 0 F 1 d G 9 S Z W 1 v d m V k Q 2 9 s d W 1 u c z E u e 3 d l a W d o d C w 1 N X 0 m c X V v d D s s J n F 1 b 3 Q 7 U 2 V j d G l v b j E v Z m l s d G V y Z W R f b G F i Z W x l Z F 9 k Y X R h X 3 N l Z 2 h l c 2 l v I C g z K S 9 B d X R v U m V t b 3 Z l Z E N v b H V t b n M x L n t i Y X R j a C w 1 N n 0 m c X V v d D s s J n F 1 b 3 Q 7 U 2 V j d G l v b j E v Z m l s d G V y Z W R f b G F i Z W x l Z F 9 k Y X R h X 3 N l Z 2 h l c 2 l v I C g z K S 9 B d X R v U m V t b 3 Z l Z E N v b H V t b n M x L n t N Y W N o a W 5 l I G N 5 Y 2 x l I G N v d W 5 0 Z X I s N T d 9 J n F 1 b 3 Q 7 L C Z x d W 9 0 O 1 N l Y 3 R p b 2 4 x L 2 Z p b H R l c m V k X 2 x h Y m V s Z W R f Z G F 0 Y V 9 z Z W d o Z X N p b y A o M y k v Q X V 0 b 1 J l b W 9 2 Z W R D b 2 x 1 b W 5 z M S 5 7 R 2 9 v Z C B w Y X J 0 c y w 1 O H 0 m c X V v d D s s J n F 1 b 3 Q 7 U 2 V j d G l v b j E v Z m l s d G V y Z W R f b G F i Z W x l Z F 9 k Y X R h X 3 N l Z 2 h l c 2 l v I C g z K S 9 B d X R v U m V t b 3 Z l Z E N v b H V t b n M x L n t C Y W Q g c G F y d H M s N T l 9 J n F 1 b 3 Q 7 L C Z x d W 9 0 O 1 N l Y 3 R p b 2 4 x L 2 Z p b H R l c m V k X 2 x h Y m V s Z W R f Z G F 0 Y V 9 z Z W d o Z X N p b y A o M y k v Q X V 0 b 1 J l b W 9 2 Z W R D b 2 x 1 b W 5 z M S 5 7 U G F y d C B p Z G V u d G l m a W N h d G l v b i 4 g Z m l u a X N o Z W Q g c G F y d C w 2 M H 0 m c X V v d D s s J n F 1 b 3 Q 7 U 2 V j d G l v b j E v Z m l s d G V y Z W R f b G F i Z W x l Z F 9 k Y X R h X 3 N l Z 2 h l c 2 l v I C g z K S 9 B d X R v U m V t b 3 Z l Z E N v b H V t b n M x L n t J b n R l Z 3 J h b C 4 g S X N 0 d 2 V y d C w 2 M X 0 m c X V v d D s s J n F 1 b 3 Q 7 U 2 V j d G l v b j E v Z m l s d G V y Z W R f b G F i Z W x l Z F 9 k Y X R h X 3 N l Z 2 h l c 2 l v I C g z K S 9 B d X R v U m V t b 3 Z l Z E N v b H V t b n M x L n t U a W 1 l L D Y y f S Z x d W 9 0 O y w m c X V v d D t T Z W N 0 a W 9 u M S 9 m a W x 0 Z X J l Z F 9 s Y W J l b G V k X 2 R h d G F f c 2 V n a G V z a W 8 g K D M p L 0 F 1 d G 9 S Z W 1 v d m V k Q 2 9 s d W 1 u c z E u e 0 R h e S 5 t b 2 5 0 a C w 2 M 3 0 m c X V v d D s s J n F 1 b 3 Q 7 U 2 V j d G l v b j E v Z m l s d G V y Z W R f b G F i Z W x l Z F 9 k Y X R h X 3 N l Z 2 h l c 2 l v I C g z K S 9 B d X R v U m V t b 3 Z l Z E N v b H V t b n M x L n t U a H J l c 2 h v b G Q g d m F s d W U g b 2 Y g c 2 N y Z X c u I G F j d H V h b C B 2 Y W x 1 Z S w 2 N H 0 m c X V v d D s s J n F 1 b 3 Q 7 U 2 V j d G l v b j E v Z m l s d G V y Z W R f b G F i Z W x l Z F 9 k Y X R h X 3 N l Z 2 h l c 2 l v I C g z K S 9 B d X R v U m V t b 3 Z l Z E N v b H V t b n M x L n t Q Z W F r I H Z h b H V l I G 9 m I H N j c m V 3 L i B h Y 3 R 1 Y W w g d m F s d W U s N j V 9 J n F 1 b 3 Q 7 L C Z x d W 9 0 O 1 N l Y 3 R p b 2 4 x L 2 Z p b H R l c m V k X 2 x h Y m V s Z W R f Z G F 0 Y V 9 z Z W d o Z X N p b y A o M y k v Q X V 0 b 1 J l b W 9 2 Z W R D b 2 x 1 b W 5 z M S 5 7 V m F y a W F i b G U g a W 5 q Z W N 0 a W 9 u I H R p b W U u I G F j d H V h b C B 2 Y W x 1 Z S w 2 N n 0 m c X V v d D s s J n F 1 b 3 Q 7 U 2 V j d G l v b j E v Z m l s d G V y Z W R f b G F i Z W x l Z F 9 k Y X R h X 3 N l Z 2 h l c 2 l v I C g z K S 9 B d X R v U m V t b 3 Z l Z E N v b H V t b n M x L n t 0 Z W 1 w U 2 V 0 V m F s d W U s N j d 9 J n F 1 b 3 Q 7 L C Z x d W 9 0 O 1 N l Y 3 R p b 2 4 x L 2 Z p b H R l c m V k X 2 x h Y m V s Z W R f Z G F 0 Y V 9 z Z W d o Z X N p b y A o M y k v Q X V 0 b 1 J l b W 9 2 Z W R D b 2 x 1 b W 5 z M S 5 7 R G V s d G F U a W 1 l U G 9 z d E d h d G U s N j h 9 J n F 1 b 3 Q 7 L C Z x d W 9 0 O 1 N l Y 3 R p b 2 4 x L 2 Z p b H R l c m V k X 2 x h Y m V s Z W R f Z G F 0 Y V 9 z Z W d o Z X N p b y A o M y k v Q X V 0 b 1 J l b W 9 2 Z W R D b 2 x 1 b W 5 z M S 5 7 R G V s d G F U a W 1 l R W 5 k T 2 Z G a W x s L D Y 5 f S Z x d W 9 0 O y w m c X V v d D t T Z W N 0 a W 9 u M S 9 m a W x 0 Z X J l Z F 9 s Y W J l b G V k X 2 R h d G F f c 2 V n a G V z a W 8 g K D M p L 0 F 1 d G 9 S Z W 1 v d m V k Q 2 9 s d W 1 u c z E u e 1 F S X 2 R h d G E s N z B 9 J n F 1 b 3 Q 7 L C Z x d W 9 0 O 1 N l Y 3 R p b 2 4 x L 2 Z p b H R l c m V k X 2 x h Y m V s Z W R f Z G F 0 Y V 9 z Z W d o Z X N p b y A o M y k v Q X V 0 b 1 J l b W 9 2 Z W R D b 2 x 1 b W 5 z M S 5 7 U V J f U H J v Z H V j d F 9 J R C w 3 M X 0 m c X V v d D s s J n F 1 b 3 Q 7 U 2 V j d G l v b j E v Z m l s d G V y Z W R f b G F i Z W x l Z F 9 k Y X R h X 3 N l Z 2 h l c 2 l v I C g z K S 9 B d X R v U m V t b 3 Z l Z E N v b H V t b n M x L n t B b m 9 t Y W x 5 X 1 N o Y X B l X 1 R o c m V z a G 9 s Z C w 3 M n 0 m c X V v d D s s J n F 1 b 3 Q 7 U 2 V j d G l v b j E v Z m l s d G V y Z W R f b G F i Z W x l Z F 9 k Y X R h X 3 N l Z 2 h l c 2 l v I C g z K S 9 B d X R v U m V t b 3 Z l Z E N v b H V t b n M x L n t B b m 9 t Y W x 5 X 1 R l e H R 1 c m V f V G h y Z X N o b 2 x k L D c z f S Z x d W 9 0 O y w m c X V v d D t T Z W N 0 a W 9 u M S 9 m a W x 0 Z X J l Z F 9 s Y W J l b G V k X 2 R h d G F f c 2 V n a G V z a W 8 g K D M p L 0 F 1 d G 9 S Z W 1 v d m V k Q 2 9 s d W 1 u c z E u e 1 F S X 1 J l Y W R f R G F 0 Y V 9 M Z W 5 n d G g s N z R 9 J n F 1 b 3 Q 7 L C Z x d W 9 0 O 1 N l Y 3 R p b 2 4 x L 2 Z p b H R l c m V k X 2 x h Y m V s Z W R f Z G F 0 Y V 9 z Z W d o Z X N p b y A o M y k v Q X V 0 b 1 J l b W 9 2 Z W R D b 2 x 1 b W 5 z M S 5 7 U V J f U G 9 z a X R p b 2 5 f W C w 3 N X 0 m c X V v d D s s J n F 1 b 3 Q 7 U 2 V j d G l v b j E v Z m l s d G V y Z W R f b G F i Z W x l Z F 9 k Y X R h X 3 N l Z 2 h l c 2 l v I C g z K S 9 B d X R v U m V t b 3 Z l Z E N v b H V t b n M x L n t R U l 9 Q b 3 N p d G l v b l 9 Z L D c 2 f S Z x d W 9 0 O y w m c X V v d D t T Z W N 0 a W 9 u M S 9 m a W x 0 Z X J l Z F 9 s Y W J l b G V k X 2 R h d G F f c 2 V n a G V z a W 8 g K D M p L 0 F 1 d G 9 S Z W 1 v d m V k Q 2 9 s d W 1 u c z E u e 1 F S X 0 R l d G V j d G V k X 0 F u Z 2 x l L D c 3 f S Z x d W 9 0 O y w m c X V v d D t T Z W N 0 a W 9 u M S 9 m a W x 0 Z X J l Z F 9 s Y W J l b G V k X 2 R h d G F f c 2 V n a G V z a W 8 g K D M p L 0 F 1 d G 9 S Z W 1 v d m V k Q 2 9 s d W 1 u c z E u e 1 F S X 0 R l d G V j d G V k X 0 N v Z G V f U m V z b 2 x 1 d G l v b i w 3 O H 0 m c X V v d D s s J n F 1 b 3 Q 7 U 2 V j d G l v b j E v Z m l s d G V y Z W R f b G F i Z W x l Z F 9 k Y X R h X 3 N l Z 2 h l c 2 l v I C g z K S 9 B d X R v U m V t b 3 Z l Z E N v b H V t b n M x L n t D b 2 R l X 0 F u Z 2 x l L D c 5 f S Z x d W 9 0 O y w m c X V v d D t T Z W N 0 a W 9 u M S 9 m a W x 0 Z X J l Z F 9 s Y W J l b G V k X 2 R h d G F f c 2 V n a G V z a W 8 g K D M p L 0 F 1 d G 9 S Z W 1 v d m V k Q 2 9 s d W 1 u c z E u e 0 V k Z 2 V f V 2 l k d G g s O D B 9 J n F 1 b 3 Q 7 L C Z x d W 9 0 O 1 N l Y 3 R p b 2 4 x L 2 Z p b H R l c m V k X 2 x h Y m V s Z W R f Z G F 0 Y V 9 z Z W d o Z X N p b y A o M y k v Q X V 0 b 1 J l b W 9 2 Z W R D b 2 x 1 b W 5 z M S 5 7 U G 9 z a X R p b 2 5 f W C w 4 M X 0 m c X V v d D s s J n F 1 b 3 Q 7 U 2 V j d G l v b j E v Z m l s d G V y Z W R f b G F i Z W x l Z F 9 k Y X R h X 3 N l Z 2 h l c 2 l v I C g z K S 9 B d X R v U m V t b 3 Z l Z E N v b H V t b n M x L n t Q b 3 N p d G l v b l 9 Z L D g y f S Z x d W 9 0 O y w m c X V v d D t T Z W N 0 a W 9 u M S 9 m a W x 0 Z X J l Z F 9 s Y W J l b G V k X 2 R h d G F f c 2 V n a G V z a W 8 g K D M p L 0 F 1 d G 9 S Z W 1 v d m V k Q 2 9 s d W 1 u c z E u e 0 F u Z 2 x l L D g z f S Z x d W 9 0 O y w m c X V v d D t T Z W N 0 a W 9 u M S 9 m a W x 0 Z X J l Z F 9 s Y W J l b G V k X 2 R h d G F f c 2 V n a G V z a W 8 g K D M p L 0 F 1 d G 9 S Z W 1 v d m V k Q 2 9 s d W 1 u c z E u e 0 1 h d G N o X y U s O D R 9 J n F 1 b 3 Q 7 X S w m c X V v d D t D b 2 x 1 b W 5 D b 3 V u d C Z x d W 9 0 O z o 4 N S w m c X V v d D t L Z X l D b 2 x 1 b W 5 O Y W 1 l c y Z x d W 9 0 O z p b X S w m c X V v d D t D b 2 x 1 b W 5 J Z G V u d G l 0 a W V z J n F 1 b 3 Q 7 O l s m c X V v d D t T Z W N 0 a W 9 u M S 9 m a W x 0 Z X J l Z F 9 s Y W J l b G V k X 2 R h d G F f c 2 V n a G V z a W 8 g K D M p L 0 F 1 d G 9 S Z W 1 v d m V k Q 2 9 s d W 1 u c z E u e 1 N w a X R 6 Z W 5 3 Z X J 0 I F d l c m t 6 Z X V n L i B J c 3 R 3 Z X J 0 L D B 9 J n F 1 b 3 Q 7 L C Z x d W 9 0 O 1 N l Y 3 R p b 2 4 x L 2 Z p b H R l c m V k X 2 x h Y m V s Z W R f Z G F 0 Y V 9 z Z W d o Z X N p b y A o M y k v Q X V 0 b 1 J l b W 9 2 Z W R D b 2 x 1 b W 5 z M S 5 7 U 3 B p d H p l b n d l c n Q g U 2 N o b m V j a 2 U u I E l z d H d l c n Q s M X 0 m c X V v d D s s J n F 1 b 3 Q 7 U 2 V j d G l v b j E v Z m l s d G V y Z W R f b G F i Z W x l Z F 9 k Y X R h X 3 N l Z 2 h l c 2 l v I C g z K S 9 B d X R v U m V t b 3 Z l Z E N v b H V t b n M x L n t D e W x p b m R l c i B o Z W F 0 a W 5 n I H p v b m U g M S 4 g Y W N 0 d W F s I H Z h b H V l L D J 9 J n F 1 b 3 Q 7 L C Z x d W 9 0 O 1 N l Y 3 R p b 2 4 x L 2 Z p b H R l c m V k X 2 x h Y m V s Z W R f Z G F 0 Y V 9 z Z W d o Z X N p b y A o M y k v Q X V 0 b 1 J l b W 9 2 Z W R D b 2 x 1 b W 5 z M S 5 7 Q 3 l s a W 5 k Z X I g a G V h d G l u Z y B 6 b 2 5 l I D I u I G F j d H V h b C B 2 Y W x 1 Z S w z f S Z x d W 9 0 O y w m c X V v d D t T Z W N 0 a W 9 u M S 9 m a W x 0 Z X J l Z F 9 s Y W J l b G V k X 2 R h d G F f c 2 V n a G V z a W 8 g K D M p L 0 F 1 d G 9 S Z W 1 v d m V k Q 2 9 s d W 1 u c z E u e 0 N 5 b G l u Z G V y I G h l Y X R p b m c g e m 9 u Z S A z L i B h Y 3 R 1 Y W w g d m F s d W U s N H 0 m c X V v d D s s J n F 1 b 3 Q 7 U 2 V j d G l v b j E v Z m l s d G V y Z W R f b G F i Z W x l Z F 9 k Y X R h X 3 N l Z 2 h l c 2 l v I C g z K S 9 B d X R v U m V t b 3 Z l Z E N v b H V t b n M x L n t D e W x p b m R l c i B o Z W F 0 a W 5 n I H p v b m U g N C 4 g Y W N 0 d W F s I H Z h b H V l L D V 9 J n F 1 b 3 Q 7 L C Z x d W 9 0 O 1 N l Y 3 R p b 2 4 x L 2 Z p b H R l c m V k X 2 x h Y m V s Z W R f Z G F 0 Y V 9 z Z W d o Z X N p b y A o M y k v Q X V 0 b 1 J l b W 9 2 Z W R D b 2 x 1 b W 5 z M S 5 7 T W F 4 a W 1 1 b S B p b m p l Y 3 R p b 2 4 g c H J l c 3 N 1 c m U g L i B h Y 3 R 1 Y W w g d m F s d W U s N n 0 m c X V v d D s s J n F 1 b 3 Q 7 U 2 V j d G l v b j E v Z m l s d G V y Z W R f b G F i Z W x l Z F 9 k Y X R h X 3 N l Z 2 h l c 2 l v I C g z K S 9 B d X R v U m V t b 3 Z l Z E N v b H V t b n M x L n t T d 2 l 0 Y 2 g t b 3 Z l c i B w c m V z c 3 V y Z S A u I G F j d H V h b C B 2 Y W x 1 Z S w 3 f S Z x d W 9 0 O y w m c X V v d D t T Z W N 0 a W 9 u M S 9 m a W x 0 Z X J l Z F 9 s Y W J l b G V k X 2 R h d G F f c 2 V n a G V z a W 8 g K D M p L 0 F 1 d G 9 S Z W 1 v d m V k Q 2 9 s d W 1 u c z E u e 1 B l Y W s g d m F s d W U g b 2 Y g b W 9 1 b G Q u I G F j d H V h b C B 2 Y W x 1 Z S w 4 f S Z x d W 9 0 O y w m c X V v d D t T Z W N 0 a W 9 u M S 9 m a W x 0 Z X J l Z F 9 s Y W J l b G V k X 2 R h d G F f c 2 V n a G V z a W 8 g K D M p L 0 F 1 d G 9 S Z W 1 v d m V k Q 2 9 s d W 1 u c z E u e 1 B l Y W s g d m F s d W U g b 2 Y g Z W p l Y 3 R v c i 4 g Y W N 0 d W F s I H Z h b H V l L D l 9 J n F 1 b 3 Q 7 L C Z x d W 9 0 O 1 N l Y 3 R p b 2 4 x L 2 Z p b H R l c m V k X 2 x h Y m V s Z W R f Z G F 0 Y V 9 z Z W d o Z X N p b y A o M y k v Q X V 0 b 1 J l b W 9 2 Z W R D b 2 x 1 b W 5 z M S 5 7 Q 3 l j b G U g d G l t Z S 4 g Y W N 0 d W F s I H Z h b H V l L D E w f S Z x d W 9 0 O y w m c X V v d D t T Z W N 0 a W 9 u M S 9 m a W x 0 Z X J l Z F 9 s Y W J l b G V k X 2 R h d G F f c 2 V n a G V z a W 8 g K D M p L 0 F 1 d G 9 S Z W 1 v d m V k Q 2 9 s d W 1 u c z E u e 0 R v c 2 l u Z y B 0 a W 1 l I C 4 g Y W N 0 d W F s I H Z h b H V l L D E x f S Z x d W 9 0 O y w m c X V v d D t T Z W N 0 a W 9 u M S 9 m a W x 0 Z X J l Z F 9 s Y W J l b G V k X 2 R h d G F f c 2 V n a G V z a W 8 g K D M p L 0 F 1 d G 9 S Z W 1 v d m V k Q 2 9 s d W 1 u c z E u e 0 l u a m V j d G l v b i B 0 a W 1 l I C 4 g Y W N 0 d W F s I H Z h b H V l L D E y f S Z x d W 9 0 O y w m c X V v d D t T Z W N 0 a W 9 u M S 9 m a W x 0 Z X J l Z F 9 s Y W J l b G V k X 2 R h d G F f c 2 V n a G V z a W 8 g K D M p L 0 F 1 d G 9 S Z W 1 v d m V k Q 2 9 s d W 1 u c z E u e 0 1 v d W x k I H B y b 3 R l Y 3 R p b 2 4 g d G l t Z S 4 g Y W N 0 d W F s I H Z h b H V l L D E z f S Z x d W 9 0 O y w m c X V v d D t T Z W N 0 a W 9 u M S 9 m a W x 0 Z X J l Z F 9 s Y W J l b G V k X 2 R h d G F f c 2 V n a G V z a W 8 g K D M p L 0 F 1 d G 9 S Z W 1 v d m V k Q 2 9 s d W 1 u c z E u e 1 R l b X B l c m F 0 d X J l I G 9 m I G Z l Z W Q g e W 9 r Z S 4 g Y W N 0 d W F s I H Z h b H V l L D E 0 f S Z x d W 9 0 O y w m c X V v d D t T Z W N 0 a W 9 u M S 9 m a W x 0 Z X J l Z F 9 s Y W J l b G V k X 2 R h d G F f c 2 V n a G V z a W 8 g K D M p L 0 F 1 d G 9 S Z W 1 v d m V k Q 2 9 s d W 1 u c z E u e 0 1 h d G V y a W F s I G N 1 c 2 h p b 2 4 g L i B h Y 3 R 1 Y W w g d m F s d W U s M T V 9 J n F 1 b 3 Q 7 L C Z x d W 9 0 O 1 N l Y 3 R p b 2 4 x L 2 Z p b H R l c m V k X 2 x h Y m V s Z W R f Z G F 0 Y V 9 z Z W d o Z X N p b y A o M y k v Q X V 0 b 1 J l b W 9 2 Z W R D b 2 x 1 b W 5 z M S 5 7 U 3 d p d G N o L W 9 2 Z X I g d m 9 s d W 1 l L i B h Y 3 R 1 Y W w g d m F s d W U s M T Z 9 J n F 1 b 3 Q 7 L C Z x d W 9 0 O 1 N l Y 3 R p b 2 4 x L 2 Z p b H R l c m V k X 2 x h Y m V s Z W R f Z G F 0 Y V 9 z Z W d o Z X N p b y A o M y k v Q X V 0 b 1 J l b W 9 2 Z W R D b 2 x 1 b W 5 z M S 5 7 Q 3 l s a W 5 k Z X I g a G V h d G l u Z y B 6 b 2 5 l I D U u I G F j d H V h b C B 2 Y W x 1 Z S w x N 3 0 m c X V v d D s s J n F 1 b 3 Q 7 U 2 V j d G l v b j E v Z m l s d G V y Z W R f b G F i Z W x l Z F 9 k Y X R h X 3 N l Z 2 h l c 2 l v I C g z K S 9 B d X R v U m V t b 3 Z l Z E N v b H V t b n M x L n t 0 Z W 1 w Q W N 0 d W F s V m F s d W U s M T h 9 J n F 1 b 3 Q 7 L C Z x d W 9 0 O 1 N l Y 3 R p b 2 4 x L 2 Z p b H R l c m V k X 2 x h Y m V s Z W R f Z G F 0 Y V 9 z Z W d o Z X N p b y A o M y k v Q X V 0 b 1 J l b W 9 2 Z W R D b 2 x 1 b W 5 z M S 5 7 d G V t c E 1 h a W 5 M a W 5 l L D E 5 f S Z x d W 9 0 O y w m c X V v d D t T Z W N 0 a W 9 u M S 9 m a W x 0 Z X J l Z F 9 s Y W J l b G V k X 2 R h d G F f c 2 V n a G V z a W 8 g K D M p L 0 F 1 d G 9 S Z W 1 v d m V k Q 2 9 s d W 1 u c z E u e 3 R l b X B S Z X R 1 c m 5 M a W 5 l L D I w f S Z x d W 9 0 O y w m c X V v d D t T Z W N 0 a W 9 u M S 9 m a W x 0 Z X J l Z F 9 s Y W J l b G V k X 2 R h d G F f c 2 V n a G V z a W 8 g K D M p L 0 F 1 d G 9 S Z W 1 v d m V k Q 2 9 s d W 1 u c z E u e 1 N M U F R o c m V z a G 9 s Z F B v c 3 R H Y X R l L D I x f S Z x d W 9 0 O y w m c X V v d D t T Z W N 0 a W 9 u M S 9 m a W x 0 Z X J l Z F 9 s Y W J l b G V k X 2 R h d G F f c 2 V n a G V z a W 8 g K D M p L 0 F 1 d G 9 S Z W 1 v d m V k Q 2 9 s d W 1 u c z E u e 1 N M U F R o c m V z a G 9 s Z E V u Z E 9 m R m l s b C w y M n 0 m c X V v d D s s J n F 1 b 3 Q 7 U 2 V j d G l v b j E v Z m l s d G V y Z W R f b G F i Z W x l Z F 9 k Y X R h X 3 N l Z 2 h l c 2 l v I C g z K S 9 B d X R v U m V t b 3 Z l Z E N v b H V t b n M x L n t U Z W 1 w Z X J h d H V y Z V 9 N Z W F z d X J l U 3 R h c n R F b m R P Z k Z p b G w s M j N 9 J n F 1 b 3 Q 7 L C Z x d W 9 0 O 1 N l Y 3 R p b 2 4 x L 2 Z p b H R l c m V k X 2 x h Y m V s Z W R f Z G F 0 Y V 9 z Z W d o Z X N p b y A o M y k v Q X V 0 b 1 J l b W 9 2 Z W R D b 2 x 1 b W 5 z M S 5 7 V G V t c G V y Y X R 1 c m V f T 3 Z l c m F s b E 1 h e G l t d W 1 F b m R P Z k Z p b G w s M j R 9 J n F 1 b 3 Q 7 L C Z x d W 9 0 O 1 N l Y 3 R p b 2 4 x L 2 Z p b H R l c m V k X 2 x h Y m V s Z W R f Z G F 0 Y V 9 z Z W d o Z X N p b y A o M y k v Q X V 0 b 1 J l b W 9 2 Z W R D b 2 x 1 b W 5 z M S 5 7 V G V t c G V y Y X R 1 c m V f T 3 Z l c m F s b E 1 h e G l t d W 1 U a W 1 l R W 5 k T 2 Z G a W x s L D I 1 f S Z x d W 9 0 O y w m c X V v d D t T Z W N 0 a W 9 u M S 9 m a W x 0 Z X J l Z F 9 s Y W J l b G V k X 2 R h d G F f c 2 V n a G V z a W 8 g K D M p L 0 F 1 d G 9 S Z W 1 v d m V k Q 2 9 s d W 1 u c z E u e 0 1 h e G l t d W 1 Q c m V z c 3 V y Z V B v c 3 R H Y X R l L D I 2 f S Z x d W 9 0 O y w m c X V v d D t T Z W N 0 a W 9 u M S 9 m a W x 0 Z X J l Z F 9 s Y W J l b G V k X 2 R h d G F f c 2 V n a G V z a W 8 g K D M p L 0 F 1 d G 9 S Z W 1 v d m V k Q 2 9 s d W 1 u c z E u e 0 1 h e G l t d W 1 Q c m V z c 3 V y Z U V u Z E 9 m R m l s b C w y N 3 0 m c X V v d D s s J n F 1 b 3 Q 7 U 2 V j d G l v b j E v Z m l s d G V y Z W R f b G F i Z W x l Z F 9 k Y X R h X 3 N l Z 2 h l c 2 l v I C g z K S 9 B d X R v U m V t b 3 Z l Z E N v b H V t b n M x L n t N Y X h p b X V t U H J l c 3 N 1 c m V U a W 1 l U G 9 z d E d h d G U s M j h 9 J n F 1 b 3 Q 7 L C Z x d W 9 0 O 1 N l Y 3 R p b 2 4 x L 2 Z p b H R l c m V k X 2 x h Y m V s Z W R f Z G F 0 Y V 9 z Z W d o Z X N p b y A o M y k v Q X V 0 b 1 J l b W 9 2 Z W R D b 2 x 1 b W 5 z M S 5 7 T W F 4 a W 1 1 b V B y Z X N z d X J l V G l t Z U V u Z E 9 m R m l s b C w y O X 0 m c X V v d D s s J n F 1 b 3 Q 7 U 2 V j d G l v b j E v Z m l s d G V y Z W R f b G F i Z W x l Z F 9 k Y X R h X 3 N l Z 2 h l c 2 l v I C g z K S 9 B d X R v U m V t b 3 Z l Z E N v b H V t b n M x L n t J b n R l Z 3 J h b F 9 D e W N s Z V N 0 Y X J 0 Q 3 l j b G V F b m R Q b 3 N 0 R 2 F 0 Z S w z M H 0 m c X V v d D s s J n F 1 b 3 Q 7 U 2 V j d G l v b j E v Z m l s d G V y Z W R f b G F i Z W x l Z F 9 k Y X R h X 3 N l Z 2 h l c 2 l v I C g z K S 9 B d X R v U m V t b 3 Z l Z E N v b H V t b n M x L n t J b n R l Z 3 J h b F 9 D e W N s Z V N 0 Y X J 0 Q 3 l j b G V F b m R F b m R P Z k Z p b G w s M z F 9 J n F 1 b 3 Q 7 L C Z x d W 9 0 O 1 N l Y 3 R p b 2 4 x L 2 Z p b H R l c m V k X 2 x h Y m V s Z W R f Z G F 0 Y V 9 z Z W d o Z X N p b y A o M y k v Q X V 0 b 1 J l b W 9 2 Z W R D b 2 x 1 b W 5 z M S 5 7 S W 5 0 Z W d y Y W x f Q 3 l j b G V T d G F y d E 1 h e F Z h b H V l U G 9 z d E d h d G U s M z J 9 J n F 1 b 3 Q 7 L C Z x d W 9 0 O 1 N l Y 3 R p b 2 4 x L 2 Z p b H R l c m V k X 2 x h Y m V s Z W R f Z G F 0 Y V 9 z Z W d o Z X N p b y A o M y k v Q X V 0 b 1 J l b W 9 2 Z W R D b 2 x 1 b W 5 z M S 5 7 S W 5 0 Z W d y Y W x f Q 3 l j b G V T d G F y d E 1 h e F Z h b H V l R W 5 k T 2 Z G a W x s L D M z f S Z x d W 9 0 O y w m c X V v d D t T Z W N 0 a W 9 u M S 9 m a W x 0 Z X J l Z F 9 s Y W J l b G V k X 2 R h d G F f c 2 V n a G V z a W 8 g K D M p L 0 F 1 d G 9 S Z W 1 v d m V k Q 2 9 s d W 1 u c z E u e 0 l u d G V n c m F s X 0 1 h e F Z h b H V l Q 3 l j b G V F b m R Q b 3 N 0 R 2 F 0 Z S w z N H 0 m c X V v d D s s J n F 1 b 3 Q 7 U 2 V j d G l v b j E v Z m l s d G V y Z W R f b G F i Z W x l Z F 9 k Y X R h X 3 N l Z 2 h l c 2 l v I C g z K S 9 B d X R v U m V t b 3 Z l Z E N v b H V t b n M x L n t J b n R l Z 3 J h b F 9 N Y X h W Y W x 1 Z U N 5 Y 2 x l R W 5 k R W 5 k T 2 Z G a W x s L D M 1 f S Z x d W 9 0 O y w m c X V v d D t T Z W N 0 a W 9 u M S 9 m a W x 0 Z X J l Z F 9 s Y W J l b G V k X 2 R h d G F f c 2 V n a G V z a W 8 g K D M p L 0 F 1 d G 9 S Z W 1 v d m V k Q 2 9 s d W 1 u c z E u e 0 N B T E N f R G V s d G F f d G l t Z S A o c y k s M z Z 9 J n F 1 b 3 Q 7 L C Z x d W 9 0 O 1 N l Y 3 R p b 2 4 x L 2 Z p b H R l c m V k X 2 x h Y m V s Z W R f Z G F 0 Y V 9 z Z W d o Z X N p b y A o M y k v Q X V 0 b 1 J l b W 9 2 Z W R D b 2 x 1 b W 5 z M S 5 7 U G F 0 d G V y b l 9 T Y 2 F s Z S w z N 3 0 m c X V v d D s s J n F 1 b 3 Q 7 U 2 V j d G l v b j E v Z m l s d G V y Z W R f b G F i Z W x l Z F 9 k Y X R h X 3 N l Z 2 h l c 2 l v I C g z K S 9 B d X R v U m V t b 3 Z l Z E N v b H V t b n M x L n t X a W R 0 a C w z O H 0 m c X V v d D s s J n F 1 b 3 Q 7 U 2 V j d G l v b j E v Z m l s d G V y Z W R f b G F i Z W x l Z F 9 k Y X R h X 3 N l Z 2 h l c 2 l v I C g z K S 9 B d X R v U m V t b 3 Z l Z E N v b H V t b n M x L n t M Z W 5 n d G g s M z l 9 J n F 1 b 3 Q 7 L C Z x d W 9 0 O 1 N l Y 3 R p b 2 4 x L 2 Z p b H R l c m V k X 2 x h Y m V s Z W R f Z G F 0 Y V 9 z Z W d o Z X N p b y A o M y k v Q X V 0 b 1 J l b W 9 2 Z W R D b 2 x 1 b W 5 z M S 5 7 Q W 5 v b W F s e V 9 T Y 2 9 y Z V 9 U Z X h 0 d X J l L D Q w f S Z x d W 9 0 O y w m c X V v d D t T Z W N 0 a W 9 u M S 9 m a W x 0 Z X J l Z F 9 s Y W J l b G V k X 2 R h d G F f c 2 V n a G V z a W 8 g K D M p L 0 F 1 d G 9 S Z W 1 v d m V k Q 2 9 s d W 1 u c z E u e 0 F u b 2 1 h b H l f U 2 N v c m V f U 2 h h c G U s N D F 9 J n F 1 b 3 Q 7 L C Z x d W 9 0 O 1 N l Y 3 R p b 2 4 x L 2 Z p b H R l c m V k X 2 x h Y m V s Z W R f Z G F 0 Y V 9 z Z W d o Z X N p b y A o M y k v Q X V 0 b 1 J l b W 9 2 Z W R D b 2 x 1 b W 5 z M S 5 7 Q W 5 v b W F s e V 9 U Z X h 0 d X J l X 0 p 1 Z G d t Z W 5 0 L D Q y f S Z x d W 9 0 O y w m c X V v d D t T Z W N 0 a W 9 u M S 9 m a W x 0 Z X J l Z F 9 s Y W J l b G V k X 2 R h d G F f c 2 V n a G V z a W 8 g K D M p L 0 F 1 d G 9 S Z W 1 v d m V k Q 2 9 s d W 1 u c z E u e 0 F u b 2 1 h b H l f U 2 h h c G V f S n V k Z 2 1 l b n Q s N D N 9 J n F 1 b 3 Q 7 L C Z x d W 9 0 O 1 N l Y 3 R p b 2 4 x L 2 Z p b H R l c m V k X 2 x h Y m V s Z W R f Z G F 0 Y V 9 z Z W d o Z X N p b y A o M y k v Q X V 0 b 1 J l b W 9 2 Z W R D b 2 x 1 b W 5 z M S 5 7 Z 3 J v d W 5 k X 3 R y d X R o L D Q 0 f S Z x d W 9 0 O y w m c X V v d D t T Z W N 0 a W 9 u M S 9 m a W x 0 Z X J l Z F 9 s Y W J l b G V k X 2 R h d G F f c 2 V n a G V z a W 8 g K D M p L 0 F 1 d G 9 S Z W 1 v d m V k Q 2 9 s d W 1 u c z E u e 0 N v b W 1 l b n R z L j F f Z 3 J v d W 5 k X 3 R y d X R o L D Q 1 f S Z x d W 9 0 O y w m c X V v d D t T Z W N 0 a W 9 u M S 9 m a W x 0 Z X J l Z F 9 s Y W J l b G V k X 2 R h d G F f c 2 V n a G V z a W 8 g K D M p L 0 F 1 d G 9 S Z W 1 v d m V k Q 2 9 s d W 1 u c z E u e 2 x l Y X Z l I G J s Y W 5 r L D Q 2 f S Z x d W 9 0 O y w m c X V v d D t T Z W N 0 a W 9 u M S 9 m a W x 0 Z X J l Z F 9 s Y W J l b G V k X 2 R h d G F f c 2 V n a G V z a W 8 g K D M p L 0 F 1 d G 9 S Z W 1 v d m V k Q 2 9 s d W 1 u c z E u e 0 N v b H V t b j M s N D d 9 J n F 1 b 3 Q 7 L C Z x d W 9 0 O 1 N l Y 3 R p b 2 4 x L 2 Z p b H R l c m V k X 2 x h Y m V s Z W R f Z G F 0 Y V 9 z Z W d o Z X N p b y A o M y k v Q X V 0 b 1 J l b W 9 2 Z W R D b 2 x 1 b W 5 z M S 5 7 Q 2 9 t b W V u d H M s N D h 9 J n F 1 b 3 Q 7 L C Z x d W 9 0 O 1 N l Y 3 R p b 2 4 x L 2 Z p b H R l c m V k X 2 x h Y m V s Z W R f Z G F 0 Y V 9 z Z W d o Z X N p b y A o M y k v Q X V 0 b 1 J l b W 9 2 Z W R D b 2 x 1 b W 5 z M S 5 7 Q 2 9 s d W 1 u M i w 0 O X 0 m c X V v d D s s J n F 1 b 3 Q 7 U 2 V j d G l v b j E v Z m l s d G V y Z W R f b G F i Z W x l Z F 9 k Y X R h X 3 N l Z 2 h l c 2 l v I C g z K S 9 B d X R v U m V t b 3 Z l Z E N v b H V t b n M x L n t D b 2 x 1 b W 4 x L D U w f S Z x d W 9 0 O y w m c X V v d D t T Z W N 0 a W 9 u M S 9 m a W x 0 Z X J l Z F 9 s Y W J l b G V k X 2 R h d G F f c 2 V n a G V z a W 8 g K D M p L 0 F 1 d G 9 S Z W 1 v d m V k Q 2 9 s d W 1 u c z E u e 3 B y b 2 R 1 Y 3 R f a W Q s N T F 9 J n F 1 b 3 Q 7 L C Z x d W 9 0 O 1 N l Y 3 R p b 2 4 x L 2 Z p b H R l c m V k X 2 x h Y m V s Z W R f Z G F 0 Y V 9 z Z W d o Z X N p b y A o M y k v Q X V 0 b 1 J l b W 9 2 Z W R D b 2 x 1 b W 5 z M S 5 7 U H J v d G 9 j b 2 w g Y 3 l j b G U g Y 2 9 1 b n R l c i w 1 M n 0 m c X V v d D s s J n F 1 b 3 Q 7 U 2 V j d G l v b j E v Z m l s d G V y Z W R f b G F i Z W x l Z F 9 k Y X R h X 3 N l Z 2 h l c 2 l v I C g z K S 9 B d X R v U m V t b 3 Z l Z E N v b H V t b n M x L n t z a G 9 0 X 3 B v c 2 l 0 a W 9 u L D U z f S Z x d W 9 0 O y w m c X V v d D t T Z W N 0 a W 9 u M S 9 m a W x 0 Z X J l Z F 9 s Y W J l b G V k X 2 R h d G F f c 2 V n a G V z a W 8 g K D M p L 0 F 1 d G 9 S Z W 1 v d m V k Q 2 9 s d W 1 u c z E u e 3 R p b W V z d G F t c C w 1 N H 0 m c X V v d D s s J n F 1 b 3 Q 7 U 2 V j d G l v b j E v Z m l s d G V y Z W R f b G F i Z W x l Z F 9 k Y X R h X 3 N l Z 2 h l c 2 l v I C g z K S 9 B d X R v U m V t b 3 Z l Z E N v b H V t b n M x L n t 3 Z W l n a H Q s N T V 9 J n F 1 b 3 Q 7 L C Z x d W 9 0 O 1 N l Y 3 R p b 2 4 x L 2 Z p b H R l c m V k X 2 x h Y m V s Z W R f Z G F 0 Y V 9 z Z W d o Z X N p b y A o M y k v Q X V 0 b 1 J l b W 9 2 Z W R D b 2 x 1 b W 5 z M S 5 7 Y m F 0 Y 2 g s N T Z 9 J n F 1 b 3 Q 7 L C Z x d W 9 0 O 1 N l Y 3 R p b 2 4 x L 2 Z p b H R l c m V k X 2 x h Y m V s Z W R f Z G F 0 Y V 9 z Z W d o Z X N p b y A o M y k v Q X V 0 b 1 J l b W 9 2 Z W R D b 2 x 1 b W 5 z M S 5 7 T W F j a G l u Z S B j e W N s Z S B j b 3 V u d G V y L D U 3 f S Z x d W 9 0 O y w m c X V v d D t T Z W N 0 a W 9 u M S 9 m a W x 0 Z X J l Z F 9 s Y W J l b G V k X 2 R h d G F f c 2 V n a G V z a W 8 g K D M p L 0 F 1 d G 9 S Z W 1 v d m V k Q 2 9 s d W 1 u c z E u e 0 d v b 2 Q g c G F y d H M s N T h 9 J n F 1 b 3 Q 7 L C Z x d W 9 0 O 1 N l Y 3 R p b 2 4 x L 2 Z p b H R l c m V k X 2 x h Y m V s Z W R f Z G F 0 Y V 9 z Z W d o Z X N p b y A o M y k v Q X V 0 b 1 J l b W 9 2 Z W R D b 2 x 1 b W 5 z M S 5 7 Q m F k I H B h c n R z L D U 5 f S Z x d W 9 0 O y w m c X V v d D t T Z W N 0 a W 9 u M S 9 m a W x 0 Z X J l Z F 9 s Y W J l b G V k X 2 R h d G F f c 2 V n a G V z a W 8 g K D M p L 0 F 1 d G 9 S Z W 1 v d m V k Q 2 9 s d W 1 u c z E u e 1 B h c n Q g a W R l b n R p Z m l j Y X R p b 2 4 u I G Z p b m l z a G V k I H B h c n Q s N j B 9 J n F 1 b 3 Q 7 L C Z x d W 9 0 O 1 N l Y 3 R p b 2 4 x L 2 Z p b H R l c m V k X 2 x h Y m V s Z W R f Z G F 0 Y V 9 z Z W d o Z X N p b y A o M y k v Q X V 0 b 1 J l b W 9 2 Z W R D b 2 x 1 b W 5 z M S 5 7 S W 5 0 Z W d y Y W w u I E l z d H d l c n Q s N j F 9 J n F 1 b 3 Q 7 L C Z x d W 9 0 O 1 N l Y 3 R p b 2 4 x L 2 Z p b H R l c m V k X 2 x h Y m V s Z W R f Z G F 0 Y V 9 z Z W d o Z X N p b y A o M y k v Q X V 0 b 1 J l b W 9 2 Z W R D b 2 x 1 b W 5 z M S 5 7 V G l t Z S w 2 M n 0 m c X V v d D s s J n F 1 b 3 Q 7 U 2 V j d G l v b j E v Z m l s d G V y Z W R f b G F i Z W x l Z F 9 k Y X R h X 3 N l Z 2 h l c 2 l v I C g z K S 9 B d X R v U m V t b 3 Z l Z E N v b H V t b n M x L n t E Y X k u b W 9 u d G g s N j N 9 J n F 1 b 3 Q 7 L C Z x d W 9 0 O 1 N l Y 3 R p b 2 4 x L 2 Z p b H R l c m V k X 2 x h Y m V s Z W R f Z G F 0 Y V 9 z Z W d o Z X N p b y A o M y k v Q X V 0 b 1 J l b W 9 2 Z W R D b 2 x 1 b W 5 z M S 5 7 V G h y Z X N o b 2 x k I H Z h b H V l I G 9 m I H N j c m V 3 L i B h Y 3 R 1 Y W w g d m F s d W U s N j R 9 J n F 1 b 3 Q 7 L C Z x d W 9 0 O 1 N l Y 3 R p b 2 4 x L 2 Z p b H R l c m V k X 2 x h Y m V s Z W R f Z G F 0 Y V 9 z Z W d o Z X N p b y A o M y k v Q X V 0 b 1 J l b W 9 2 Z W R D b 2 x 1 b W 5 z M S 5 7 U G V h a y B 2 Y W x 1 Z S B v Z i B z Y 3 J l d y 4 g Y W N 0 d W F s I H Z h b H V l L D Y 1 f S Z x d W 9 0 O y w m c X V v d D t T Z W N 0 a W 9 u M S 9 m a W x 0 Z X J l Z F 9 s Y W J l b G V k X 2 R h d G F f c 2 V n a G V z a W 8 g K D M p L 0 F 1 d G 9 S Z W 1 v d m V k Q 2 9 s d W 1 u c z E u e 1 Z h c m l h Y m x l I G l u a m V j d G l v b i B 0 a W 1 l L i B h Y 3 R 1 Y W w g d m F s d W U s N j Z 9 J n F 1 b 3 Q 7 L C Z x d W 9 0 O 1 N l Y 3 R p b 2 4 x L 2 Z p b H R l c m V k X 2 x h Y m V s Z W R f Z G F 0 Y V 9 z Z W d o Z X N p b y A o M y k v Q X V 0 b 1 J l b W 9 2 Z W R D b 2 x 1 b W 5 z M S 5 7 d G V t c F N l d F Z h b H V l L D Y 3 f S Z x d W 9 0 O y w m c X V v d D t T Z W N 0 a W 9 u M S 9 m a W x 0 Z X J l Z F 9 s Y W J l b G V k X 2 R h d G F f c 2 V n a G V z a W 8 g K D M p L 0 F 1 d G 9 S Z W 1 v d m V k Q 2 9 s d W 1 u c z E u e 0 R l b H R h V G l t Z V B v c 3 R H Y X R l L D Y 4 f S Z x d W 9 0 O y w m c X V v d D t T Z W N 0 a W 9 u M S 9 m a W x 0 Z X J l Z F 9 s Y W J l b G V k X 2 R h d G F f c 2 V n a G V z a W 8 g K D M p L 0 F 1 d G 9 S Z W 1 v d m V k Q 2 9 s d W 1 u c z E u e 0 R l b H R h V G l t Z U V u Z E 9 m R m l s b C w 2 O X 0 m c X V v d D s s J n F 1 b 3 Q 7 U 2 V j d G l v b j E v Z m l s d G V y Z W R f b G F i Z W x l Z F 9 k Y X R h X 3 N l Z 2 h l c 2 l v I C g z K S 9 B d X R v U m V t b 3 Z l Z E N v b H V t b n M x L n t R U l 9 k Y X R h L D c w f S Z x d W 9 0 O y w m c X V v d D t T Z W N 0 a W 9 u M S 9 m a W x 0 Z X J l Z F 9 s Y W J l b G V k X 2 R h d G F f c 2 V n a G V z a W 8 g K D M p L 0 F 1 d G 9 S Z W 1 v d m V k Q 2 9 s d W 1 u c z E u e 1 F S X 1 B y b 2 R 1 Y 3 R f S U Q s N z F 9 J n F 1 b 3 Q 7 L C Z x d W 9 0 O 1 N l Y 3 R p b 2 4 x L 2 Z p b H R l c m V k X 2 x h Y m V s Z W R f Z G F 0 Y V 9 z Z W d o Z X N p b y A o M y k v Q X V 0 b 1 J l b W 9 2 Z W R D b 2 x 1 b W 5 z M S 5 7 Q W 5 v b W F s e V 9 T a G F w Z V 9 U a H J l c 2 h v b G Q s N z J 9 J n F 1 b 3 Q 7 L C Z x d W 9 0 O 1 N l Y 3 R p b 2 4 x L 2 Z p b H R l c m V k X 2 x h Y m V s Z W R f Z G F 0 Y V 9 z Z W d o Z X N p b y A o M y k v Q X V 0 b 1 J l b W 9 2 Z W R D b 2 x 1 b W 5 z M S 5 7 Q W 5 v b W F s e V 9 U Z X h 0 d X J l X 1 R o c m V z a G 9 s Z C w 3 M 3 0 m c X V v d D s s J n F 1 b 3 Q 7 U 2 V j d G l v b j E v Z m l s d G V y Z W R f b G F i Z W x l Z F 9 k Y X R h X 3 N l Z 2 h l c 2 l v I C g z K S 9 B d X R v U m V t b 3 Z l Z E N v b H V t b n M x L n t R U l 9 S Z W F k X 0 R h d G F f T G V u Z 3 R o L D c 0 f S Z x d W 9 0 O y w m c X V v d D t T Z W N 0 a W 9 u M S 9 m a W x 0 Z X J l Z F 9 s Y W J l b G V k X 2 R h d G F f c 2 V n a G V z a W 8 g K D M p L 0 F 1 d G 9 S Z W 1 v d m V k Q 2 9 s d W 1 u c z E u e 1 F S X 1 B v c 2 l 0 a W 9 u X 1 g s N z V 9 J n F 1 b 3 Q 7 L C Z x d W 9 0 O 1 N l Y 3 R p b 2 4 x L 2 Z p b H R l c m V k X 2 x h Y m V s Z W R f Z G F 0 Y V 9 z Z W d o Z X N p b y A o M y k v Q X V 0 b 1 J l b W 9 2 Z W R D b 2 x 1 b W 5 z M S 5 7 U V J f U G 9 z a X R p b 2 5 f W S w 3 N n 0 m c X V v d D s s J n F 1 b 3 Q 7 U 2 V j d G l v b j E v Z m l s d G V y Z W R f b G F i Z W x l Z F 9 k Y X R h X 3 N l Z 2 h l c 2 l v I C g z K S 9 B d X R v U m V t b 3 Z l Z E N v b H V t b n M x L n t R U l 9 E Z X R l Y 3 R l Z F 9 B b m d s Z S w 3 N 3 0 m c X V v d D s s J n F 1 b 3 Q 7 U 2 V j d G l v b j E v Z m l s d G V y Z W R f b G F i Z W x l Z F 9 k Y X R h X 3 N l Z 2 h l c 2 l v I C g z K S 9 B d X R v U m V t b 3 Z l Z E N v b H V t b n M x L n t R U l 9 E Z X R l Y 3 R l Z F 9 D b 2 R l X 1 J l c 2 9 s d X R p b 2 4 s N z h 9 J n F 1 b 3 Q 7 L C Z x d W 9 0 O 1 N l Y 3 R p b 2 4 x L 2 Z p b H R l c m V k X 2 x h Y m V s Z W R f Z G F 0 Y V 9 z Z W d o Z X N p b y A o M y k v Q X V 0 b 1 J l b W 9 2 Z W R D b 2 x 1 b W 5 z M S 5 7 Q 2 9 k Z V 9 B b m d s Z S w 3 O X 0 m c X V v d D s s J n F 1 b 3 Q 7 U 2 V j d G l v b j E v Z m l s d G V y Z W R f b G F i Z W x l Z F 9 k Y X R h X 3 N l Z 2 h l c 2 l v I C g z K S 9 B d X R v U m V t b 3 Z l Z E N v b H V t b n M x L n t F Z G d l X 1 d p Z H R o L D g w f S Z x d W 9 0 O y w m c X V v d D t T Z W N 0 a W 9 u M S 9 m a W x 0 Z X J l Z F 9 s Y W J l b G V k X 2 R h d G F f c 2 V n a G V z a W 8 g K D M p L 0 F 1 d G 9 S Z W 1 v d m V k Q 2 9 s d W 1 u c z E u e 1 B v c 2 l 0 a W 9 u X 1 g s O D F 9 J n F 1 b 3 Q 7 L C Z x d W 9 0 O 1 N l Y 3 R p b 2 4 x L 2 Z p b H R l c m V k X 2 x h Y m V s Z W R f Z G F 0 Y V 9 z Z W d o Z X N p b y A o M y k v Q X V 0 b 1 J l b W 9 2 Z W R D b 2 x 1 b W 5 z M S 5 7 U G 9 z a X R p b 2 5 f W S w 4 M n 0 m c X V v d D s s J n F 1 b 3 Q 7 U 2 V j d G l v b j E v Z m l s d G V y Z W R f b G F i Z W x l Z F 9 k Y X R h X 3 N l Z 2 h l c 2 l v I C g z K S 9 B d X R v U m V t b 3 Z l Z E N v b H V t b n M x L n t B b m d s Z S w 4 M 3 0 m c X V v d D s s J n F 1 b 3 Q 7 U 2 V j d G l v b j E v Z m l s d G V y Z W R f b G F i Z W x l Z F 9 k Y X R h X 3 N l Z 2 h l c 2 l v I C g z K S 9 B d X R v U m V t b 3 Z l Z E N v b H V t b n M x L n t N Y X R j a F 8 l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d G V y Z W R f b G F i Z W x l Z F 9 k Y X R h X 3 N l Z 2 h l c 2 l v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H R l c m V k X 2 x h Y m V s Z W R f Z G F 0 Y V 9 z Z W d o Z X N p b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l Z F 9 s Y W J l b G V k X 2 R h d G F f c 2 V n a G V z a W 8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l Z F 9 s Y W J l b G V k X 2 R h d G F f c 2 V n a G V z a W 8 l M j A o N C k 8 L 0 l 0 Z W 1 Q Y X R o P j w v S X R l b U x v Y 2 F 0 a W 9 u P j x T d G F i b G V F b n R y a W V z P j x F b n R y e S B U e X B l P S J J c 1 B y a X Z h d G U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c G l 0 e m V u d 2 V y d C B X Z X J r e m V 1 Z y 4 g S X N 0 d 2 V y d C Z x d W 9 0 O y w m c X V v d D t T c G l 0 e m V u d 2 V y d C B T Y 2 h u Z W N r Z S 4 g S X N 0 d 2 V y d C Z x d W 9 0 O y w m c X V v d D t D e W x p b m R l c i B o Z W F 0 a W 5 n I H p v b m U g M S 4 g Y W N 0 d W F s I H Z h b H V l J n F 1 b 3 Q 7 L C Z x d W 9 0 O 0 N 5 b G l u Z G V y I G h l Y X R p b m c g e m 9 u Z S A y L i B h Y 3 R 1 Y W w g d m F s d W U m c X V v d D s s J n F 1 b 3 Q 7 Q 3 l s a W 5 k Z X I g a G V h d G l u Z y B 6 b 2 5 l I D M u I G F j d H V h b C B 2 Y W x 1 Z S Z x d W 9 0 O y w m c X V v d D t D e W x p b m R l c i B o Z W F 0 a W 5 n I H p v b m U g N C 4 g Y W N 0 d W F s I H Z h b H V l J n F 1 b 3 Q 7 L C Z x d W 9 0 O 0 1 h e G l t d W 0 g a W 5 q Z W N 0 a W 9 u I H B y Z X N z d X J l I C 4 g Y W N 0 d W F s I H Z h b H V l J n F 1 b 3 Q 7 L C Z x d W 9 0 O 1 N 3 a X R j a C 1 v d m V y I H B y Z X N z d X J l I C 4 g Y W N 0 d W F s I H Z h b H V l J n F 1 b 3 Q 7 L C Z x d W 9 0 O 1 B l Y W s g d m F s d W U g b 2 Y g b W 9 1 b G Q u I G F j d H V h b C B 2 Y W x 1 Z S Z x d W 9 0 O y w m c X V v d D t Q Z W F r I H Z h b H V l I G 9 m I G V q Z W N 0 b 3 I u I G F j d H V h b C B 2 Y W x 1 Z S Z x d W 9 0 O y w m c X V v d D t D e W N s Z S B 0 a W 1 l L i B h Y 3 R 1 Y W w g d m F s d W U m c X V v d D s s J n F 1 b 3 Q 7 R G 9 z a W 5 n I H R p b W U g L i B h Y 3 R 1 Y W w g d m F s d W U m c X V v d D s s J n F 1 b 3 Q 7 S W 5 q Z W N 0 a W 9 u I H R p b W U g L i B h Y 3 R 1 Y W w g d m F s d W U m c X V v d D s s J n F 1 b 3 Q 7 T W 9 1 b G Q g c H J v d G V j d G l v b i B 0 a W 1 l L i B h Y 3 R 1 Y W w g d m F s d W U m c X V v d D s s J n F 1 b 3 Q 7 V G V t c G V y Y X R 1 c m U g b 2 Y g Z m V l Z C B 5 b 2 t l L i B h Y 3 R 1 Y W w g d m F s d W U m c X V v d D s s J n F 1 b 3 Q 7 T W F 0 Z X J p Y W w g Y 3 V z a G l v b i A u I G F j d H V h b C B 2 Y W x 1 Z S Z x d W 9 0 O y w m c X V v d D t T d 2 l 0 Y 2 g t b 3 Z l c i B 2 b 2 x 1 b W U u I G F j d H V h b C B 2 Y W x 1 Z S Z x d W 9 0 O y w m c X V v d D t D e W x p b m R l c i B o Z W F 0 a W 5 n I H p v b m U g N S 4 g Y W N 0 d W F s I H Z h b H V l J n F 1 b 3 Q 7 L C Z x d W 9 0 O 3 R l b X B B Y 3 R 1 Y W x W Y W x 1 Z S Z x d W 9 0 O y w m c X V v d D t 0 Z W 1 w T W F p b k x p b m U m c X V v d D s s J n F 1 b 3 Q 7 d G V t c F J l d H V y b k x p b m U m c X V v d D s s J n F 1 b 3 Q 7 U 0 x Q V G h y Z X N o b 2 x k U G 9 z d E d h d G U m c X V v d D s s J n F 1 b 3 Q 7 U 0 x Q V G h y Z X N o b 2 x k R W 5 k T 2 Z G a W x s J n F 1 b 3 Q 7 L C Z x d W 9 0 O 1 R l b X B l c m F 0 d X J l X 0 1 l Y X N 1 c m V T d G F y d E V u Z E 9 m R m l s b C Z x d W 9 0 O y w m c X V v d D t U Z W 1 w Z X J h d H V y Z V 9 P d m V y Y W x s T W F 4 a W 1 1 b U V u Z E 9 m R m l s b C Z x d W 9 0 O y w m c X V v d D t U Z W 1 w Z X J h d H V y Z V 9 P d m V y Y W x s T W F 4 a W 1 1 b V R p b W V F b m R P Z k Z p b G w m c X V v d D s s J n F 1 b 3 Q 7 T W F 4 a W 1 1 b V B y Z X N z d X J l U G 9 z d E d h d G U m c X V v d D s s J n F 1 b 3 Q 7 T W F 4 a W 1 1 b V B y Z X N z d X J l R W 5 k T 2 Z G a W x s J n F 1 b 3 Q 7 L C Z x d W 9 0 O 0 1 h e G l t d W 1 Q c m V z c 3 V y Z V R p b W V Q b 3 N 0 R 2 F 0 Z S Z x d W 9 0 O y w m c X V v d D t N Y X h p b X V t U H J l c 3 N 1 c m V U a W 1 l R W 5 k T 2 Z G a W x s J n F 1 b 3 Q 7 L C Z x d W 9 0 O 0 l u d G V n c m F s X 0 N 5 Y 2 x l U 3 R h c n R D e W N s Z U V u Z F B v c 3 R H Y X R l J n F 1 b 3 Q 7 L C Z x d W 9 0 O 0 l u d G V n c m F s X 0 N 5 Y 2 x l U 3 R h c n R D e W N s Z U V u Z E V u Z E 9 m R m l s b C Z x d W 9 0 O y w m c X V v d D t J b n R l Z 3 J h b F 9 D e W N s Z V N 0 Y X J 0 T W F 4 V m F s d W V Q b 3 N 0 R 2 F 0 Z S Z x d W 9 0 O y w m c X V v d D t J b n R l Z 3 J h b F 9 D e W N s Z V N 0 Y X J 0 T W F 4 V m F s d W V F b m R P Z k Z p b G w m c X V v d D s s J n F 1 b 3 Q 7 S W 5 0 Z W d y Y W x f T W F 4 V m F s d W V D e W N s Z U V u Z F B v c 3 R H Y X R l J n F 1 b 3 Q 7 L C Z x d W 9 0 O 0 l u d G V n c m F s X 0 1 h e F Z h b H V l Q 3 l j b G V F b m R F b m R P Z k Z p b G w m c X V v d D s s J n F 1 b 3 Q 7 Q 0 F M Q 1 9 E Z W x 0 Y V 9 0 a W 1 l I C h z K S Z x d W 9 0 O y w m c X V v d D t Q Y X R 0 Z X J u X 1 N j Y W x l J n F 1 b 3 Q 7 L C Z x d W 9 0 O 1 d p Z H R o J n F 1 b 3 Q 7 L C Z x d W 9 0 O 0 x l b m d 0 a C Z x d W 9 0 O y w m c X V v d D t B b m 9 t Y W x 5 X 1 N j b 3 J l X 1 R l e H R 1 c m U m c X V v d D s s J n F 1 b 3 Q 7 Q W 5 v b W F s e V 9 T Y 2 9 y Z V 9 T a G F w Z S Z x d W 9 0 O y w m c X V v d D t B b m 9 t Y W x 5 X 1 R l e H R 1 c m V f S n V k Z 2 1 l b n Q m c X V v d D s s J n F 1 b 3 Q 7 Q W 5 v b W F s e V 9 T a G F w Z V 9 K d W R n b W V u d C Z x d W 9 0 O y w m c X V v d D t n c m 9 1 b m R f d H J 1 d G g m c X V v d D s s J n F 1 b 3 Q 7 Q 2 9 t b W V u d H M u M V 9 n c m 9 1 b m R f d H J 1 d G g m c X V v d D s s J n F 1 b 3 Q 7 b G V h d m U g Y m x h b m s m c X V v d D s s J n F 1 b 3 Q 7 Q 2 9 s d W 1 u M y Z x d W 9 0 O y w m c X V v d D t D b 2 1 t Z W 5 0 c y Z x d W 9 0 O y w m c X V v d D t D b 2 x 1 b W 4 y J n F 1 b 3 Q 7 L C Z x d W 9 0 O 0 N v b H V t b j E m c X V v d D s s J n F 1 b 3 Q 7 c H J v Z H V j d F 9 p Z C Z x d W 9 0 O y w m c X V v d D t Q c m 9 0 b 2 N v b C B j e W N s Z S B j b 3 V u d G V y J n F 1 b 3 Q 7 L C Z x d W 9 0 O 3 N o b 3 R f c G 9 z a X R p b 2 4 m c X V v d D s s J n F 1 b 3 Q 7 d G l t Z X N 0 Y W 1 w J n F 1 b 3 Q 7 L C Z x d W 9 0 O 3 d l a W d o d C Z x d W 9 0 O y w m c X V v d D t i Y X R j a C Z x d W 9 0 O y w m c X V v d D t N Y W N o a W 5 l I G N 5 Y 2 x l I G N v d W 5 0 Z X I m c X V v d D s s J n F 1 b 3 Q 7 R 2 9 v Z C B w Y X J 0 c y Z x d W 9 0 O y w m c X V v d D t C Y W Q g c G F y d H M m c X V v d D s s J n F 1 b 3 Q 7 U G F y d C B p Z G V u d G l m a W N h d G l v b i 4 g Z m l u a X N o Z W Q g c G F y d C Z x d W 9 0 O y w m c X V v d D t J b n R l Z 3 J h b C 4 g S X N 0 d 2 V y d C Z x d W 9 0 O y w m c X V v d D t U a W 1 l J n F 1 b 3 Q 7 L C Z x d W 9 0 O 0 R h e S 5 t b 2 5 0 a C Z x d W 9 0 O y w m c X V v d D t U a H J l c 2 h v b G Q g d m F s d W U g b 2 Y g c 2 N y Z X c u I G F j d H V h b C B 2 Y W x 1 Z S Z x d W 9 0 O y w m c X V v d D t Q Z W F r I H Z h b H V l I G 9 m I H N j c m V 3 L i B h Y 3 R 1 Y W w g d m F s d W U m c X V v d D s s J n F 1 b 3 Q 7 V m F y a W F i b G U g a W 5 q Z W N 0 a W 9 u I H R p b W U u I G F j d H V h b C B 2 Y W x 1 Z S Z x d W 9 0 O y w m c X V v d D t 0 Z W 1 w U 2 V 0 V m F s d W U m c X V v d D s s J n F 1 b 3 Q 7 R G V s d G F U a W 1 l U G 9 z d E d h d G U m c X V v d D s s J n F 1 b 3 Q 7 R G V s d G F U a W 1 l R W 5 k T 2 Z G a W x s J n F 1 b 3 Q 7 L C Z x d W 9 0 O 1 F S X 2 R h d G E m c X V v d D s s J n F 1 b 3 Q 7 U V J f U H J v Z H V j d F 9 J R C Z x d W 9 0 O y w m c X V v d D t B b m 9 t Y W x 5 X 1 N o Y X B l X 1 R o c m V z a G 9 s Z C Z x d W 9 0 O y w m c X V v d D t B b m 9 t Y W x 5 X 1 R l e H R 1 c m V f V G h y Z X N o b 2 x k J n F 1 b 3 Q 7 L C Z x d W 9 0 O 1 F S X 1 J l Y W R f R G F 0 Y V 9 M Z W 5 n d G g m c X V v d D s s J n F 1 b 3 Q 7 U V J f U G 9 z a X R p b 2 5 f W C Z x d W 9 0 O y w m c X V v d D t R U l 9 Q b 3 N p d G l v b l 9 Z J n F 1 b 3 Q 7 L C Z x d W 9 0 O 1 F S X 0 R l d G V j d G V k X 0 F u Z 2 x l J n F 1 b 3 Q 7 L C Z x d W 9 0 O 1 F S X 0 R l d G V j d G V k X 0 N v Z G V f U m V z b 2 x 1 d G l v b i Z x d W 9 0 O y w m c X V v d D t D b 2 R l X 0 F u Z 2 x l J n F 1 b 3 Q 7 L C Z x d W 9 0 O 0 V k Z 2 V f V 2 l k d G g m c X V v d D s s J n F 1 b 3 Q 7 U G 9 z a X R p b 2 5 f W C Z x d W 9 0 O y w m c X V v d D t Q b 3 N p d G l v b l 9 Z J n F 1 b 3 Q 7 L C Z x d W 9 0 O 0 F u Z 2 x l J n F 1 b 3 Q 7 L C Z x d W 9 0 O 0 1 h d G N o X y U m c X V v d D t d I i A v P j x F b n R y e S B U e X B l P S J G a W x s Q 2 9 s d W 1 u V H l w Z X M i I F Z h b H V l P S J z Q l F V R k J R V U Z C U V V G Q l F V R k J R V U Z C U V V G Q l F V R k J R V U Z C U V V G Q l F V R k J R V U Z C U V V G Q l F V R k J R V U Z B d 0 1 E Q m d Z R 0 J n W U d C Z 0 1 H Q l F Z R 0 F 3 T U R C Z 1 l G Q X d Z R 0 F 3 T U Z C U V l H Q X d N R E J R V U Z C U V V G Q l F V R k J R P T 0 i I C 8 + P E V u d H J 5 I F R 5 c G U 9 I l F 1 Z X J 5 S U Q i I F Z h b H V l P S J z N j J m O G M 0 Y W E t O W N j O S 0 0 M j Y 2 L T k 2 Y T Q t M T E y M T F h N z I 2 O D R i I i A v P j x F b n R y e S B U e X B l P S J S Z X N 1 b H R U e X B l I i B W Y W x 1 Z T 0 i c 1 R h Y m x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Q 2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G F z d F V w Z G F 0 Z W Q i I F Z h b H V l P S J k M j A y N S 0 w N C 0 x N 1 Q w O T o x M T o 0 M y 4 5 M D Q 4 M D E 1 W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Q i I F Z h b H V l P S J z Z m l s d G V y Z W R f b G F i Z W x l Z F 9 k Y X R h X 3 N l Z 2 h l c 2 l v X 1 8 z N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H R l c m V k X 2 x h Y m V s Z W R f Z G F 0 Y V 9 z Z W d o Z X N p b y A o M y k v Q X V 0 b 1 J l b W 9 2 Z W R D b 2 x 1 b W 5 z M S 5 7 U 3 B p d H p l b n d l c n Q g V 2 V y a 3 p l d W c u I E l z d H d l c n Q s M H 0 m c X V v d D s s J n F 1 b 3 Q 7 U 2 V j d G l v b j E v Z m l s d G V y Z W R f b G F i Z W x l Z F 9 k Y X R h X 3 N l Z 2 h l c 2 l v I C g z K S 9 B d X R v U m V t b 3 Z l Z E N v b H V t b n M x L n t T c G l 0 e m V u d 2 V y d C B T Y 2 h u Z W N r Z S 4 g S X N 0 d 2 V y d C w x f S Z x d W 9 0 O y w m c X V v d D t T Z W N 0 a W 9 u M S 9 m a W x 0 Z X J l Z F 9 s Y W J l b G V k X 2 R h d G F f c 2 V n a G V z a W 8 g K D M p L 0 F 1 d G 9 S Z W 1 v d m V k Q 2 9 s d W 1 u c z E u e 0 N 5 b G l u Z G V y I G h l Y X R p b m c g e m 9 u Z S A x L i B h Y 3 R 1 Y W w g d m F s d W U s M n 0 m c X V v d D s s J n F 1 b 3 Q 7 U 2 V j d G l v b j E v Z m l s d G V y Z W R f b G F i Z W x l Z F 9 k Y X R h X 3 N l Z 2 h l c 2 l v I C g z K S 9 B d X R v U m V t b 3 Z l Z E N v b H V t b n M x L n t D e W x p b m R l c i B o Z W F 0 a W 5 n I H p v b m U g M i 4 g Y W N 0 d W F s I H Z h b H V l L D N 9 J n F 1 b 3 Q 7 L C Z x d W 9 0 O 1 N l Y 3 R p b 2 4 x L 2 Z p b H R l c m V k X 2 x h Y m V s Z W R f Z G F 0 Y V 9 z Z W d o Z X N p b y A o M y k v Q X V 0 b 1 J l b W 9 2 Z W R D b 2 x 1 b W 5 z M S 5 7 Q 3 l s a W 5 k Z X I g a G V h d G l u Z y B 6 b 2 5 l I D M u I G F j d H V h b C B 2 Y W x 1 Z S w 0 f S Z x d W 9 0 O y w m c X V v d D t T Z W N 0 a W 9 u M S 9 m a W x 0 Z X J l Z F 9 s Y W J l b G V k X 2 R h d G F f c 2 V n a G V z a W 8 g K D M p L 0 F 1 d G 9 S Z W 1 v d m V k Q 2 9 s d W 1 u c z E u e 0 N 5 b G l u Z G V y I G h l Y X R p b m c g e m 9 u Z S A 0 L i B h Y 3 R 1 Y W w g d m F s d W U s N X 0 m c X V v d D s s J n F 1 b 3 Q 7 U 2 V j d G l v b j E v Z m l s d G V y Z W R f b G F i Z W x l Z F 9 k Y X R h X 3 N l Z 2 h l c 2 l v I C g z K S 9 B d X R v U m V t b 3 Z l Z E N v b H V t b n M x L n t N Y X h p b X V t I G l u a m V j d G l v b i B w c m V z c 3 V y Z S A u I G F j d H V h b C B 2 Y W x 1 Z S w 2 f S Z x d W 9 0 O y w m c X V v d D t T Z W N 0 a W 9 u M S 9 m a W x 0 Z X J l Z F 9 s Y W J l b G V k X 2 R h d G F f c 2 V n a G V z a W 8 g K D M p L 0 F 1 d G 9 S Z W 1 v d m V k Q 2 9 s d W 1 u c z E u e 1 N 3 a X R j a C 1 v d m V y I H B y Z X N z d X J l I C 4 g Y W N 0 d W F s I H Z h b H V l L D d 9 J n F 1 b 3 Q 7 L C Z x d W 9 0 O 1 N l Y 3 R p b 2 4 x L 2 Z p b H R l c m V k X 2 x h Y m V s Z W R f Z G F 0 Y V 9 z Z W d o Z X N p b y A o M y k v Q X V 0 b 1 J l b W 9 2 Z W R D b 2 x 1 b W 5 z M S 5 7 U G V h a y B 2 Y W x 1 Z S B v Z i B t b 3 V s Z C 4 g Y W N 0 d W F s I H Z h b H V l L D h 9 J n F 1 b 3 Q 7 L C Z x d W 9 0 O 1 N l Y 3 R p b 2 4 x L 2 Z p b H R l c m V k X 2 x h Y m V s Z W R f Z G F 0 Y V 9 z Z W d o Z X N p b y A o M y k v Q X V 0 b 1 J l b W 9 2 Z W R D b 2 x 1 b W 5 z M S 5 7 U G V h a y B 2 Y W x 1 Z S B v Z i B l a m V j d G 9 y L i B h Y 3 R 1 Y W w g d m F s d W U s O X 0 m c X V v d D s s J n F 1 b 3 Q 7 U 2 V j d G l v b j E v Z m l s d G V y Z W R f b G F i Z W x l Z F 9 k Y X R h X 3 N l Z 2 h l c 2 l v I C g z K S 9 B d X R v U m V t b 3 Z l Z E N v b H V t b n M x L n t D e W N s Z S B 0 a W 1 l L i B h Y 3 R 1 Y W w g d m F s d W U s M T B 9 J n F 1 b 3 Q 7 L C Z x d W 9 0 O 1 N l Y 3 R p b 2 4 x L 2 Z p b H R l c m V k X 2 x h Y m V s Z W R f Z G F 0 Y V 9 z Z W d o Z X N p b y A o M y k v Q X V 0 b 1 J l b W 9 2 Z W R D b 2 x 1 b W 5 z M S 5 7 R G 9 z a W 5 n I H R p b W U g L i B h Y 3 R 1 Y W w g d m F s d W U s M T F 9 J n F 1 b 3 Q 7 L C Z x d W 9 0 O 1 N l Y 3 R p b 2 4 x L 2 Z p b H R l c m V k X 2 x h Y m V s Z W R f Z G F 0 Y V 9 z Z W d o Z X N p b y A o M y k v Q X V 0 b 1 J l b W 9 2 Z W R D b 2 x 1 b W 5 z M S 5 7 S W 5 q Z W N 0 a W 9 u I H R p b W U g L i B h Y 3 R 1 Y W w g d m F s d W U s M T J 9 J n F 1 b 3 Q 7 L C Z x d W 9 0 O 1 N l Y 3 R p b 2 4 x L 2 Z p b H R l c m V k X 2 x h Y m V s Z W R f Z G F 0 Y V 9 z Z W d o Z X N p b y A o M y k v Q X V 0 b 1 J l b W 9 2 Z W R D b 2 x 1 b W 5 z M S 5 7 T W 9 1 b G Q g c H J v d G V j d G l v b i B 0 a W 1 l L i B h Y 3 R 1 Y W w g d m F s d W U s M T N 9 J n F 1 b 3 Q 7 L C Z x d W 9 0 O 1 N l Y 3 R p b 2 4 x L 2 Z p b H R l c m V k X 2 x h Y m V s Z W R f Z G F 0 Y V 9 z Z W d o Z X N p b y A o M y k v Q X V 0 b 1 J l b W 9 2 Z W R D b 2 x 1 b W 5 z M S 5 7 V G V t c G V y Y X R 1 c m U g b 2 Y g Z m V l Z C B 5 b 2 t l L i B h Y 3 R 1 Y W w g d m F s d W U s M T R 9 J n F 1 b 3 Q 7 L C Z x d W 9 0 O 1 N l Y 3 R p b 2 4 x L 2 Z p b H R l c m V k X 2 x h Y m V s Z W R f Z G F 0 Y V 9 z Z W d o Z X N p b y A o M y k v Q X V 0 b 1 J l b W 9 2 Z W R D b 2 x 1 b W 5 z M S 5 7 T W F 0 Z X J p Y W w g Y 3 V z a G l v b i A u I G F j d H V h b C B 2 Y W x 1 Z S w x N X 0 m c X V v d D s s J n F 1 b 3 Q 7 U 2 V j d G l v b j E v Z m l s d G V y Z W R f b G F i Z W x l Z F 9 k Y X R h X 3 N l Z 2 h l c 2 l v I C g z K S 9 B d X R v U m V t b 3 Z l Z E N v b H V t b n M x L n t T d 2 l 0 Y 2 g t b 3 Z l c i B 2 b 2 x 1 b W U u I G F j d H V h b C B 2 Y W x 1 Z S w x N n 0 m c X V v d D s s J n F 1 b 3 Q 7 U 2 V j d G l v b j E v Z m l s d G V y Z W R f b G F i Z W x l Z F 9 k Y X R h X 3 N l Z 2 h l c 2 l v I C g z K S 9 B d X R v U m V t b 3 Z l Z E N v b H V t b n M x L n t D e W x p b m R l c i B o Z W F 0 a W 5 n I H p v b m U g N S 4 g Y W N 0 d W F s I H Z h b H V l L D E 3 f S Z x d W 9 0 O y w m c X V v d D t T Z W N 0 a W 9 u M S 9 m a W x 0 Z X J l Z F 9 s Y W J l b G V k X 2 R h d G F f c 2 V n a G V z a W 8 g K D M p L 0 F 1 d G 9 S Z W 1 v d m V k Q 2 9 s d W 1 u c z E u e 3 R l b X B B Y 3 R 1 Y W x W Y W x 1 Z S w x O H 0 m c X V v d D s s J n F 1 b 3 Q 7 U 2 V j d G l v b j E v Z m l s d G V y Z W R f b G F i Z W x l Z F 9 k Y X R h X 3 N l Z 2 h l c 2 l v I C g z K S 9 B d X R v U m V t b 3 Z l Z E N v b H V t b n M x L n t 0 Z W 1 w T W F p b k x p b m U s M T l 9 J n F 1 b 3 Q 7 L C Z x d W 9 0 O 1 N l Y 3 R p b 2 4 x L 2 Z p b H R l c m V k X 2 x h Y m V s Z W R f Z G F 0 Y V 9 z Z W d o Z X N p b y A o M y k v Q X V 0 b 1 J l b W 9 2 Z W R D b 2 x 1 b W 5 z M S 5 7 d G V t c F J l d H V y b k x p b m U s M j B 9 J n F 1 b 3 Q 7 L C Z x d W 9 0 O 1 N l Y 3 R p b 2 4 x L 2 Z p b H R l c m V k X 2 x h Y m V s Z W R f Z G F 0 Y V 9 z Z W d o Z X N p b y A o M y k v Q X V 0 b 1 J l b W 9 2 Z W R D b 2 x 1 b W 5 z M S 5 7 U 0 x Q V G h y Z X N o b 2 x k U G 9 z d E d h d G U s M j F 9 J n F 1 b 3 Q 7 L C Z x d W 9 0 O 1 N l Y 3 R p b 2 4 x L 2 Z p b H R l c m V k X 2 x h Y m V s Z W R f Z G F 0 Y V 9 z Z W d o Z X N p b y A o M y k v Q X V 0 b 1 J l b W 9 2 Z W R D b 2 x 1 b W 5 z M S 5 7 U 0 x Q V G h y Z X N o b 2 x k R W 5 k T 2 Z G a W x s L D I y f S Z x d W 9 0 O y w m c X V v d D t T Z W N 0 a W 9 u M S 9 m a W x 0 Z X J l Z F 9 s Y W J l b G V k X 2 R h d G F f c 2 V n a G V z a W 8 g K D M p L 0 F 1 d G 9 S Z W 1 v d m V k Q 2 9 s d W 1 u c z E u e 1 R l b X B l c m F 0 d X J l X 0 1 l Y X N 1 c m V T d G F y d E V u Z E 9 m R m l s b C w y M 3 0 m c X V v d D s s J n F 1 b 3 Q 7 U 2 V j d G l v b j E v Z m l s d G V y Z W R f b G F i Z W x l Z F 9 k Y X R h X 3 N l Z 2 h l c 2 l v I C g z K S 9 B d X R v U m V t b 3 Z l Z E N v b H V t b n M x L n t U Z W 1 w Z X J h d H V y Z V 9 P d m V y Y W x s T W F 4 a W 1 1 b U V u Z E 9 m R m l s b C w y N H 0 m c X V v d D s s J n F 1 b 3 Q 7 U 2 V j d G l v b j E v Z m l s d G V y Z W R f b G F i Z W x l Z F 9 k Y X R h X 3 N l Z 2 h l c 2 l v I C g z K S 9 B d X R v U m V t b 3 Z l Z E N v b H V t b n M x L n t U Z W 1 w Z X J h d H V y Z V 9 P d m V y Y W x s T W F 4 a W 1 1 b V R p b W V F b m R P Z k Z p b G w s M j V 9 J n F 1 b 3 Q 7 L C Z x d W 9 0 O 1 N l Y 3 R p b 2 4 x L 2 Z p b H R l c m V k X 2 x h Y m V s Z W R f Z G F 0 Y V 9 z Z W d o Z X N p b y A o M y k v Q X V 0 b 1 J l b W 9 2 Z W R D b 2 x 1 b W 5 z M S 5 7 T W F 4 a W 1 1 b V B y Z X N z d X J l U G 9 z d E d h d G U s M j Z 9 J n F 1 b 3 Q 7 L C Z x d W 9 0 O 1 N l Y 3 R p b 2 4 x L 2 Z p b H R l c m V k X 2 x h Y m V s Z W R f Z G F 0 Y V 9 z Z W d o Z X N p b y A o M y k v Q X V 0 b 1 J l b W 9 2 Z W R D b 2 x 1 b W 5 z M S 5 7 T W F 4 a W 1 1 b V B y Z X N z d X J l R W 5 k T 2 Z G a W x s L D I 3 f S Z x d W 9 0 O y w m c X V v d D t T Z W N 0 a W 9 u M S 9 m a W x 0 Z X J l Z F 9 s Y W J l b G V k X 2 R h d G F f c 2 V n a G V z a W 8 g K D M p L 0 F 1 d G 9 S Z W 1 v d m V k Q 2 9 s d W 1 u c z E u e 0 1 h e G l t d W 1 Q c m V z c 3 V y Z V R p b W V Q b 3 N 0 R 2 F 0 Z S w y O H 0 m c X V v d D s s J n F 1 b 3 Q 7 U 2 V j d G l v b j E v Z m l s d G V y Z W R f b G F i Z W x l Z F 9 k Y X R h X 3 N l Z 2 h l c 2 l v I C g z K S 9 B d X R v U m V t b 3 Z l Z E N v b H V t b n M x L n t N Y X h p b X V t U H J l c 3 N 1 c m V U a W 1 l R W 5 k T 2 Z G a W x s L D I 5 f S Z x d W 9 0 O y w m c X V v d D t T Z W N 0 a W 9 u M S 9 m a W x 0 Z X J l Z F 9 s Y W J l b G V k X 2 R h d G F f c 2 V n a G V z a W 8 g K D M p L 0 F 1 d G 9 S Z W 1 v d m V k Q 2 9 s d W 1 u c z E u e 0 l u d G V n c m F s X 0 N 5 Y 2 x l U 3 R h c n R D e W N s Z U V u Z F B v c 3 R H Y X R l L D M w f S Z x d W 9 0 O y w m c X V v d D t T Z W N 0 a W 9 u M S 9 m a W x 0 Z X J l Z F 9 s Y W J l b G V k X 2 R h d G F f c 2 V n a G V z a W 8 g K D M p L 0 F 1 d G 9 S Z W 1 v d m V k Q 2 9 s d W 1 u c z E u e 0 l u d G V n c m F s X 0 N 5 Y 2 x l U 3 R h c n R D e W N s Z U V u Z E V u Z E 9 m R m l s b C w z M X 0 m c X V v d D s s J n F 1 b 3 Q 7 U 2 V j d G l v b j E v Z m l s d G V y Z W R f b G F i Z W x l Z F 9 k Y X R h X 3 N l Z 2 h l c 2 l v I C g z K S 9 B d X R v U m V t b 3 Z l Z E N v b H V t b n M x L n t J b n R l Z 3 J h b F 9 D e W N s Z V N 0 Y X J 0 T W F 4 V m F s d W V Q b 3 N 0 R 2 F 0 Z S w z M n 0 m c X V v d D s s J n F 1 b 3 Q 7 U 2 V j d G l v b j E v Z m l s d G V y Z W R f b G F i Z W x l Z F 9 k Y X R h X 3 N l Z 2 h l c 2 l v I C g z K S 9 B d X R v U m V t b 3 Z l Z E N v b H V t b n M x L n t J b n R l Z 3 J h b F 9 D e W N s Z V N 0 Y X J 0 T W F 4 V m F s d W V F b m R P Z k Z p b G w s M z N 9 J n F 1 b 3 Q 7 L C Z x d W 9 0 O 1 N l Y 3 R p b 2 4 x L 2 Z p b H R l c m V k X 2 x h Y m V s Z W R f Z G F 0 Y V 9 z Z W d o Z X N p b y A o M y k v Q X V 0 b 1 J l b W 9 2 Z W R D b 2 x 1 b W 5 z M S 5 7 S W 5 0 Z W d y Y W x f T W F 4 V m F s d W V D e W N s Z U V u Z F B v c 3 R H Y X R l L D M 0 f S Z x d W 9 0 O y w m c X V v d D t T Z W N 0 a W 9 u M S 9 m a W x 0 Z X J l Z F 9 s Y W J l b G V k X 2 R h d G F f c 2 V n a G V z a W 8 g K D M p L 0 F 1 d G 9 S Z W 1 v d m V k Q 2 9 s d W 1 u c z E u e 0 l u d G V n c m F s X 0 1 h e F Z h b H V l Q 3 l j b G V F b m R F b m R P Z k Z p b G w s M z V 9 J n F 1 b 3 Q 7 L C Z x d W 9 0 O 1 N l Y 3 R p b 2 4 x L 2 Z p b H R l c m V k X 2 x h Y m V s Z W R f Z G F 0 Y V 9 z Z W d o Z X N p b y A o M y k v Q X V 0 b 1 J l b W 9 2 Z W R D b 2 x 1 b W 5 z M S 5 7 Q 0 F M Q 1 9 E Z W x 0 Y V 9 0 a W 1 l I C h z K S w z N n 0 m c X V v d D s s J n F 1 b 3 Q 7 U 2 V j d G l v b j E v Z m l s d G V y Z W R f b G F i Z W x l Z F 9 k Y X R h X 3 N l Z 2 h l c 2 l v I C g z K S 9 B d X R v U m V t b 3 Z l Z E N v b H V t b n M x L n t Q Y X R 0 Z X J u X 1 N j Y W x l L D M 3 f S Z x d W 9 0 O y w m c X V v d D t T Z W N 0 a W 9 u M S 9 m a W x 0 Z X J l Z F 9 s Y W J l b G V k X 2 R h d G F f c 2 V n a G V z a W 8 g K D M p L 0 F 1 d G 9 S Z W 1 v d m V k Q 2 9 s d W 1 u c z E u e 1 d p Z H R o L D M 4 f S Z x d W 9 0 O y w m c X V v d D t T Z W N 0 a W 9 u M S 9 m a W x 0 Z X J l Z F 9 s Y W J l b G V k X 2 R h d G F f c 2 V n a G V z a W 8 g K D M p L 0 F 1 d G 9 S Z W 1 v d m V k Q 2 9 s d W 1 u c z E u e 0 x l b m d 0 a C w z O X 0 m c X V v d D s s J n F 1 b 3 Q 7 U 2 V j d G l v b j E v Z m l s d G V y Z W R f b G F i Z W x l Z F 9 k Y X R h X 3 N l Z 2 h l c 2 l v I C g z K S 9 B d X R v U m V t b 3 Z l Z E N v b H V t b n M x L n t B b m 9 t Y W x 5 X 1 N j b 3 J l X 1 R l e H R 1 c m U s N D B 9 J n F 1 b 3 Q 7 L C Z x d W 9 0 O 1 N l Y 3 R p b 2 4 x L 2 Z p b H R l c m V k X 2 x h Y m V s Z W R f Z G F 0 Y V 9 z Z W d o Z X N p b y A o M y k v Q X V 0 b 1 J l b W 9 2 Z W R D b 2 x 1 b W 5 z M S 5 7 Q W 5 v b W F s e V 9 T Y 2 9 y Z V 9 T a G F w Z S w 0 M X 0 m c X V v d D s s J n F 1 b 3 Q 7 U 2 V j d G l v b j E v Z m l s d G V y Z W R f b G F i Z W x l Z F 9 k Y X R h X 3 N l Z 2 h l c 2 l v I C g z K S 9 B d X R v U m V t b 3 Z l Z E N v b H V t b n M x L n t B b m 9 t Y W x 5 X 1 R l e H R 1 c m V f S n V k Z 2 1 l b n Q s N D J 9 J n F 1 b 3 Q 7 L C Z x d W 9 0 O 1 N l Y 3 R p b 2 4 x L 2 Z p b H R l c m V k X 2 x h Y m V s Z W R f Z G F 0 Y V 9 z Z W d o Z X N p b y A o M y k v Q X V 0 b 1 J l b W 9 2 Z W R D b 2 x 1 b W 5 z M S 5 7 Q W 5 v b W F s e V 9 T a G F w Z V 9 K d W R n b W V u d C w 0 M 3 0 m c X V v d D s s J n F 1 b 3 Q 7 U 2 V j d G l v b j E v Z m l s d G V y Z W R f b G F i Z W x l Z F 9 k Y X R h X 3 N l Z 2 h l c 2 l v I C g z K S 9 B d X R v U m V t b 3 Z l Z E N v b H V t b n M x L n t n c m 9 1 b m R f d H J 1 d G g s N D R 9 J n F 1 b 3 Q 7 L C Z x d W 9 0 O 1 N l Y 3 R p b 2 4 x L 2 Z p b H R l c m V k X 2 x h Y m V s Z W R f Z G F 0 Y V 9 z Z W d o Z X N p b y A o M y k v Q X V 0 b 1 J l b W 9 2 Z W R D b 2 x 1 b W 5 z M S 5 7 Q 2 9 t b W V u d H M u M V 9 n c m 9 1 b m R f d H J 1 d G g s N D V 9 J n F 1 b 3 Q 7 L C Z x d W 9 0 O 1 N l Y 3 R p b 2 4 x L 2 Z p b H R l c m V k X 2 x h Y m V s Z W R f Z G F 0 Y V 9 z Z W d o Z X N p b y A o M y k v Q X V 0 b 1 J l b W 9 2 Z W R D b 2 x 1 b W 5 z M S 5 7 b G V h d m U g Y m x h b m s s N D Z 9 J n F 1 b 3 Q 7 L C Z x d W 9 0 O 1 N l Y 3 R p b 2 4 x L 2 Z p b H R l c m V k X 2 x h Y m V s Z W R f Z G F 0 Y V 9 z Z W d o Z X N p b y A o M y k v Q X V 0 b 1 J l b W 9 2 Z W R D b 2 x 1 b W 5 z M S 5 7 Q 2 9 s d W 1 u M y w 0 N 3 0 m c X V v d D s s J n F 1 b 3 Q 7 U 2 V j d G l v b j E v Z m l s d G V y Z W R f b G F i Z W x l Z F 9 k Y X R h X 3 N l Z 2 h l c 2 l v I C g z K S 9 B d X R v U m V t b 3 Z l Z E N v b H V t b n M x L n t D b 2 1 t Z W 5 0 c y w 0 O H 0 m c X V v d D s s J n F 1 b 3 Q 7 U 2 V j d G l v b j E v Z m l s d G V y Z W R f b G F i Z W x l Z F 9 k Y X R h X 3 N l Z 2 h l c 2 l v I C g z K S 9 B d X R v U m V t b 3 Z l Z E N v b H V t b n M x L n t D b 2 x 1 b W 4 y L D Q 5 f S Z x d W 9 0 O y w m c X V v d D t T Z W N 0 a W 9 u M S 9 m a W x 0 Z X J l Z F 9 s Y W J l b G V k X 2 R h d G F f c 2 V n a G V z a W 8 g K D M p L 0 F 1 d G 9 S Z W 1 v d m V k Q 2 9 s d W 1 u c z E u e 0 N v b H V t b j E s N T B 9 J n F 1 b 3 Q 7 L C Z x d W 9 0 O 1 N l Y 3 R p b 2 4 x L 2 Z p b H R l c m V k X 2 x h Y m V s Z W R f Z G F 0 Y V 9 z Z W d o Z X N p b y A o M y k v Q X V 0 b 1 J l b W 9 2 Z W R D b 2 x 1 b W 5 z M S 5 7 c H J v Z H V j d F 9 p Z C w 1 M X 0 m c X V v d D s s J n F 1 b 3 Q 7 U 2 V j d G l v b j E v Z m l s d G V y Z W R f b G F i Z W x l Z F 9 k Y X R h X 3 N l Z 2 h l c 2 l v I C g z K S 9 B d X R v U m V t b 3 Z l Z E N v b H V t b n M x L n t Q c m 9 0 b 2 N v b C B j e W N s Z S B j b 3 V u d G V y L D U y f S Z x d W 9 0 O y w m c X V v d D t T Z W N 0 a W 9 u M S 9 m a W x 0 Z X J l Z F 9 s Y W J l b G V k X 2 R h d G F f c 2 V n a G V z a W 8 g K D M p L 0 F 1 d G 9 S Z W 1 v d m V k Q 2 9 s d W 1 u c z E u e 3 N o b 3 R f c G 9 z a X R p b 2 4 s N T N 9 J n F 1 b 3 Q 7 L C Z x d W 9 0 O 1 N l Y 3 R p b 2 4 x L 2 Z p b H R l c m V k X 2 x h Y m V s Z W R f Z G F 0 Y V 9 z Z W d o Z X N p b y A o M y k v Q X V 0 b 1 J l b W 9 2 Z W R D b 2 x 1 b W 5 z M S 5 7 d G l t Z X N 0 Y W 1 w L D U 0 f S Z x d W 9 0 O y w m c X V v d D t T Z W N 0 a W 9 u M S 9 m a W x 0 Z X J l Z F 9 s Y W J l b G V k X 2 R h d G F f c 2 V n a G V z a W 8 g K D M p L 0 F 1 d G 9 S Z W 1 v d m V k Q 2 9 s d W 1 u c z E u e 3 d l a W d o d C w 1 N X 0 m c X V v d D s s J n F 1 b 3 Q 7 U 2 V j d G l v b j E v Z m l s d G V y Z W R f b G F i Z W x l Z F 9 k Y X R h X 3 N l Z 2 h l c 2 l v I C g z K S 9 B d X R v U m V t b 3 Z l Z E N v b H V t b n M x L n t i Y X R j a C w 1 N n 0 m c X V v d D s s J n F 1 b 3 Q 7 U 2 V j d G l v b j E v Z m l s d G V y Z W R f b G F i Z W x l Z F 9 k Y X R h X 3 N l Z 2 h l c 2 l v I C g z K S 9 B d X R v U m V t b 3 Z l Z E N v b H V t b n M x L n t N Y W N o a W 5 l I G N 5 Y 2 x l I G N v d W 5 0 Z X I s N T d 9 J n F 1 b 3 Q 7 L C Z x d W 9 0 O 1 N l Y 3 R p b 2 4 x L 2 Z p b H R l c m V k X 2 x h Y m V s Z W R f Z G F 0 Y V 9 z Z W d o Z X N p b y A o M y k v Q X V 0 b 1 J l b W 9 2 Z W R D b 2 x 1 b W 5 z M S 5 7 R 2 9 v Z C B w Y X J 0 c y w 1 O H 0 m c X V v d D s s J n F 1 b 3 Q 7 U 2 V j d G l v b j E v Z m l s d G V y Z W R f b G F i Z W x l Z F 9 k Y X R h X 3 N l Z 2 h l c 2 l v I C g z K S 9 B d X R v U m V t b 3 Z l Z E N v b H V t b n M x L n t C Y W Q g c G F y d H M s N T l 9 J n F 1 b 3 Q 7 L C Z x d W 9 0 O 1 N l Y 3 R p b 2 4 x L 2 Z p b H R l c m V k X 2 x h Y m V s Z W R f Z G F 0 Y V 9 z Z W d o Z X N p b y A o M y k v Q X V 0 b 1 J l b W 9 2 Z W R D b 2 x 1 b W 5 z M S 5 7 U G F y d C B p Z G V u d G l m a W N h d G l v b i 4 g Z m l u a X N o Z W Q g c G F y d C w 2 M H 0 m c X V v d D s s J n F 1 b 3 Q 7 U 2 V j d G l v b j E v Z m l s d G V y Z W R f b G F i Z W x l Z F 9 k Y X R h X 3 N l Z 2 h l c 2 l v I C g z K S 9 B d X R v U m V t b 3 Z l Z E N v b H V t b n M x L n t J b n R l Z 3 J h b C 4 g S X N 0 d 2 V y d C w 2 M X 0 m c X V v d D s s J n F 1 b 3 Q 7 U 2 V j d G l v b j E v Z m l s d G V y Z W R f b G F i Z W x l Z F 9 k Y X R h X 3 N l Z 2 h l c 2 l v I C g z K S 9 B d X R v U m V t b 3 Z l Z E N v b H V t b n M x L n t U a W 1 l L D Y y f S Z x d W 9 0 O y w m c X V v d D t T Z W N 0 a W 9 u M S 9 m a W x 0 Z X J l Z F 9 s Y W J l b G V k X 2 R h d G F f c 2 V n a G V z a W 8 g K D M p L 0 F 1 d G 9 S Z W 1 v d m V k Q 2 9 s d W 1 u c z E u e 0 R h e S 5 t b 2 5 0 a C w 2 M 3 0 m c X V v d D s s J n F 1 b 3 Q 7 U 2 V j d G l v b j E v Z m l s d G V y Z W R f b G F i Z W x l Z F 9 k Y X R h X 3 N l Z 2 h l c 2 l v I C g z K S 9 B d X R v U m V t b 3 Z l Z E N v b H V t b n M x L n t U a H J l c 2 h v b G Q g d m F s d W U g b 2 Y g c 2 N y Z X c u I G F j d H V h b C B 2 Y W x 1 Z S w 2 N H 0 m c X V v d D s s J n F 1 b 3 Q 7 U 2 V j d G l v b j E v Z m l s d G V y Z W R f b G F i Z W x l Z F 9 k Y X R h X 3 N l Z 2 h l c 2 l v I C g z K S 9 B d X R v U m V t b 3 Z l Z E N v b H V t b n M x L n t Q Z W F r I H Z h b H V l I G 9 m I H N j c m V 3 L i B h Y 3 R 1 Y W w g d m F s d W U s N j V 9 J n F 1 b 3 Q 7 L C Z x d W 9 0 O 1 N l Y 3 R p b 2 4 x L 2 Z p b H R l c m V k X 2 x h Y m V s Z W R f Z G F 0 Y V 9 z Z W d o Z X N p b y A o M y k v Q X V 0 b 1 J l b W 9 2 Z W R D b 2 x 1 b W 5 z M S 5 7 V m F y a W F i b G U g a W 5 q Z W N 0 a W 9 u I H R p b W U u I G F j d H V h b C B 2 Y W x 1 Z S w 2 N n 0 m c X V v d D s s J n F 1 b 3 Q 7 U 2 V j d G l v b j E v Z m l s d G V y Z W R f b G F i Z W x l Z F 9 k Y X R h X 3 N l Z 2 h l c 2 l v I C g z K S 9 B d X R v U m V t b 3 Z l Z E N v b H V t b n M x L n t 0 Z W 1 w U 2 V 0 V m F s d W U s N j d 9 J n F 1 b 3 Q 7 L C Z x d W 9 0 O 1 N l Y 3 R p b 2 4 x L 2 Z p b H R l c m V k X 2 x h Y m V s Z W R f Z G F 0 Y V 9 z Z W d o Z X N p b y A o M y k v Q X V 0 b 1 J l b W 9 2 Z W R D b 2 x 1 b W 5 z M S 5 7 R G V s d G F U a W 1 l U G 9 z d E d h d G U s N j h 9 J n F 1 b 3 Q 7 L C Z x d W 9 0 O 1 N l Y 3 R p b 2 4 x L 2 Z p b H R l c m V k X 2 x h Y m V s Z W R f Z G F 0 Y V 9 z Z W d o Z X N p b y A o M y k v Q X V 0 b 1 J l b W 9 2 Z W R D b 2 x 1 b W 5 z M S 5 7 R G V s d G F U a W 1 l R W 5 k T 2 Z G a W x s L D Y 5 f S Z x d W 9 0 O y w m c X V v d D t T Z W N 0 a W 9 u M S 9 m a W x 0 Z X J l Z F 9 s Y W J l b G V k X 2 R h d G F f c 2 V n a G V z a W 8 g K D M p L 0 F 1 d G 9 S Z W 1 v d m V k Q 2 9 s d W 1 u c z E u e 1 F S X 2 R h d G E s N z B 9 J n F 1 b 3 Q 7 L C Z x d W 9 0 O 1 N l Y 3 R p b 2 4 x L 2 Z p b H R l c m V k X 2 x h Y m V s Z W R f Z G F 0 Y V 9 z Z W d o Z X N p b y A o M y k v Q X V 0 b 1 J l b W 9 2 Z W R D b 2 x 1 b W 5 z M S 5 7 U V J f U H J v Z H V j d F 9 J R C w 3 M X 0 m c X V v d D s s J n F 1 b 3 Q 7 U 2 V j d G l v b j E v Z m l s d G V y Z W R f b G F i Z W x l Z F 9 k Y X R h X 3 N l Z 2 h l c 2 l v I C g z K S 9 B d X R v U m V t b 3 Z l Z E N v b H V t b n M x L n t B b m 9 t Y W x 5 X 1 N o Y X B l X 1 R o c m V z a G 9 s Z C w 3 M n 0 m c X V v d D s s J n F 1 b 3 Q 7 U 2 V j d G l v b j E v Z m l s d G V y Z W R f b G F i Z W x l Z F 9 k Y X R h X 3 N l Z 2 h l c 2 l v I C g z K S 9 B d X R v U m V t b 3 Z l Z E N v b H V t b n M x L n t B b m 9 t Y W x 5 X 1 R l e H R 1 c m V f V G h y Z X N o b 2 x k L D c z f S Z x d W 9 0 O y w m c X V v d D t T Z W N 0 a W 9 u M S 9 m a W x 0 Z X J l Z F 9 s Y W J l b G V k X 2 R h d G F f c 2 V n a G V z a W 8 g K D M p L 0 F 1 d G 9 S Z W 1 v d m V k Q 2 9 s d W 1 u c z E u e 1 F S X 1 J l Y W R f R G F 0 Y V 9 M Z W 5 n d G g s N z R 9 J n F 1 b 3 Q 7 L C Z x d W 9 0 O 1 N l Y 3 R p b 2 4 x L 2 Z p b H R l c m V k X 2 x h Y m V s Z W R f Z G F 0 Y V 9 z Z W d o Z X N p b y A o M y k v Q X V 0 b 1 J l b W 9 2 Z W R D b 2 x 1 b W 5 z M S 5 7 U V J f U G 9 z a X R p b 2 5 f W C w 3 N X 0 m c X V v d D s s J n F 1 b 3 Q 7 U 2 V j d G l v b j E v Z m l s d G V y Z W R f b G F i Z W x l Z F 9 k Y X R h X 3 N l Z 2 h l c 2 l v I C g z K S 9 B d X R v U m V t b 3 Z l Z E N v b H V t b n M x L n t R U l 9 Q b 3 N p d G l v b l 9 Z L D c 2 f S Z x d W 9 0 O y w m c X V v d D t T Z W N 0 a W 9 u M S 9 m a W x 0 Z X J l Z F 9 s Y W J l b G V k X 2 R h d G F f c 2 V n a G V z a W 8 g K D M p L 0 F 1 d G 9 S Z W 1 v d m V k Q 2 9 s d W 1 u c z E u e 1 F S X 0 R l d G V j d G V k X 0 F u Z 2 x l L D c 3 f S Z x d W 9 0 O y w m c X V v d D t T Z W N 0 a W 9 u M S 9 m a W x 0 Z X J l Z F 9 s Y W J l b G V k X 2 R h d G F f c 2 V n a G V z a W 8 g K D M p L 0 F 1 d G 9 S Z W 1 v d m V k Q 2 9 s d W 1 u c z E u e 1 F S X 0 R l d G V j d G V k X 0 N v Z G V f U m V z b 2 x 1 d G l v b i w 3 O H 0 m c X V v d D s s J n F 1 b 3 Q 7 U 2 V j d G l v b j E v Z m l s d G V y Z W R f b G F i Z W x l Z F 9 k Y X R h X 3 N l Z 2 h l c 2 l v I C g z K S 9 B d X R v U m V t b 3 Z l Z E N v b H V t b n M x L n t D b 2 R l X 0 F u Z 2 x l L D c 5 f S Z x d W 9 0 O y w m c X V v d D t T Z W N 0 a W 9 u M S 9 m a W x 0 Z X J l Z F 9 s Y W J l b G V k X 2 R h d G F f c 2 V n a G V z a W 8 g K D M p L 0 F 1 d G 9 S Z W 1 v d m V k Q 2 9 s d W 1 u c z E u e 0 V k Z 2 V f V 2 l k d G g s O D B 9 J n F 1 b 3 Q 7 L C Z x d W 9 0 O 1 N l Y 3 R p b 2 4 x L 2 Z p b H R l c m V k X 2 x h Y m V s Z W R f Z G F 0 Y V 9 z Z W d o Z X N p b y A o M y k v Q X V 0 b 1 J l b W 9 2 Z W R D b 2 x 1 b W 5 z M S 5 7 U G 9 z a X R p b 2 5 f W C w 4 M X 0 m c X V v d D s s J n F 1 b 3 Q 7 U 2 V j d G l v b j E v Z m l s d G V y Z W R f b G F i Z W x l Z F 9 k Y X R h X 3 N l Z 2 h l c 2 l v I C g z K S 9 B d X R v U m V t b 3 Z l Z E N v b H V t b n M x L n t Q b 3 N p d G l v b l 9 Z L D g y f S Z x d W 9 0 O y w m c X V v d D t T Z W N 0 a W 9 u M S 9 m a W x 0 Z X J l Z F 9 s Y W J l b G V k X 2 R h d G F f c 2 V n a G V z a W 8 g K D M p L 0 F 1 d G 9 S Z W 1 v d m V k Q 2 9 s d W 1 u c z E u e 0 F u Z 2 x l L D g z f S Z x d W 9 0 O y w m c X V v d D t T Z W N 0 a W 9 u M S 9 m a W x 0 Z X J l Z F 9 s Y W J l b G V k X 2 R h d G F f c 2 V n a G V z a W 8 g K D M p L 0 F 1 d G 9 S Z W 1 v d m V k Q 2 9 s d W 1 u c z E u e 0 1 h d G N o X y U s O D R 9 J n F 1 b 3 Q 7 X S w m c X V v d D t D b 2 x 1 b W 5 D b 3 V u d C Z x d W 9 0 O z o 4 N S w m c X V v d D t L Z X l D b 2 x 1 b W 5 O Y W 1 l c y Z x d W 9 0 O z p b X S w m c X V v d D t D b 2 x 1 b W 5 J Z G V u d G l 0 a W V z J n F 1 b 3 Q 7 O l s m c X V v d D t T Z W N 0 a W 9 u M S 9 m a W x 0 Z X J l Z F 9 s Y W J l b G V k X 2 R h d G F f c 2 V n a G V z a W 8 g K D M p L 0 F 1 d G 9 S Z W 1 v d m V k Q 2 9 s d W 1 u c z E u e 1 N w a X R 6 Z W 5 3 Z X J 0 I F d l c m t 6 Z X V n L i B J c 3 R 3 Z X J 0 L D B 9 J n F 1 b 3 Q 7 L C Z x d W 9 0 O 1 N l Y 3 R p b 2 4 x L 2 Z p b H R l c m V k X 2 x h Y m V s Z W R f Z G F 0 Y V 9 z Z W d o Z X N p b y A o M y k v Q X V 0 b 1 J l b W 9 2 Z W R D b 2 x 1 b W 5 z M S 5 7 U 3 B p d H p l b n d l c n Q g U 2 N o b m V j a 2 U u I E l z d H d l c n Q s M X 0 m c X V v d D s s J n F 1 b 3 Q 7 U 2 V j d G l v b j E v Z m l s d G V y Z W R f b G F i Z W x l Z F 9 k Y X R h X 3 N l Z 2 h l c 2 l v I C g z K S 9 B d X R v U m V t b 3 Z l Z E N v b H V t b n M x L n t D e W x p b m R l c i B o Z W F 0 a W 5 n I H p v b m U g M S 4 g Y W N 0 d W F s I H Z h b H V l L D J 9 J n F 1 b 3 Q 7 L C Z x d W 9 0 O 1 N l Y 3 R p b 2 4 x L 2 Z p b H R l c m V k X 2 x h Y m V s Z W R f Z G F 0 Y V 9 z Z W d o Z X N p b y A o M y k v Q X V 0 b 1 J l b W 9 2 Z W R D b 2 x 1 b W 5 z M S 5 7 Q 3 l s a W 5 k Z X I g a G V h d G l u Z y B 6 b 2 5 l I D I u I G F j d H V h b C B 2 Y W x 1 Z S w z f S Z x d W 9 0 O y w m c X V v d D t T Z W N 0 a W 9 u M S 9 m a W x 0 Z X J l Z F 9 s Y W J l b G V k X 2 R h d G F f c 2 V n a G V z a W 8 g K D M p L 0 F 1 d G 9 S Z W 1 v d m V k Q 2 9 s d W 1 u c z E u e 0 N 5 b G l u Z G V y I G h l Y X R p b m c g e m 9 u Z S A z L i B h Y 3 R 1 Y W w g d m F s d W U s N H 0 m c X V v d D s s J n F 1 b 3 Q 7 U 2 V j d G l v b j E v Z m l s d G V y Z W R f b G F i Z W x l Z F 9 k Y X R h X 3 N l Z 2 h l c 2 l v I C g z K S 9 B d X R v U m V t b 3 Z l Z E N v b H V t b n M x L n t D e W x p b m R l c i B o Z W F 0 a W 5 n I H p v b m U g N C 4 g Y W N 0 d W F s I H Z h b H V l L D V 9 J n F 1 b 3 Q 7 L C Z x d W 9 0 O 1 N l Y 3 R p b 2 4 x L 2 Z p b H R l c m V k X 2 x h Y m V s Z W R f Z G F 0 Y V 9 z Z W d o Z X N p b y A o M y k v Q X V 0 b 1 J l b W 9 2 Z W R D b 2 x 1 b W 5 z M S 5 7 T W F 4 a W 1 1 b S B p b m p l Y 3 R p b 2 4 g c H J l c 3 N 1 c m U g L i B h Y 3 R 1 Y W w g d m F s d W U s N n 0 m c X V v d D s s J n F 1 b 3 Q 7 U 2 V j d G l v b j E v Z m l s d G V y Z W R f b G F i Z W x l Z F 9 k Y X R h X 3 N l Z 2 h l c 2 l v I C g z K S 9 B d X R v U m V t b 3 Z l Z E N v b H V t b n M x L n t T d 2 l 0 Y 2 g t b 3 Z l c i B w c m V z c 3 V y Z S A u I G F j d H V h b C B 2 Y W x 1 Z S w 3 f S Z x d W 9 0 O y w m c X V v d D t T Z W N 0 a W 9 u M S 9 m a W x 0 Z X J l Z F 9 s Y W J l b G V k X 2 R h d G F f c 2 V n a G V z a W 8 g K D M p L 0 F 1 d G 9 S Z W 1 v d m V k Q 2 9 s d W 1 u c z E u e 1 B l Y W s g d m F s d W U g b 2 Y g b W 9 1 b G Q u I G F j d H V h b C B 2 Y W x 1 Z S w 4 f S Z x d W 9 0 O y w m c X V v d D t T Z W N 0 a W 9 u M S 9 m a W x 0 Z X J l Z F 9 s Y W J l b G V k X 2 R h d G F f c 2 V n a G V z a W 8 g K D M p L 0 F 1 d G 9 S Z W 1 v d m V k Q 2 9 s d W 1 u c z E u e 1 B l Y W s g d m F s d W U g b 2 Y g Z W p l Y 3 R v c i 4 g Y W N 0 d W F s I H Z h b H V l L D l 9 J n F 1 b 3 Q 7 L C Z x d W 9 0 O 1 N l Y 3 R p b 2 4 x L 2 Z p b H R l c m V k X 2 x h Y m V s Z W R f Z G F 0 Y V 9 z Z W d o Z X N p b y A o M y k v Q X V 0 b 1 J l b W 9 2 Z W R D b 2 x 1 b W 5 z M S 5 7 Q 3 l j b G U g d G l t Z S 4 g Y W N 0 d W F s I H Z h b H V l L D E w f S Z x d W 9 0 O y w m c X V v d D t T Z W N 0 a W 9 u M S 9 m a W x 0 Z X J l Z F 9 s Y W J l b G V k X 2 R h d G F f c 2 V n a G V z a W 8 g K D M p L 0 F 1 d G 9 S Z W 1 v d m V k Q 2 9 s d W 1 u c z E u e 0 R v c 2 l u Z y B 0 a W 1 l I C 4 g Y W N 0 d W F s I H Z h b H V l L D E x f S Z x d W 9 0 O y w m c X V v d D t T Z W N 0 a W 9 u M S 9 m a W x 0 Z X J l Z F 9 s Y W J l b G V k X 2 R h d G F f c 2 V n a G V z a W 8 g K D M p L 0 F 1 d G 9 S Z W 1 v d m V k Q 2 9 s d W 1 u c z E u e 0 l u a m V j d G l v b i B 0 a W 1 l I C 4 g Y W N 0 d W F s I H Z h b H V l L D E y f S Z x d W 9 0 O y w m c X V v d D t T Z W N 0 a W 9 u M S 9 m a W x 0 Z X J l Z F 9 s Y W J l b G V k X 2 R h d G F f c 2 V n a G V z a W 8 g K D M p L 0 F 1 d G 9 S Z W 1 v d m V k Q 2 9 s d W 1 u c z E u e 0 1 v d W x k I H B y b 3 R l Y 3 R p b 2 4 g d G l t Z S 4 g Y W N 0 d W F s I H Z h b H V l L D E z f S Z x d W 9 0 O y w m c X V v d D t T Z W N 0 a W 9 u M S 9 m a W x 0 Z X J l Z F 9 s Y W J l b G V k X 2 R h d G F f c 2 V n a G V z a W 8 g K D M p L 0 F 1 d G 9 S Z W 1 v d m V k Q 2 9 s d W 1 u c z E u e 1 R l b X B l c m F 0 d X J l I G 9 m I G Z l Z W Q g e W 9 r Z S 4 g Y W N 0 d W F s I H Z h b H V l L D E 0 f S Z x d W 9 0 O y w m c X V v d D t T Z W N 0 a W 9 u M S 9 m a W x 0 Z X J l Z F 9 s Y W J l b G V k X 2 R h d G F f c 2 V n a G V z a W 8 g K D M p L 0 F 1 d G 9 S Z W 1 v d m V k Q 2 9 s d W 1 u c z E u e 0 1 h d G V y a W F s I G N 1 c 2 h p b 2 4 g L i B h Y 3 R 1 Y W w g d m F s d W U s M T V 9 J n F 1 b 3 Q 7 L C Z x d W 9 0 O 1 N l Y 3 R p b 2 4 x L 2 Z p b H R l c m V k X 2 x h Y m V s Z W R f Z G F 0 Y V 9 z Z W d o Z X N p b y A o M y k v Q X V 0 b 1 J l b W 9 2 Z W R D b 2 x 1 b W 5 z M S 5 7 U 3 d p d G N o L W 9 2 Z X I g d m 9 s d W 1 l L i B h Y 3 R 1 Y W w g d m F s d W U s M T Z 9 J n F 1 b 3 Q 7 L C Z x d W 9 0 O 1 N l Y 3 R p b 2 4 x L 2 Z p b H R l c m V k X 2 x h Y m V s Z W R f Z G F 0 Y V 9 z Z W d o Z X N p b y A o M y k v Q X V 0 b 1 J l b W 9 2 Z W R D b 2 x 1 b W 5 z M S 5 7 Q 3 l s a W 5 k Z X I g a G V h d G l u Z y B 6 b 2 5 l I D U u I G F j d H V h b C B 2 Y W x 1 Z S w x N 3 0 m c X V v d D s s J n F 1 b 3 Q 7 U 2 V j d G l v b j E v Z m l s d G V y Z W R f b G F i Z W x l Z F 9 k Y X R h X 3 N l Z 2 h l c 2 l v I C g z K S 9 B d X R v U m V t b 3 Z l Z E N v b H V t b n M x L n t 0 Z W 1 w Q W N 0 d W F s V m F s d W U s M T h 9 J n F 1 b 3 Q 7 L C Z x d W 9 0 O 1 N l Y 3 R p b 2 4 x L 2 Z p b H R l c m V k X 2 x h Y m V s Z W R f Z G F 0 Y V 9 z Z W d o Z X N p b y A o M y k v Q X V 0 b 1 J l b W 9 2 Z W R D b 2 x 1 b W 5 z M S 5 7 d G V t c E 1 h a W 5 M a W 5 l L D E 5 f S Z x d W 9 0 O y w m c X V v d D t T Z W N 0 a W 9 u M S 9 m a W x 0 Z X J l Z F 9 s Y W J l b G V k X 2 R h d G F f c 2 V n a G V z a W 8 g K D M p L 0 F 1 d G 9 S Z W 1 v d m V k Q 2 9 s d W 1 u c z E u e 3 R l b X B S Z X R 1 c m 5 M a W 5 l L D I w f S Z x d W 9 0 O y w m c X V v d D t T Z W N 0 a W 9 u M S 9 m a W x 0 Z X J l Z F 9 s Y W J l b G V k X 2 R h d G F f c 2 V n a G V z a W 8 g K D M p L 0 F 1 d G 9 S Z W 1 v d m V k Q 2 9 s d W 1 u c z E u e 1 N M U F R o c m V z a G 9 s Z F B v c 3 R H Y X R l L D I x f S Z x d W 9 0 O y w m c X V v d D t T Z W N 0 a W 9 u M S 9 m a W x 0 Z X J l Z F 9 s Y W J l b G V k X 2 R h d G F f c 2 V n a G V z a W 8 g K D M p L 0 F 1 d G 9 S Z W 1 v d m V k Q 2 9 s d W 1 u c z E u e 1 N M U F R o c m V z a G 9 s Z E V u Z E 9 m R m l s b C w y M n 0 m c X V v d D s s J n F 1 b 3 Q 7 U 2 V j d G l v b j E v Z m l s d G V y Z W R f b G F i Z W x l Z F 9 k Y X R h X 3 N l Z 2 h l c 2 l v I C g z K S 9 B d X R v U m V t b 3 Z l Z E N v b H V t b n M x L n t U Z W 1 w Z X J h d H V y Z V 9 N Z W F z d X J l U 3 R h c n R F b m R P Z k Z p b G w s M j N 9 J n F 1 b 3 Q 7 L C Z x d W 9 0 O 1 N l Y 3 R p b 2 4 x L 2 Z p b H R l c m V k X 2 x h Y m V s Z W R f Z G F 0 Y V 9 z Z W d o Z X N p b y A o M y k v Q X V 0 b 1 J l b W 9 2 Z W R D b 2 x 1 b W 5 z M S 5 7 V G V t c G V y Y X R 1 c m V f T 3 Z l c m F s b E 1 h e G l t d W 1 F b m R P Z k Z p b G w s M j R 9 J n F 1 b 3 Q 7 L C Z x d W 9 0 O 1 N l Y 3 R p b 2 4 x L 2 Z p b H R l c m V k X 2 x h Y m V s Z W R f Z G F 0 Y V 9 z Z W d o Z X N p b y A o M y k v Q X V 0 b 1 J l b W 9 2 Z W R D b 2 x 1 b W 5 z M S 5 7 V G V t c G V y Y X R 1 c m V f T 3 Z l c m F s b E 1 h e G l t d W 1 U a W 1 l R W 5 k T 2 Z G a W x s L D I 1 f S Z x d W 9 0 O y w m c X V v d D t T Z W N 0 a W 9 u M S 9 m a W x 0 Z X J l Z F 9 s Y W J l b G V k X 2 R h d G F f c 2 V n a G V z a W 8 g K D M p L 0 F 1 d G 9 S Z W 1 v d m V k Q 2 9 s d W 1 u c z E u e 0 1 h e G l t d W 1 Q c m V z c 3 V y Z V B v c 3 R H Y X R l L D I 2 f S Z x d W 9 0 O y w m c X V v d D t T Z W N 0 a W 9 u M S 9 m a W x 0 Z X J l Z F 9 s Y W J l b G V k X 2 R h d G F f c 2 V n a G V z a W 8 g K D M p L 0 F 1 d G 9 S Z W 1 v d m V k Q 2 9 s d W 1 u c z E u e 0 1 h e G l t d W 1 Q c m V z c 3 V y Z U V u Z E 9 m R m l s b C w y N 3 0 m c X V v d D s s J n F 1 b 3 Q 7 U 2 V j d G l v b j E v Z m l s d G V y Z W R f b G F i Z W x l Z F 9 k Y X R h X 3 N l Z 2 h l c 2 l v I C g z K S 9 B d X R v U m V t b 3 Z l Z E N v b H V t b n M x L n t N Y X h p b X V t U H J l c 3 N 1 c m V U a W 1 l U G 9 z d E d h d G U s M j h 9 J n F 1 b 3 Q 7 L C Z x d W 9 0 O 1 N l Y 3 R p b 2 4 x L 2 Z p b H R l c m V k X 2 x h Y m V s Z W R f Z G F 0 Y V 9 z Z W d o Z X N p b y A o M y k v Q X V 0 b 1 J l b W 9 2 Z W R D b 2 x 1 b W 5 z M S 5 7 T W F 4 a W 1 1 b V B y Z X N z d X J l V G l t Z U V u Z E 9 m R m l s b C w y O X 0 m c X V v d D s s J n F 1 b 3 Q 7 U 2 V j d G l v b j E v Z m l s d G V y Z W R f b G F i Z W x l Z F 9 k Y X R h X 3 N l Z 2 h l c 2 l v I C g z K S 9 B d X R v U m V t b 3 Z l Z E N v b H V t b n M x L n t J b n R l Z 3 J h b F 9 D e W N s Z V N 0 Y X J 0 Q 3 l j b G V F b m R Q b 3 N 0 R 2 F 0 Z S w z M H 0 m c X V v d D s s J n F 1 b 3 Q 7 U 2 V j d G l v b j E v Z m l s d G V y Z W R f b G F i Z W x l Z F 9 k Y X R h X 3 N l Z 2 h l c 2 l v I C g z K S 9 B d X R v U m V t b 3 Z l Z E N v b H V t b n M x L n t J b n R l Z 3 J h b F 9 D e W N s Z V N 0 Y X J 0 Q 3 l j b G V F b m R F b m R P Z k Z p b G w s M z F 9 J n F 1 b 3 Q 7 L C Z x d W 9 0 O 1 N l Y 3 R p b 2 4 x L 2 Z p b H R l c m V k X 2 x h Y m V s Z W R f Z G F 0 Y V 9 z Z W d o Z X N p b y A o M y k v Q X V 0 b 1 J l b W 9 2 Z W R D b 2 x 1 b W 5 z M S 5 7 S W 5 0 Z W d y Y W x f Q 3 l j b G V T d G F y d E 1 h e F Z h b H V l U G 9 z d E d h d G U s M z J 9 J n F 1 b 3 Q 7 L C Z x d W 9 0 O 1 N l Y 3 R p b 2 4 x L 2 Z p b H R l c m V k X 2 x h Y m V s Z W R f Z G F 0 Y V 9 z Z W d o Z X N p b y A o M y k v Q X V 0 b 1 J l b W 9 2 Z W R D b 2 x 1 b W 5 z M S 5 7 S W 5 0 Z W d y Y W x f Q 3 l j b G V T d G F y d E 1 h e F Z h b H V l R W 5 k T 2 Z G a W x s L D M z f S Z x d W 9 0 O y w m c X V v d D t T Z W N 0 a W 9 u M S 9 m a W x 0 Z X J l Z F 9 s Y W J l b G V k X 2 R h d G F f c 2 V n a G V z a W 8 g K D M p L 0 F 1 d G 9 S Z W 1 v d m V k Q 2 9 s d W 1 u c z E u e 0 l u d G V n c m F s X 0 1 h e F Z h b H V l Q 3 l j b G V F b m R Q b 3 N 0 R 2 F 0 Z S w z N H 0 m c X V v d D s s J n F 1 b 3 Q 7 U 2 V j d G l v b j E v Z m l s d G V y Z W R f b G F i Z W x l Z F 9 k Y X R h X 3 N l Z 2 h l c 2 l v I C g z K S 9 B d X R v U m V t b 3 Z l Z E N v b H V t b n M x L n t J b n R l Z 3 J h b F 9 N Y X h W Y W x 1 Z U N 5 Y 2 x l R W 5 k R W 5 k T 2 Z G a W x s L D M 1 f S Z x d W 9 0 O y w m c X V v d D t T Z W N 0 a W 9 u M S 9 m a W x 0 Z X J l Z F 9 s Y W J l b G V k X 2 R h d G F f c 2 V n a G V z a W 8 g K D M p L 0 F 1 d G 9 S Z W 1 v d m V k Q 2 9 s d W 1 u c z E u e 0 N B T E N f R G V s d G F f d G l t Z S A o c y k s M z Z 9 J n F 1 b 3 Q 7 L C Z x d W 9 0 O 1 N l Y 3 R p b 2 4 x L 2 Z p b H R l c m V k X 2 x h Y m V s Z W R f Z G F 0 Y V 9 z Z W d o Z X N p b y A o M y k v Q X V 0 b 1 J l b W 9 2 Z W R D b 2 x 1 b W 5 z M S 5 7 U G F 0 d G V y b l 9 T Y 2 F s Z S w z N 3 0 m c X V v d D s s J n F 1 b 3 Q 7 U 2 V j d G l v b j E v Z m l s d G V y Z W R f b G F i Z W x l Z F 9 k Y X R h X 3 N l Z 2 h l c 2 l v I C g z K S 9 B d X R v U m V t b 3 Z l Z E N v b H V t b n M x L n t X a W R 0 a C w z O H 0 m c X V v d D s s J n F 1 b 3 Q 7 U 2 V j d G l v b j E v Z m l s d G V y Z W R f b G F i Z W x l Z F 9 k Y X R h X 3 N l Z 2 h l c 2 l v I C g z K S 9 B d X R v U m V t b 3 Z l Z E N v b H V t b n M x L n t M Z W 5 n d G g s M z l 9 J n F 1 b 3 Q 7 L C Z x d W 9 0 O 1 N l Y 3 R p b 2 4 x L 2 Z p b H R l c m V k X 2 x h Y m V s Z W R f Z G F 0 Y V 9 z Z W d o Z X N p b y A o M y k v Q X V 0 b 1 J l b W 9 2 Z W R D b 2 x 1 b W 5 z M S 5 7 Q W 5 v b W F s e V 9 T Y 2 9 y Z V 9 U Z X h 0 d X J l L D Q w f S Z x d W 9 0 O y w m c X V v d D t T Z W N 0 a W 9 u M S 9 m a W x 0 Z X J l Z F 9 s Y W J l b G V k X 2 R h d G F f c 2 V n a G V z a W 8 g K D M p L 0 F 1 d G 9 S Z W 1 v d m V k Q 2 9 s d W 1 u c z E u e 0 F u b 2 1 h b H l f U 2 N v c m V f U 2 h h c G U s N D F 9 J n F 1 b 3 Q 7 L C Z x d W 9 0 O 1 N l Y 3 R p b 2 4 x L 2 Z p b H R l c m V k X 2 x h Y m V s Z W R f Z G F 0 Y V 9 z Z W d o Z X N p b y A o M y k v Q X V 0 b 1 J l b W 9 2 Z W R D b 2 x 1 b W 5 z M S 5 7 Q W 5 v b W F s e V 9 U Z X h 0 d X J l X 0 p 1 Z G d t Z W 5 0 L D Q y f S Z x d W 9 0 O y w m c X V v d D t T Z W N 0 a W 9 u M S 9 m a W x 0 Z X J l Z F 9 s Y W J l b G V k X 2 R h d G F f c 2 V n a G V z a W 8 g K D M p L 0 F 1 d G 9 S Z W 1 v d m V k Q 2 9 s d W 1 u c z E u e 0 F u b 2 1 h b H l f U 2 h h c G V f S n V k Z 2 1 l b n Q s N D N 9 J n F 1 b 3 Q 7 L C Z x d W 9 0 O 1 N l Y 3 R p b 2 4 x L 2 Z p b H R l c m V k X 2 x h Y m V s Z W R f Z G F 0 Y V 9 z Z W d o Z X N p b y A o M y k v Q X V 0 b 1 J l b W 9 2 Z W R D b 2 x 1 b W 5 z M S 5 7 Z 3 J v d W 5 k X 3 R y d X R o L D Q 0 f S Z x d W 9 0 O y w m c X V v d D t T Z W N 0 a W 9 u M S 9 m a W x 0 Z X J l Z F 9 s Y W J l b G V k X 2 R h d G F f c 2 V n a G V z a W 8 g K D M p L 0 F 1 d G 9 S Z W 1 v d m V k Q 2 9 s d W 1 u c z E u e 0 N v b W 1 l b n R z L j F f Z 3 J v d W 5 k X 3 R y d X R o L D Q 1 f S Z x d W 9 0 O y w m c X V v d D t T Z W N 0 a W 9 u M S 9 m a W x 0 Z X J l Z F 9 s Y W J l b G V k X 2 R h d G F f c 2 V n a G V z a W 8 g K D M p L 0 F 1 d G 9 S Z W 1 v d m V k Q 2 9 s d W 1 u c z E u e 2 x l Y X Z l I G J s Y W 5 r L D Q 2 f S Z x d W 9 0 O y w m c X V v d D t T Z W N 0 a W 9 u M S 9 m a W x 0 Z X J l Z F 9 s Y W J l b G V k X 2 R h d G F f c 2 V n a G V z a W 8 g K D M p L 0 F 1 d G 9 S Z W 1 v d m V k Q 2 9 s d W 1 u c z E u e 0 N v b H V t b j M s N D d 9 J n F 1 b 3 Q 7 L C Z x d W 9 0 O 1 N l Y 3 R p b 2 4 x L 2 Z p b H R l c m V k X 2 x h Y m V s Z W R f Z G F 0 Y V 9 z Z W d o Z X N p b y A o M y k v Q X V 0 b 1 J l b W 9 2 Z W R D b 2 x 1 b W 5 z M S 5 7 Q 2 9 t b W V u d H M s N D h 9 J n F 1 b 3 Q 7 L C Z x d W 9 0 O 1 N l Y 3 R p b 2 4 x L 2 Z p b H R l c m V k X 2 x h Y m V s Z W R f Z G F 0 Y V 9 z Z W d o Z X N p b y A o M y k v Q X V 0 b 1 J l b W 9 2 Z W R D b 2 x 1 b W 5 z M S 5 7 Q 2 9 s d W 1 u M i w 0 O X 0 m c X V v d D s s J n F 1 b 3 Q 7 U 2 V j d G l v b j E v Z m l s d G V y Z W R f b G F i Z W x l Z F 9 k Y X R h X 3 N l Z 2 h l c 2 l v I C g z K S 9 B d X R v U m V t b 3 Z l Z E N v b H V t b n M x L n t D b 2 x 1 b W 4 x L D U w f S Z x d W 9 0 O y w m c X V v d D t T Z W N 0 a W 9 u M S 9 m a W x 0 Z X J l Z F 9 s Y W J l b G V k X 2 R h d G F f c 2 V n a G V z a W 8 g K D M p L 0 F 1 d G 9 S Z W 1 v d m V k Q 2 9 s d W 1 u c z E u e 3 B y b 2 R 1 Y 3 R f a W Q s N T F 9 J n F 1 b 3 Q 7 L C Z x d W 9 0 O 1 N l Y 3 R p b 2 4 x L 2 Z p b H R l c m V k X 2 x h Y m V s Z W R f Z G F 0 Y V 9 z Z W d o Z X N p b y A o M y k v Q X V 0 b 1 J l b W 9 2 Z W R D b 2 x 1 b W 5 z M S 5 7 U H J v d G 9 j b 2 w g Y 3 l j b G U g Y 2 9 1 b n R l c i w 1 M n 0 m c X V v d D s s J n F 1 b 3 Q 7 U 2 V j d G l v b j E v Z m l s d G V y Z W R f b G F i Z W x l Z F 9 k Y X R h X 3 N l Z 2 h l c 2 l v I C g z K S 9 B d X R v U m V t b 3 Z l Z E N v b H V t b n M x L n t z a G 9 0 X 3 B v c 2 l 0 a W 9 u L D U z f S Z x d W 9 0 O y w m c X V v d D t T Z W N 0 a W 9 u M S 9 m a W x 0 Z X J l Z F 9 s Y W J l b G V k X 2 R h d G F f c 2 V n a G V z a W 8 g K D M p L 0 F 1 d G 9 S Z W 1 v d m V k Q 2 9 s d W 1 u c z E u e 3 R p b W V z d G F t c C w 1 N H 0 m c X V v d D s s J n F 1 b 3 Q 7 U 2 V j d G l v b j E v Z m l s d G V y Z W R f b G F i Z W x l Z F 9 k Y X R h X 3 N l Z 2 h l c 2 l v I C g z K S 9 B d X R v U m V t b 3 Z l Z E N v b H V t b n M x L n t 3 Z W l n a H Q s N T V 9 J n F 1 b 3 Q 7 L C Z x d W 9 0 O 1 N l Y 3 R p b 2 4 x L 2 Z p b H R l c m V k X 2 x h Y m V s Z W R f Z G F 0 Y V 9 z Z W d o Z X N p b y A o M y k v Q X V 0 b 1 J l b W 9 2 Z W R D b 2 x 1 b W 5 z M S 5 7 Y m F 0 Y 2 g s N T Z 9 J n F 1 b 3 Q 7 L C Z x d W 9 0 O 1 N l Y 3 R p b 2 4 x L 2 Z p b H R l c m V k X 2 x h Y m V s Z W R f Z G F 0 Y V 9 z Z W d o Z X N p b y A o M y k v Q X V 0 b 1 J l b W 9 2 Z W R D b 2 x 1 b W 5 z M S 5 7 T W F j a G l u Z S B j e W N s Z S B j b 3 V u d G V y L D U 3 f S Z x d W 9 0 O y w m c X V v d D t T Z W N 0 a W 9 u M S 9 m a W x 0 Z X J l Z F 9 s Y W J l b G V k X 2 R h d G F f c 2 V n a G V z a W 8 g K D M p L 0 F 1 d G 9 S Z W 1 v d m V k Q 2 9 s d W 1 u c z E u e 0 d v b 2 Q g c G F y d H M s N T h 9 J n F 1 b 3 Q 7 L C Z x d W 9 0 O 1 N l Y 3 R p b 2 4 x L 2 Z p b H R l c m V k X 2 x h Y m V s Z W R f Z G F 0 Y V 9 z Z W d o Z X N p b y A o M y k v Q X V 0 b 1 J l b W 9 2 Z W R D b 2 x 1 b W 5 z M S 5 7 Q m F k I H B h c n R z L D U 5 f S Z x d W 9 0 O y w m c X V v d D t T Z W N 0 a W 9 u M S 9 m a W x 0 Z X J l Z F 9 s Y W J l b G V k X 2 R h d G F f c 2 V n a G V z a W 8 g K D M p L 0 F 1 d G 9 S Z W 1 v d m V k Q 2 9 s d W 1 u c z E u e 1 B h c n Q g a W R l b n R p Z m l j Y X R p b 2 4 u I G Z p b m l z a G V k I H B h c n Q s N j B 9 J n F 1 b 3 Q 7 L C Z x d W 9 0 O 1 N l Y 3 R p b 2 4 x L 2 Z p b H R l c m V k X 2 x h Y m V s Z W R f Z G F 0 Y V 9 z Z W d o Z X N p b y A o M y k v Q X V 0 b 1 J l b W 9 2 Z W R D b 2 x 1 b W 5 z M S 5 7 S W 5 0 Z W d y Y W w u I E l z d H d l c n Q s N j F 9 J n F 1 b 3 Q 7 L C Z x d W 9 0 O 1 N l Y 3 R p b 2 4 x L 2 Z p b H R l c m V k X 2 x h Y m V s Z W R f Z G F 0 Y V 9 z Z W d o Z X N p b y A o M y k v Q X V 0 b 1 J l b W 9 2 Z W R D b 2 x 1 b W 5 z M S 5 7 V G l t Z S w 2 M n 0 m c X V v d D s s J n F 1 b 3 Q 7 U 2 V j d G l v b j E v Z m l s d G V y Z W R f b G F i Z W x l Z F 9 k Y X R h X 3 N l Z 2 h l c 2 l v I C g z K S 9 B d X R v U m V t b 3 Z l Z E N v b H V t b n M x L n t E Y X k u b W 9 u d G g s N j N 9 J n F 1 b 3 Q 7 L C Z x d W 9 0 O 1 N l Y 3 R p b 2 4 x L 2 Z p b H R l c m V k X 2 x h Y m V s Z W R f Z G F 0 Y V 9 z Z W d o Z X N p b y A o M y k v Q X V 0 b 1 J l b W 9 2 Z W R D b 2 x 1 b W 5 z M S 5 7 V G h y Z X N o b 2 x k I H Z h b H V l I G 9 m I H N j c m V 3 L i B h Y 3 R 1 Y W w g d m F s d W U s N j R 9 J n F 1 b 3 Q 7 L C Z x d W 9 0 O 1 N l Y 3 R p b 2 4 x L 2 Z p b H R l c m V k X 2 x h Y m V s Z W R f Z G F 0 Y V 9 z Z W d o Z X N p b y A o M y k v Q X V 0 b 1 J l b W 9 2 Z W R D b 2 x 1 b W 5 z M S 5 7 U G V h a y B 2 Y W x 1 Z S B v Z i B z Y 3 J l d y 4 g Y W N 0 d W F s I H Z h b H V l L D Y 1 f S Z x d W 9 0 O y w m c X V v d D t T Z W N 0 a W 9 u M S 9 m a W x 0 Z X J l Z F 9 s Y W J l b G V k X 2 R h d G F f c 2 V n a G V z a W 8 g K D M p L 0 F 1 d G 9 S Z W 1 v d m V k Q 2 9 s d W 1 u c z E u e 1 Z h c m l h Y m x l I G l u a m V j d G l v b i B 0 a W 1 l L i B h Y 3 R 1 Y W w g d m F s d W U s N j Z 9 J n F 1 b 3 Q 7 L C Z x d W 9 0 O 1 N l Y 3 R p b 2 4 x L 2 Z p b H R l c m V k X 2 x h Y m V s Z W R f Z G F 0 Y V 9 z Z W d o Z X N p b y A o M y k v Q X V 0 b 1 J l b W 9 2 Z W R D b 2 x 1 b W 5 z M S 5 7 d G V t c F N l d F Z h b H V l L D Y 3 f S Z x d W 9 0 O y w m c X V v d D t T Z W N 0 a W 9 u M S 9 m a W x 0 Z X J l Z F 9 s Y W J l b G V k X 2 R h d G F f c 2 V n a G V z a W 8 g K D M p L 0 F 1 d G 9 S Z W 1 v d m V k Q 2 9 s d W 1 u c z E u e 0 R l b H R h V G l t Z V B v c 3 R H Y X R l L D Y 4 f S Z x d W 9 0 O y w m c X V v d D t T Z W N 0 a W 9 u M S 9 m a W x 0 Z X J l Z F 9 s Y W J l b G V k X 2 R h d G F f c 2 V n a G V z a W 8 g K D M p L 0 F 1 d G 9 S Z W 1 v d m V k Q 2 9 s d W 1 u c z E u e 0 R l b H R h V G l t Z U V u Z E 9 m R m l s b C w 2 O X 0 m c X V v d D s s J n F 1 b 3 Q 7 U 2 V j d G l v b j E v Z m l s d G V y Z W R f b G F i Z W x l Z F 9 k Y X R h X 3 N l Z 2 h l c 2 l v I C g z K S 9 B d X R v U m V t b 3 Z l Z E N v b H V t b n M x L n t R U l 9 k Y X R h L D c w f S Z x d W 9 0 O y w m c X V v d D t T Z W N 0 a W 9 u M S 9 m a W x 0 Z X J l Z F 9 s Y W J l b G V k X 2 R h d G F f c 2 V n a G V z a W 8 g K D M p L 0 F 1 d G 9 S Z W 1 v d m V k Q 2 9 s d W 1 u c z E u e 1 F S X 1 B y b 2 R 1 Y 3 R f S U Q s N z F 9 J n F 1 b 3 Q 7 L C Z x d W 9 0 O 1 N l Y 3 R p b 2 4 x L 2 Z p b H R l c m V k X 2 x h Y m V s Z W R f Z G F 0 Y V 9 z Z W d o Z X N p b y A o M y k v Q X V 0 b 1 J l b W 9 2 Z W R D b 2 x 1 b W 5 z M S 5 7 Q W 5 v b W F s e V 9 T a G F w Z V 9 U a H J l c 2 h v b G Q s N z J 9 J n F 1 b 3 Q 7 L C Z x d W 9 0 O 1 N l Y 3 R p b 2 4 x L 2 Z p b H R l c m V k X 2 x h Y m V s Z W R f Z G F 0 Y V 9 z Z W d o Z X N p b y A o M y k v Q X V 0 b 1 J l b W 9 2 Z W R D b 2 x 1 b W 5 z M S 5 7 Q W 5 v b W F s e V 9 U Z X h 0 d X J l X 1 R o c m V z a G 9 s Z C w 3 M 3 0 m c X V v d D s s J n F 1 b 3 Q 7 U 2 V j d G l v b j E v Z m l s d G V y Z W R f b G F i Z W x l Z F 9 k Y X R h X 3 N l Z 2 h l c 2 l v I C g z K S 9 B d X R v U m V t b 3 Z l Z E N v b H V t b n M x L n t R U l 9 S Z W F k X 0 R h d G F f T G V u Z 3 R o L D c 0 f S Z x d W 9 0 O y w m c X V v d D t T Z W N 0 a W 9 u M S 9 m a W x 0 Z X J l Z F 9 s Y W J l b G V k X 2 R h d G F f c 2 V n a G V z a W 8 g K D M p L 0 F 1 d G 9 S Z W 1 v d m V k Q 2 9 s d W 1 u c z E u e 1 F S X 1 B v c 2 l 0 a W 9 u X 1 g s N z V 9 J n F 1 b 3 Q 7 L C Z x d W 9 0 O 1 N l Y 3 R p b 2 4 x L 2 Z p b H R l c m V k X 2 x h Y m V s Z W R f Z G F 0 Y V 9 z Z W d o Z X N p b y A o M y k v Q X V 0 b 1 J l b W 9 2 Z W R D b 2 x 1 b W 5 z M S 5 7 U V J f U G 9 z a X R p b 2 5 f W S w 3 N n 0 m c X V v d D s s J n F 1 b 3 Q 7 U 2 V j d G l v b j E v Z m l s d G V y Z W R f b G F i Z W x l Z F 9 k Y X R h X 3 N l Z 2 h l c 2 l v I C g z K S 9 B d X R v U m V t b 3 Z l Z E N v b H V t b n M x L n t R U l 9 E Z X R l Y 3 R l Z F 9 B b m d s Z S w 3 N 3 0 m c X V v d D s s J n F 1 b 3 Q 7 U 2 V j d G l v b j E v Z m l s d G V y Z W R f b G F i Z W x l Z F 9 k Y X R h X 3 N l Z 2 h l c 2 l v I C g z K S 9 B d X R v U m V t b 3 Z l Z E N v b H V t b n M x L n t R U l 9 E Z X R l Y 3 R l Z F 9 D b 2 R l X 1 J l c 2 9 s d X R p b 2 4 s N z h 9 J n F 1 b 3 Q 7 L C Z x d W 9 0 O 1 N l Y 3 R p b 2 4 x L 2 Z p b H R l c m V k X 2 x h Y m V s Z W R f Z G F 0 Y V 9 z Z W d o Z X N p b y A o M y k v Q X V 0 b 1 J l b W 9 2 Z W R D b 2 x 1 b W 5 z M S 5 7 Q 2 9 k Z V 9 B b m d s Z S w 3 O X 0 m c X V v d D s s J n F 1 b 3 Q 7 U 2 V j d G l v b j E v Z m l s d G V y Z W R f b G F i Z W x l Z F 9 k Y X R h X 3 N l Z 2 h l c 2 l v I C g z K S 9 B d X R v U m V t b 3 Z l Z E N v b H V t b n M x L n t F Z G d l X 1 d p Z H R o L D g w f S Z x d W 9 0 O y w m c X V v d D t T Z W N 0 a W 9 u M S 9 m a W x 0 Z X J l Z F 9 s Y W J l b G V k X 2 R h d G F f c 2 V n a G V z a W 8 g K D M p L 0 F 1 d G 9 S Z W 1 v d m V k Q 2 9 s d W 1 u c z E u e 1 B v c 2 l 0 a W 9 u X 1 g s O D F 9 J n F 1 b 3 Q 7 L C Z x d W 9 0 O 1 N l Y 3 R p b 2 4 x L 2 Z p b H R l c m V k X 2 x h Y m V s Z W R f Z G F 0 Y V 9 z Z W d o Z X N p b y A o M y k v Q X V 0 b 1 J l b W 9 2 Z W R D b 2 x 1 b W 5 z M S 5 7 U G 9 z a X R p b 2 5 f W S w 4 M n 0 m c X V v d D s s J n F 1 b 3 Q 7 U 2 V j d G l v b j E v Z m l s d G V y Z W R f b G F i Z W x l Z F 9 k Y X R h X 3 N l Z 2 h l c 2 l v I C g z K S 9 B d X R v U m V t b 3 Z l Z E N v b H V t b n M x L n t B b m d s Z S w 4 M 3 0 m c X V v d D s s J n F 1 b 3 Q 7 U 2 V j d G l v b j E v Z m l s d G V y Z W R f b G F i Z W x l Z F 9 k Y X R h X 3 N l Z 2 h l c 2 l v I C g z K S 9 B d X R v U m V t b 3 Z l Z E N v b H V t b n M x L n t N Y X R j a F 8 l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d G V y Z W R f b G F i Z W x l Z F 9 k Y X R h X 3 N l Z 2 h l c 2 l v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H R l c m V k X 2 x h Y m V s Z W R f Z G F 0 Y V 9 z Z W d o Z X N p b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l Z F 9 s Y W J l b G V k X 2 R h d G F f c 2 V n a G V z a W 8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p y K 8 d G g y 0 e T v 6 A F C a p 4 p g A A A A A C A A A A A A A D Z g A A w A A A A B A A A A A 7 + F h X m G Y 0 h U C A q X 9 1 D N l G A A A A A A S A A A C g A A A A E A A A A I P z X f F r H b m 2 X m v R F x u M + I 9 Q A A A A V e a R I s v b m j o R q Z P k 5 I 2 R r c i K J W L k H n Q S C Z K q n U 1 I Q U 0 O 7 x + b M G w / y q Y G t g a / 3 J J / M B C Y N G 0 b O H g G A 5 y C 7 F n t s 4 B e w z 4 k F z 9 T L / p v L g z B 6 5 o U A A A A / L 8 s Q + A F 7 P 9 F c e d o G Q 6 f T / e 2 E t Q = < / D a t a M a s h u p > 
</file>

<file path=customXml/itemProps1.xml><?xml version="1.0" encoding="utf-8"?>
<ds:datastoreItem xmlns:ds="http://schemas.openxmlformats.org/officeDocument/2006/customXml" ds:itemID="{ED818BE3-2094-4B72-8FEB-50E95958B8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filtered_labeled_data_seg_modif</vt:lpstr>
      <vt:lpstr>filtered_labeled_data_seg_trial</vt:lpstr>
      <vt:lpstr>Data_For_CSV_Full</vt:lpstr>
      <vt:lpstr>Data_For_CSV_NoMeasurments</vt:lpstr>
      <vt:lpstr>Data Features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Seghesio</dc:creator>
  <cp:lastModifiedBy>Lorenzo Seghesio</cp:lastModifiedBy>
  <dcterms:created xsi:type="dcterms:W3CDTF">2025-04-15T14:39:34Z</dcterms:created>
  <dcterms:modified xsi:type="dcterms:W3CDTF">2025-06-22T11:24:52Z</dcterms:modified>
</cp:coreProperties>
</file>