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20" windowWidth="15345" windowHeight="451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1" i="87" l="1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6" i="86" l="1"/>
  <c r="B69" i="86"/>
  <c r="B69" i="85"/>
  <c r="B66" i="85"/>
  <c r="B69" i="83"/>
  <c r="B66" i="83"/>
  <c r="B69" i="81"/>
  <c r="B66" i="81"/>
  <c r="B69" i="80"/>
  <c r="B66" i="80"/>
  <c r="B69" i="87"/>
  <c r="B66" i="87"/>
  <c r="B69" i="84"/>
  <c r="B66" i="84"/>
  <c r="B66" i="82"/>
  <c r="B69" i="82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6" l="1"/>
  <c r="B85" i="86"/>
  <c r="B88" i="81"/>
  <c r="B85" i="81"/>
  <c r="B85" i="83"/>
  <c r="B88" i="83"/>
  <c r="B85" i="87"/>
  <c r="B88" i="87"/>
  <c r="B88" i="84"/>
  <c r="B85" i="84"/>
  <c r="B85" i="85"/>
  <c r="B88" i="85"/>
  <c r="B88" i="82"/>
  <c r="B85" i="82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1" l="1"/>
  <c r="B104" i="81"/>
  <c r="B106" i="83"/>
  <c r="B104" i="83"/>
  <c r="B104" i="80"/>
  <c r="B106" i="80"/>
  <c r="B106" i="84"/>
  <c r="B104" i="84"/>
  <c r="B104" i="82"/>
  <c r="B106" i="82"/>
  <c r="B106" i="85"/>
  <c r="B104" i="85"/>
  <c r="O105" i="80"/>
  <c r="O105" i="81"/>
  <c r="O105" i="84"/>
  <c r="O105" i="82"/>
  <c r="O105" i="83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6" i="86" l="1"/>
  <c r="B104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<sst xmlns="http://schemas.openxmlformats.org/spreadsheetml/2006/main" count="1864" uniqueCount="83">
  <si>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</si>
  <si>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</si>
  <si>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</si>
  <si>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</si>
  <si>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</si>
  <si>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</si>
  <si>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</si>
  <si>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</si>
  <si>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</si>
  <si>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</si>
  <si>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</si>
  <si>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</si>
  <si>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</si>
  <si>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</si>
  <si>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</si>
  <si>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</si>
  <si>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</si>
  <si>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</si>
  <si>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</si>
  <si>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</si>
  <si>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</si>
  <si>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</si>
  <si>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</si>
  <si>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</si>
  <si>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</si>
  <si>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</si>
  <si>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</si>
  <si>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</si>
  <si>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</si>
  <si>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</si>
  <si>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</si>
  <si>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</si>
  <si>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</si>
  <si>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</si>
  <si>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</si>
  <si>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</si>
  <si>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</si>
  <si>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</si>
  <si>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</si>
  <si>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</si>
  <si>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</si>
  <si>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</si>
  <si>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</si>
  <si>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</si>
  <si>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</si>
  <si>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</si>
  <si>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</si>
  <si>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</si>
  <si>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</si>
  <si>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</si>
  <si>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</si>
  <si>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</si>
  <si>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</si>
  <si>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>ESPELHO PRATA</t>
  </si>
  <si>
    <t>ESPELHO CHAMPANHE</t>
  </si>
  <si>
    <t>ESPELHO FUMÊ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</si>
  <si>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</si>
  <si>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</si>
  <si>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</si>
  <si>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</si>
  <si>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</si>
  <si>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</si>
  <si>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</si>
  <si>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</si>
  <si>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</si>
  <si>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</si>
  <si>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</si>
  <si>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</si>
  <si>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</si>
  <si>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</si>
  <si>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</si>
  <si>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</si>
  <si>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</si>
  <si>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</si>
  <si>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</si>
  <si>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H-2400</t>
  </si>
  <si>
    <t>1010273
(PINT NAT)</t>
  </si>
  <si>
    <t>PUXADOR PL ALUM VD C/CILINDRO + COR</t>
  </si>
  <si>
    <t>PUXADOR PL ALUM VD C/CILINDRO - NATURAL</t>
  </si>
  <si>
    <t>PINTURA PUXADOR/CAPA XXX + COR + COR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</si>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</sst>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2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2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59" t="s">
        <v>69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s="2" customFormat="1" ht="60.75" customHeight="1" x14ac:dyDescent="0.2">
      <c r="A2" s="61" t="s">
        <v>75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s="2" customFormat="1" ht="27.75" customHeight="1" x14ac:dyDescent="0.2">
      <c r="A3" s="63" t="s">
        <v>3</v>
      </c>
      <c r="B3" s="63" t="s">
        <v>4</v>
      </c>
      <c r="C3" s="63" t="s">
        <v>6</v>
      </c>
      <c r="D3" s="49" t="s">
        <v>6</v>
      </c>
      <c r="E3" s="50"/>
      <c r="F3" s="50"/>
      <c r="G3" s="50"/>
      <c r="H3" s="50"/>
      <c r="I3" s="50"/>
      <c r="J3" s="50"/>
      <c r="K3" s="50"/>
      <c r="L3" s="50"/>
      <c r="M3" s="50"/>
      <c r="N3" s="51"/>
      <c r="O3" s="64" t="s">
        <v>5</v>
      </c>
      <c r="P3" s="65" t="s">
        <v>38</v>
      </c>
      <c r="Q3" s="64" t="s">
        <v>7</v>
      </c>
      <c r="R3" s="64"/>
      <c r="S3" s="64"/>
    </row>
    <row r="4" spans="1:19" ht="38.25" customHeight="1" x14ac:dyDescent="0.2">
      <c r="A4" s="63"/>
      <c r="B4" s="63"/>
      <c r="C4" s="63"/>
      <c r="D4" s="7" t="s">
        <v>46</v>
      </c>
      <c r="E4" s="7" t="s">
        <v>39</v>
      </c>
      <c r="F4" s="7" t="s">
        <v>40</v>
      </c>
      <c r="G4" s="7" t="s">
        <v>41</v>
      </c>
      <c r="H4" s="7" t="s">
        <v>42</v>
      </c>
      <c r="I4" s="7" t="s">
        <v>43</v>
      </c>
      <c r="J4" s="7" t="s">
        <v>44</v>
      </c>
      <c r="K4" s="7" t="s">
        <v>45</v>
      </c>
      <c r="L4" s="7" t="s">
        <v>58</v>
      </c>
      <c r="M4" s="7" t="s">
        <v>59</v>
      </c>
      <c r="N4" s="7" t="s">
        <v>60</v>
      </c>
      <c r="O4" s="64"/>
      <c r="P4" s="66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40">
        <v>929260</v>
      </c>
      <c r="B5" s="53">
        <f>VLOOKUP(A5,'[1]PTA DESL ALUM VD'!$B$10:$F$278,2,FALSE)</f>
        <v>570208</v>
      </c>
      <c r="C5" s="54"/>
      <c r="D5" s="34">
        <v>330005</v>
      </c>
      <c r="E5" s="34">
        <v>330105</v>
      </c>
      <c r="F5" s="34">
        <v>330205</v>
      </c>
      <c r="G5" s="34">
        <v>330305</v>
      </c>
      <c r="H5" s="34">
        <v>330405</v>
      </c>
      <c r="I5" s="34">
        <v>330505</v>
      </c>
      <c r="J5" s="34">
        <v>330605</v>
      </c>
      <c r="K5" s="34">
        <v>330705</v>
      </c>
      <c r="L5" s="34">
        <v>330805</v>
      </c>
      <c r="M5" s="34">
        <v>330905</v>
      </c>
      <c r="N5" s="34">
        <v>331005</v>
      </c>
      <c r="O5" s="40" t="str">
        <f>VLOOKUP(A5,'[1]PTA DESL ALUM VD'!$B$10:$F$278,3,FALSE)</f>
        <v>PORTA ESP ATRIA PUX/FECH 2400X800X45 + COR</v>
      </c>
      <c r="P5" s="33" t="s">
        <v>53</v>
      </c>
      <c r="Q5" s="40">
        <f>VLOOKUP(A5,'[1]PTA DESL ALUM VD'!$B$10:$F$278,4,FALSE)</f>
        <v>2400</v>
      </c>
      <c r="R5" s="40">
        <f>VLOOKUP(A5,'[1]PTA DESL ALUM VD'!$B$10:$F$278,5,FALSE)</f>
        <v>800</v>
      </c>
      <c r="S5" s="40">
        <v>45</v>
      </c>
    </row>
    <row r="6" spans="1:19" ht="38.25" customHeight="1" x14ac:dyDescent="0.2">
      <c r="A6" s="52"/>
      <c r="B6" s="55"/>
      <c r="C6" s="56"/>
      <c r="D6" s="34">
        <v>330006</v>
      </c>
      <c r="E6" s="34">
        <v>330106</v>
      </c>
      <c r="F6" s="34">
        <v>330206</v>
      </c>
      <c r="G6" s="34">
        <v>330306</v>
      </c>
      <c r="H6" s="34">
        <v>330406</v>
      </c>
      <c r="I6" s="34">
        <v>330506</v>
      </c>
      <c r="J6" s="34">
        <v>330606</v>
      </c>
      <c r="K6" s="34">
        <v>330706</v>
      </c>
      <c r="L6" s="34">
        <v>330806</v>
      </c>
      <c r="M6" s="34">
        <v>330906</v>
      </c>
      <c r="N6" s="34">
        <v>331006</v>
      </c>
      <c r="O6" s="52"/>
      <c r="P6" s="33" t="s">
        <v>25</v>
      </c>
      <c r="Q6" s="52"/>
      <c r="R6" s="52"/>
      <c r="S6" s="52"/>
    </row>
    <row r="7" spans="1:19" ht="38.25" customHeight="1" x14ac:dyDescent="0.2">
      <c r="A7" s="52"/>
      <c r="B7" s="55"/>
      <c r="C7" s="56"/>
      <c r="D7" s="34">
        <v>330008</v>
      </c>
      <c r="E7" s="34">
        <v>330108</v>
      </c>
      <c r="F7" s="34">
        <v>330208</v>
      </c>
      <c r="G7" s="34">
        <v>330308</v>
      </c>
      <c r="H7" s="34">
        <v>330408</v>
      </c>
      <c r="I7" s="34">
        <v>330508</v>
      </c>
      <c r="J7" s="34">
        <v>330608</v>
      </c>
      <c r="K7" s="34">
        <v>330708</v>
      </c>
      <c r="L7" s="34">
        <v>330808</v>
      </c>
      <c r="M7" s="34">
        <v>330908</v>
      </c>
      <c r="N7" s="34">
        <v>331008</v>
      </c>
      <c r="O7" s="52"/>
      <c r="P7" s="33" t="s">
        <v>47</v>
      </c>
      <c r="Q7" s="52"/>
      <c r="R7" s="52"/>
      <c r="S7" s="52"/>
    </row>
    <row r="8" spans="1:19" ht="38.25" customHeight="1" x14ac:dyDescent="0.2">
      <c r="A8" s="52"/>
      <c r="B8" s="55"/>
      <c r="C8" s="56"/>
      <c r="D8" s="34">
        <v>330009</v>
      </c>
      <c r="E8" s="34">
        <v>330109</v>
      </c>
      <c r="F8" s="34">
        <v>330209</v>
      </c>
      <c r="G8" s="34">
        <v>330309</v>
      </c>
      <c r="H8" s="34">
        <v>330409</v>
      </c>
      <c r="I8" s="34">
        <v>330509</v>
      </c>
      <c r="J8" s="34">
        <v>330609</v>
      </c>
      <c r="K8" s="34">
        <v>330709</v>
      </c>
      <c r="L8" s="34">
        <v>330809</v>
      </c>
      <c r="M8" s="34">
        <v>330909</v>
      </c>
      <c r="N8" s="34">
        <v>331009</v>
      </c>
      <c r="O8" s="52"/>
      <c r="P8" s="33" t="s">
        <v>57</v>
      </c>
      <c r="Q8" s="52"/>
      <c r="R8" s="52"/>
      <c r="S8" s="52"/>
    </row>
    <row r="9" spans="1:19" ht="30" customHeight="1" x14ac:dyDescent="0.2">
      <c r="A9" s="52"/>
      <c r="B9" s="55"/>
      <c r="C9" s="56"/>
      <c r="D9" s="34">
        <v>330010</v>
      </c>
      <c r="E9" s="34">
        <v>330110</v>
      </c>
      <c r="F9" s="34">
        <v>330210</v>
      </c>
      <c r="G9" s="34">
        <v>330310</v>
      </c>
      <c r="H9" s="34">
        <v>330410</v>
      </c>
      <c r="I9" s="34">
        <v>330510</v>
      </c>
      <c r="J9" s="34">
        <v>330610</v>
      </c>
      <c r="K9" s="34">
        <v>330710</v>
      </c>
      <c r="L9" s="34">
        <v>330810</v>
      </c>
      <c r="M9" s="34">
        <v>330910</v>
      </c>
      <c r="N9" s="34">
        <v>331010</v>
      </c>
      <c r="O9" s="52"/>
      <c r="P9" s="33" t="s">
        <v>23</v>
      </c>
      <c r="Q9" s="52"/>
      <c r="R9" s="52"/>
      <c r="S9" s="52"/>
    </row>
    <row r="10" spans="1:19" ht="30" customHeight="1" x14ac:dyDescent="0.2">
      <c r="A10" s="52"/>
      <c r="B10" s="55"/>
      <c r="C10" s="56"/>
      <c r="D10" s="34">
        <v>330012</v>
      </c>
      <c r="E10" s="34">
        <v>330112</v>
      </c>
      <c r="F10" s="34">
        <v>330212</v>
      </c>
      <c r="G10" s="34">
        <v>330312</v>
      </c>
      <c r="H10" s="34">
        <v>330412</v>
      </c>
      <c r="I10" s="34">
        <v>330512</v>
      </c>
      <c r="J10" s="34">
        <v>330612</v>
      </c>
      <c r="K10" s="34">
        <v>330712</v>
      </c>
      <c r="L10" s="34">
        <v>330812</v>
      </c>
      <c r="M10" s="34">
        <v>330912</v>
      </c>
      <c r="N10" s="34">
        <v>331012</v>
      </c>
      <c r="O10" s="52"/>
      <c r="P10" s="33" t="s">
        <v>12</v>
      </c>
      <c r="Q10" s="52"/>
      <c r="R10" s="52"/>
      <c r="S10" s="52"/>
    </row>
    <row r="11" spans="1:19" ht="30" customHeight="1" x14ac:dyDescent="0.2">
      <c r="A11" s="52"/>
      <c r="B11" s="55"/>
      <c r="C11" s="56"/>
      <c r="D11" s="34">
        <v>330013</v>
      </c>
      <c r="E11" s="34">
        <v>330113</v>
      </c>
      <c r="F11" s="34">
        <v>330213</v>
      </c>
      <c r="G11" s="34">
        <v>330313</v>
      </c>
      <c r="H11" s="34">
        <v>330413</v>
      </c>
      <c r="I11" s="34">
        <v>330513</v>
      </c>
      <c r="J11" s="34">
        <v>330613</v>
      </c>
      <c r="K11" s="34">
        <v>330713</v>
      </c>
      <c r="L11" s="34">
        <v>330813</v>
      </c>
      <c r="M11" s="34">
        <v>330913</v>
      </c>
      <c r="N11" s="34">
        <v>331013</v>
      </c>
      <c r="O11" s="52"/>
      <c r="P11" s="33" t="s">
        <v>56</v>
      </c>
      <c r="Q11" s="52"/>
      <c r="R11" s="52"/>
      <c r="S11" s="52"/>
    </row>
    <row r="12" spans="1:19" ht="30" customHeight="1" x14ac:dyDescent="0.2">
      <c r="A12" s="52"/>
      <c r="B12" s="55"/>
      <c r="C12" s="56"/>
      <c r="D12" s="34">
        <v>330015</v>
      </c>
      <c r="E12" s="34">
        <v>330115</v>
      </c>
      <c r="F12" s="34">
        <v>330215</v>
      </c>
      <c r="G12" s="34">
        <v>330315</v>
      </c>
      <c r="H12" s="34">
        <v>330415</v>
      </c>
      <c r="I12" s="34">
        <v>330515</v>
      </c>
      <c r="J12" s="34">
        <v>330615</v>
      </c>
      <c r="K12" s="34">
        <v>330715</v>
      </c>
      <c r="L12" s="34">
        <v>330815</v>
      </c>
      <c r="M12" s="34">
        <v>330915</v>
      </c>
      <c r="N12" s="34">
        <v>331015</v>
      </c>
      <c r="O12" s="52"/>
      <c r="P12" s="33" t="s">
        <v>20</v>
      </c>
      <c r="Q12" s="52"/>
      <c r="R12" s="52"/>
      <c r="S12" s="52"/>
    </row>
    <row r="13" spans="1:19" ht="30" customHeight="1" x14ac:dyDescent="0.2">
      <c r="A13" s="52"/>
      <c r="B13" s="55"/>
      <c r="C13" s="56"/>
      <c r="D13" s="34">
        <v>330021</v>
      </c>
      <c r="E13" s="34">
        <v>330121</v>
      </c>
      <c r="F13" s="34">
        <v>330221</v>
      </c>
      <c r="G13" s="34">
        <v>330321</v>
      </c>
      <c r="H13" s="34">
        <v>330421</v>
      </c>
      <c r="I13" s="34">
        <v>330521</v>
      </c>
      <c r="J13" s="34">
        <v>330621</v>
      </c>
      <c r="K13" s="34">
        <v>330721</v>
      </c>
      <c r="L13" s="34">
        <v>330821</v>
      </c>
      <c r="M13" s="34">
        <v>330921</v>
      </c>
      <c r="N13" s="34">
        <v>331021</v>
      </c>
      <c r="O13" s="52"/>
      <c r="P13" s="33" t="s">
        <v>24</v>
      </c>
      <c r="Q13" s="52"/>
      <c r="R13" s="52"/>
      <c r="S13" s="52"/>
    </row>
    <row r="14" spans="1:19" ht="30" customHeight="1" x14ac:dyDescent="0.2">
      <c r="A14" s="52"/>
      <c r="B14" s="55"/>
      <c r="C14" s="56"/>
      <c r="D14" s="34">
        <v>330026</v>
      </c>
      <c r="E14" s="34">
        <v>330126</v>
      </c>
      <c r="F14" s="34">
        <v>330226</v>
      </c>
      <c r="G14" s="34">
        <v>330326</v>
      </c>
      <c r="H14" s="34">
        <v>330426</v>
      </c>
      <c r="I14" s="34">
        <v>330526</v>
      </c>
      <c r="J14" s="34">
        <v>330626</v>
      </c>
      <c r="K14" s="34">
        <v>330726</v>
      </c>
      <c r="L14" s="34">
        <v>330826</v>
      </c>
      <c r="M14" s="34">
        <v>330926</v>
      </c>
      <c r="N14" s="34">
        <v>331026</v>
      </c>
      <c r="O14" s="52"/>
      <c r="P14" s="33" t="s">
        <v>55</v>
      </c>
      <c r="Q14" s="52"/>
      <c r="R14" s="52"/>
      <c r="S14" s="52"/>
    </row>
    <row r="15" spans="1:19" ht="30" customHeight="1" x14ac:dyDescent="0.2">
      <c r="A15" s="52"/>
      <c r="B15" s="55"/>
      <c r="C15" s="56"/>
      <c r="D15" s="34">
        <v>330027</v>
      </c>
      <c r="E15" s="34">
        <v>330127</v>
      </c>
      <c r="F15" s="34">
        <v>330227</v>
      </c>
      <c r="G15" s="34">
        <v>330327</v>
      </c>
      <c r="H15" s="34">
        <v>330427</v>
      </c>
      <c r="I15" s="34">
        <v>330527</v>
      </c>
      <c r="J15" s="34">
        <v>330627</v>
      </c>
      <c r="K15" s="34">
        <v>330727</v>
      </c>
      <c r="L15" s="34">
        <v>330827</v>
      </c>
      <c r="M15" s="34">
        <v>330927</v>
      </c>
      <c r="N15" s="34">
        <v>331027</v>
      </c>
      <c r="O15" s="52"/>
      <c r="P15" s="33" t="s">
        <v>54</v>
      </c>
      <c r="Q15" s="52"/>
      <c r="R15" s="52"/>
      <c r="S15" s="52"/>
    </row>
    <row r="16" spans="1:19" ht="30" customHeight="1" x14ac:dyDescent="0.2">
      <c r="A16" s="52"/>
      <c r="B16" s="55"/>
      <c r="C16" s="56"/>
      <c r="D16" s="34">
        <v>330038</v>
      </c>
      <c r="E16" s="34">
        <v>330138</v>
      </c>
      <c r="F16" s="34">
        <v>330238</v>
      </c>
      <c r="G16" s="34">
        <v>330338</v>
      </c>
      <c r="H16" s="34">
        <v>330438</v>
      </c>
      <c r="I16" s="34">
        <v>330538</v>
      </c>
      <c r="J16" s="34">
        <v>330638</v>
      </c>
      <c r="K16" s="34">
        <v>330738</v>
      </c>
      <c r="L16" s="34">
        <v>330838</v>
      </c>
      <c r="M16" s="34">
        <v>330938</v>
      </c>
      <c r="N16" s="34">
        <v>331038</v>
      </c>
      <c r="O16" s="52"/>
      <c r="P16" s="33" t="s">
        <v>21</v>
      </c>
      <c r="Q16" s="52"/>
      <c r="R16" s="52"/>
      <c r="S16" s="52"/>
    </row>
    <row r="17" spans="1:19" ht="30" customHeight="1" x14ac:dyDescent="0.2">
      <c r="A17" s="52"/>
      <c r="B17" s="55"/>
      <c r="C17" s="56"/>
      <c r="D17" s="34">
        <v>330044</v>
      </c>
      <c r="E17" s="34">
        <v>330144</v>
      </c>
      <c r="F17" s="34">
        <v>330244</v>
      </c>
      <c r="G17" s="34">
        <v>330344</v>
      </c>
      <c r="H17" s="34">
        <v>330444</v>
      </c>
      <c r="I17" s="34">
        <v>330544</v>
      </c>
      <c r="J17" s="34">
        <v>330644</v>
      </c>
      <c r="K17" s="34">
        <v>330744</v>
      </c>
      <c r="L17" s="34">
        <v>330844</v>
      </c>
      <c r="M17" s="34">
        <v>330944</v>
      </c>
      <c r="N17" s="34">
        <v>331044</v>
      </c>
      <c r="O17" s="52"/>
      <c r="P17" s="33" t="s">
        <v>22</v>
      </c>
      <c r="Q17" s="52"/>
      <c r="R17" s="52"/>
      <c r="S17" s="52"/>
    </row>
    <row r="18" spans="1:19" ht="30" customHeight="1" x14ac:dyDescent="0.2">
      <c r="A18" s="52"/>
      <c r="B18" s="55"/>
      <c r="C18" s="56"/>
      <c r="D18" s="34">
        <v>330049</v>
      </c>
      <c r="E18" s="34">
        <v>330149</v>
      </c>
      <c r="F18" s="34">
        <v>330249</v>
      </c>
      <c r="G18" s="34">
        <v>330349</v>
      </c>
      <c r="H18" s="34">
        <v>330449</v>
      </c>
      <c r="I18" s="34">
        <v>330549</v>
      </c>
      <c r="J18" s="34">
        <v>330649</v>
      </c>
      <c r="K18" s="34">
        <v>330749</v>
      </c>
      <c r="L18" s="34">
        <v>330849</v>
      </c>
      <c r="M18" s="34">
        <v>330949</v>
      </c>
      <c r="N18" s="34">
        <v>331049</v>
      </c>
      <c r="O18" s="52"/>
      <c r="P18" s="33" t="s">
        <v>49</v>
      </c>
      <c r="Q18" s="52"/>
      <c r="R18" s="52"/>
      <c r="S18" s="52"/>
    </row>
    <row r="19" spans="1:19" ht="30" customHeight="1" x14ac:dyDescent="0.2">
      <c r="A19" s="52"/>
      <c r="B19" s="55"/>
      <c r="C19" s="56"/>
      <c r="D19" s="34">
        <v>330050</v>
      </c>
      <c r="E19" s="34">
        <v>330150</v>
      </c>
      <c r="F19" s="34">
        <v>330250</v>
      </c>
      <c r="G19" s="34">
        <v>330350</v>
      </c>
      <c r="H19" s="34">
        <v>330450</v>
      </c>
      <c r="I19" s="34">
        <v>330550</v>
      </c>
      <c r="J19" s="34">
        <v>330650</v>
      </c>
      <c r="K19" s="34">
        <v>330750</v>
      </c>
      <c r="L19" s="34">
        <v>330850</v>
      </c>
      <c r="M19" s="34">
        <v>330950</v>
      </c>
      <c r="N19" s="34">
        <v>331050</v>
      </c>
      <c r="O19" s="52"/>
      <c r="P19" s="33" t="s">
        <v>50</v>
      </c>
      <c r="Q19" s="52"/>
      <c r="R19" s="52"/>
      <c r="S19" s="52"/>
    </row>
    <row r="20" spans="1:19" ht="30" customHeight="1" x14ac:dyDescent="0.2">
      <c r="A20" s="52"/>
      <c r="B20" s="55"/>
      <c r="C20" s="56"/>
      <c r="D20" s="34">
        <v>330051</v>
      </c>
      <c r="E20" s="34">
        <v>330151</v>
      </c>
      <c r="F20" s="34">
        <v>330251</v>
      </c>
      <c r="G20" s="34">
        <v>330351</v>
      </c>
      <c r="H20" s="34">
        <v>330451</v>
      </c>
      <c r="I20" s="34">
        <v>330551</v>
      </c>
      <c r="J20" s="34">
        <v>330651</v>
      </c>
      <c r="K20" s="34">
        <v>330751</v>
      </c>
      <c r="L20" s="34">
        <v>330851</v>
      </c>
      <c r="M20" s="34">
        <v>330951</v>
      </c>
      <c r="N20" s="34">
        <v>331051</v>
      </c>
      <c r="O20" s="52"/>
      <c r="P20" s="33" t="s">
        <v>51</v>
      </c>
      <c r="Q20" s="52"/>
      <c r="R20" s="52"/>
      <c r="S20" s="52"/>
    </row>
    <row r="21" spans="1:19" ht="30" customHeight="1" x14ac:dyDescent="0.2">
      <c r="A21" s="52"/>
      <c r="B21" s="55"/>
      <c r="C21" s="56"/>
      <c r="D21" s="34">
        <v>330052</v>
      </c>
      <c r="E21" s="34">
        <v>330152</v>
      </c>
      <c r="F21" s="34">
        <v>330252</v>
      </c>
      <c r="G21" s="34">
        <v>330352</v>
      </c>
      <c r="H21" s="34">
        <v>330452</v>
      </c>
      <c r="I21" s="34">
        <v>330552</v>
      </c>
      <c r="J21" s="34">
        <v>330652</v>
      </c>
      <c r="K21" s="34">
        <v>330752</v>
      </c>
      <c r="L21" s="34">
        <v>330852</v>
      </c>
      <c r="M21" s="34">
        <v>330952</v>
      </c>
      <c r="N21" s="34">
        <v>331052</v>
      </c>
      <c r="O21" s="52"/>
      <c r="P21" s="33" t="s">
        <v>52</v>
      </c>
      <c r="Q21" s="52"/>
      <c r="R21" s="52"/>
      <c r="S21" s="52"/>
    </row>
    <row r="22" spans="1:19" ht="30" customHeight="1" x14ac:dyDescent="0.2">
      <c r="A22" s="52"/>
      <c r="B22" s="55"/>
      <c r="C22" s="56"/>
      <c r="D22" s="36">
        <v>330019</v>
      </c>
      <c r="E22" s="36">
        <v>330119</v>
      </c>
      <c r="F22" s="36">
        <v>330219</v>
      </c>
      <c r="G22" s="36">
        <v>330319</v>
      </c>
      <c r="H22" s="36">
        <v>330419</v>
      </c>
      <c r="I22" s="36">
        <v>330519</v>
      </c>
      <c r="J22" s="36">
        <v>330619</v>
      </c>
      <c r="K22" s="36">
        <v>330719</v>
      </c>
      <c r="L22" s="36">
        <v>330819</v>
      </c>
      <c r="M22" s="36">
        <v>330919</v>
      </c>
      <c r="N22" s="36">
        <v>331019</v>
      </c>
      <c r="O22" s="52"/>
      <c r="P22" s="30"/>
      <c r="Q22" s="52"/>
      <c r="R22" s="52"/>
      <c r="S22" s="52"/>
    </row>
    <row r="23" spans="1:19" ht="30" customHeight="1" x14ac:dyDescent="0.2">
      <c r="A23" s="52"/>
      <c r="B23" s="55"/>
      <c r="C23" s="56"/>
      <c r="D23" s="36">
        <v>330025</v>
      </c>
      <c r="E23" s="36">
        <v>330125</v>
      </c>
      <c r="F23" s="36">
        <v>330225</v>
      </c>
      <c r="G23" s="36">
        <v>330325</v>
      </c>
      <c r="H23" s="36">
        <v>330425</v>
      </c>
      <c r="I23" s="36">
        <v>330525</v>
      </c>
      <c r="J23" s="36">
        <v>330625</v>
      </c>
      <c r="K23" s="36">
        <v>330725</v>
      </c>
      <c r="L23" s="36">
        <v>330825</v>
      </c>
      <c r="M23" s="36">
        <v>330925</v>
      </c>
      <c r="N23" s="36">
        <v>331025</v>
      </c>
      <c r="O23" s="52"/>
      <c r="P23" s="30"/>
      <c r="Q23" s="52"/>
      <c r="R23" s="52"/>
      <c r="S23" s="52"/>
    </row>
    <row r="24" spans="1:19" ht="30" customHeight="1" x14ac:dyDescent="0.2">
      <c r="A24" s="52"/>
      <c r="B24" s="55"/>
      <c r="C24" s="56"/>
      <c r="D24" s="36">
        <v>330028</v>
      </c>
      <c r="E24" s="36">
        <v>330128</v>
      </c>
      <c r="F24" s="36">
        <v>330228</v>
      </c>
      <c r="G24" s="36">
        <v>330328</v>
      </c>
      <c r="H24" s="36">
        <v>330428</v>
      </c>
      <c r="I24" s="36">
        <v>330528</v>
      </c>
      <c r="J24" s="36">
        <v>330628</v>
      </c>
      <c r="K24" s="36">
        <v>330728</v>
      </c>
      <c r="L24" s="36">
        <v>330828</v>
      </c>
      <c r="M24" s="36">
        <v>330928</v>
      </c>
      <c r="N24" s="36">
        <v>331028</v>
      </c>
      <c r="O24" s="52"/>
      <c r="P24" s="30"/>
      <c r="Q24" s="52"/>
      <c r="R24" s="52"/>
      <c r="S24" s="52"/>
    </row>
    <row r="25" spans="1:19" ht="30" customHeight="1" x14ac:dyDescent="0.2">
      <c r="A25" s="52"/>
      <c r="B25" s="55"/>
      <c r="C25" s="56"/>
      <c r="D25" s="36">
        <v>330058</v>
      </c>
      <c r="E25" s="36">
        <v>330158</v>
      </c>
      <c r="F25" s="36">
        <v>330258</v>
      </c>
      <c r="G25" s="36">
        <v>330358</v>
      </c>
      <c r="H25" s="36">
        <v>330458</v>
      </c>
      <c r="I25" s="36">
        <v>330558</v>
      </c>
      <c r="J25" s="36">
        <v>330658</v>
      </c>
      <c r="K25" s="36">
        <v>330758</v>
      </c>
      <c r="L25" s="36">
        <v>330858</v>
      </c>
      <c r="M25" s="36">
        <v>330958</v>
      </c>
      <c r="N25" s="36">
        <v>331058</v>
      </c>
      <c r="O25" s="52"/>
      <c r="P25" s="30"/>
      <c r="Q25" s="52"/>
      <c r="R25" s="52"/>
      <c r="S25" s="52"/>
    </row>
    <row r="26" spans="1:19" ht="30" customHeight="1" x14ac:dyDescent="0.2">
      <c r="A26" s="52"/>
      <c r="B26" s="55"/>
      <c r="C26" s="56"/>
      <c r="D26" s="36">
        <v>330059</v>
      </c>
      <c r="E26" s="36">
        <v>330159</v>
      </c>
      <c r="F26" s="36">
        <v>330259</v>
      </c>
      <c r="G26" s="36">
        <v>330359</v>
      </c>
      <c r="H26" s="36">
        <v>330459</v>
      </c>
      <c r="I26" s="36">
        <v>330559</v>
      </c>
      <c r="J26" s="36">
        <v>330659</v>
      </c>
      <c r="K26" s="36">
        <v>330759</v>
      </c>
      <c r="L26" s="36">
        <v>330859</v>
      </c>
      <c r="M26" s="36">
        <v>330959</v>
      </c>
      <c r="N26" s="36">
        <v>331059</v>
      </c>
      <c r="O26" s="52"/>
      <c r="P26" s="30"/>
      <c r="Q26" s="52"/>
      <c r="R26" s="52"/>
      <c r="S26" s="52"/>
    </row>
    <row r="27" spans="1:19" ht="30" customHeight="1" x14ac:dyDescent="0.2">
      <c r="A27" s="52"/>
      <c r="B27" s="55"/>
      <c r="C27" s="56"/>
      <c r="D27" s="36">
        <v>330060</v>
      </c>
      <c r="E27" s="36">
        <v>330160</v>
      </c>
      <c r="F27" s="36">
        <v>330260</v>
      </c>
      <c r="G27" s="36">
        <v>330360</v>
      </c>
      <c r="H27" s="36">
        <v>330460</v>
      </c>
      <c r="I27" s="36">
        <v>330560</v>
      </c>
      <c r="J27" s="36">
        <v>330660</v>
      </c>
      <c r="K27" s="36">
        <v>330760</v>
      </c>
      <c r="L27" s="36">
        <v>330860</v>
      </c>
      <c r="M27" s="36">
        <v>330960</v>
      </c>
      <c r="N27" s="36">
        <v>331060</v>
      </c>
      <c r="O27" s="52"/>
      <c r="P27" s="30"/>
      <c r="Q27" s="52"/>
      <c r="R27" s="52"/>
      <c r="S27" s="52"/>
    </row>
    <row r="28" spans="1:19" ht="30" customHeight="1" x14ac:dyDescent="0.2">
      <c r="A28" s="52"/>
      <c r="B28" s="55"/>
      <c r="C28" s="56"/>
      <c r="D28" s="36">
        <v>330061</v>
      </c>
      <c r="E28" s="36">
        <v>330161</v>
      </c>
      <c r="F28" s="36">
        <v>330261</v>
      </c>
      <c r="G28" s="36">
        <v>330361</v>
      </c>
      <c r="H28" s="36">
        <v>330461</v>
      </c>
      <c r="I28" s="36">
        <v>330561</v>
      </c>
      <c r="J28" s="36">
        <v>330661</v>
      </c>
      <c r="K28" s="36">
        <v>330761</v>
      </c>
      <c r="L28" s="36">
        <v>330861</v>
      </c>
      <c r="M28" s="36">
        <v>330961</v>
      </c>
      <c r="N28" s="36">
        <v>331061</v>
      </c>
      <c r="O28" s="52"/>
      <c r="P28" s="30"/>
      <c r="Q28" s="52"/>
      <c r="R28" s="52"/>
      <c r="S28" s="52"/>
    </row>
    <row r="29" spans="1:19" ht="30" customHeight="1" x14ac:dyDescent="0.2">
      <c r="A29" s="41"/>
      <c r="B29" s="57"/>
      <c r="C29" s="58"/>
      <c r="D29" s="36">
        <v>330063</v>
      </c>
      <c r="E29" s="36">
        <v>330163</v>
      </c>
      <c r="F29" s="36">
        <v>330263</v>
      </c>
      <c r="G29" s="36">
        <v>330363</v>
      </c>
      <c r="H29" s="36">
        <v>330463</v>
      </c>
      <c r="I29" s="36">
        <v>330563</v>
      </c>
      <c r="J29" s="36">
        <v>330663</v>
      </c>
      <c r="K29" s="36">
        <v>330763</v>
      </c>
      <c r="L29" s="36">
        <v>330863</v>
      </c>
      <c r="M29" s="36">
        <v>330963</v>
      </c>
      <c r="N29" s="36">
        <v>331063</v>
      </c>
      <c r="O29" s="41"/>
      <c r="P29" s="30"/>
      <c r="Q29" s="41"/>
      <c r="R29" s="41"/>
      <c r="S29" s="41"/>
    </row>
    <row r="30" spans="1:19" ht="33" customHeight="1" x14ac:dyDescent="0.2">
      <c r="A30" s="42" t="s">
        <v>70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</row>
    <row r="31" spans="1:19" ht="28.5" customHeight="1" x14ac:dyDescent="0.2">
      <c r="A31" s="45" t="s">
        <v>15</v>
      </c>
      <c r="B31" s="45" t="s">
        <v>4</v>
      </c>
      <c r="C31" s="45" t="s">
        <v>13</v>
      </c>
      <c r="D31" s="49" t="s">
        <v>6</v>
      </c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46" t="s">
        <v>5</v>
      </c>
      <c r="P31" s="48" t="s">
        <v>10</v>
      </c>
      <c r="Q31" s="48" t="s">
        <v>11</v>
      </c>
      <c r="R31" s="48"/>
      <c r="S31" s="48"/>
    </row>
    <row r="32" spans="1:19" ht="39" customHeight="1" x14ac:dyDescent="0.2">
      <c r="A32" s="45"/>
      <c r="B32" s="45"/>
      <c r="C32" s="45"/>
      <c r="D32" s="7" t="s">
        <v>46</v>
      </c>
      <c r="E32" s="7" t="s">
        <v>39</v>
      </c>
      <c r="F32" s="7" t="s">
        <v>40</v>
      </c>
      <c r="G32" s="7" t="s">
        <v>41</v>
      </c>
      <c r="H32" s="7" t="s">
        <v>42</v>
      </c>
      <c r="I32" s="7" t="s">
        <v>43</v>
      </c>
      <c r="J32" s="7" t="s">
        <v>44</v>
      </c>
      <c r="K32" s="7" t="s">
        <v>45</v>
      </c>
      <c r="L32" s="7" t="s">
        <v>58</v>
      </c>
      <c r="M32" s="7" t="s">
        <v>59</v>
      </c>
      <c r="N32" s="7" t="s">
        <v>60</v>
      </c>
      <c r="O32" s="47"/>
      <c r="P32" s="48"/>
      <c r="Q32" s="32" t="s">
        <v>0</v>
      </c>
      <c r="R32" s="32" t="s">
        <v>9</v>
      </c>
      <c r="S32" s="32" t="s">
        <v>1</v>
      </c>
    </row>
    <row r="33" spans="1:19" ht="24" customHeight="1" x14ac:dyDescent="0.2">
      <c r="A33" s="27">
        <v>598000</v>
      </c>
      <c r="B33" s="31"/>
      <c r="C33" s="31"/>
      <c r="D33" s="31">
        <v>3399</v>
      </c>
      <c r="E33" s="31">
        <v>3301</v>
      </c>
      <c r="F33" s="31">
        <v>3302</v>
      </c>
      <c r="G33" s="31">
        <v>3303</v>
      </c>
      <c r="H33" s="31">
        <v>3304</v>
      </c>
      <c r="I33" s="31">
        <v>3305</v>
      </c>
      <c r="J33" s="31">
        <v>3306</v>
      </c>
      <c r="K33" s="31">
        <v>3307</v>
      </c>
      <c r="L33" s="31">
        <v>3308</v>
      </c>
      <c r="M33" s="31">
        <v>3309</v>
      </c>
      <c r="N33" s="31">
        <v>3310</v>
      </c>
      <c r="O33" s="29" t="str">
        <f>VLOOKUP(A33,[1]PEÇAS!$A$12:$Q$112,14,FALSE)</f>
        <v>CABECEIRA SUP PTA DESL ATRIA 789X36X45MM + COR</v>
      </c>
      <c r="P33" s="40">
        <v>1</v>
      </c>
      <c r="Q33" s="40">
        <f>VLOOKUP(A33,[1]PEÇAS!$A$12:$Q$112,15,FALSE)</f>
        <v>789</v>
      </c>
      <c r="R33" s="40">
        <f>VLOOKUP(A33,[1]PEÇAS!$A$12:$Q$112,16,FALSE)</f>
        <v>36</v>
      </c>
      <c r="S33" s="40">
        <f>VLOOKUP(A33,[1]PEÇAS!$A$12:$Q$112,17,FALSE)</f>
        <v>45</v>
      </c>
    </row>
    <row r="34" spans="1:19" ht="24" customHeight="1" x14ac:dyDescent="0.2">
      <c r="A34" s="29"/>
      <c r="B34" s="31">
        <f>A33</f>
        <v>598000</v>
      </c>
      <c r="C34" s="29"/>
      <c r="D34" s="31">
        <v>3399</v>
      </c>
      <c r="E34" s="31">
        <v>3300</v>
      </c>
      <c r="F34" s="31">
        <v>3300</v>
      </c>
      <c r="G34" s="31">
        <v>3300</v>
      </c>
      <c r="H34" s="31">
        <v>3300</v>
      </c>
      <c r="I34" s="31">
        <v>3300</v>
      </c>
      <c r="J34" s="31">
        <v>3300</v>
      </c>
      <c r="K34" s="31">
        <v>3300</v>
      </c>
      <c r="L34" s="31">
        <v>3300</v>
      </c>
      <c r="M34" s="31">
        <v>3300</v>
      </c>
      <c r="N34" s="31">
        <v>3300</v>
      </c>
      <c r="O34" s="29" t="str">
        <f>SUBSTITUTE(O33,"+ COR", "- NATURAL")</f>
        <v>CABECEIRA SUP PTA DESL ATRIA 789X36X45MM - NATURAL</v>
      </c>
      <c r="P34" s="41"/>
      <c r="Q34" s="41"/>
      <c r="R34" s="41"/>
      <c r="S34" s="41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66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26</v>
      </c>
      <c r="I36" s="9" t="s">
        <v>2</v>
      </c>
      <c r="J36" s="9" t="s">
        <v>27</v>
      </c>
      <c r="K36" s="9" t="s">
        <v>28</v>
      </c>
      <c r="L36" s="9" t="s">
        <v>48</v>
      </c>
      <c r="M36" s="9" t="s">
        <v>29</v>
      </c>
      <c r="N36" s="9" t="s">
        <v>61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1"/>
      <c r="C38" s="31"/>
      <c r="D38" s="31">
        <v>3399</v>
      </c>
      <c r="E38" s="31">
        <v>3301</v>
      </c>
      <c r="F38" s="31">
        <v>3302</v>
      </c>
      <c r="G38" s="31">
        <v>3303</v>
      </c>
      <c r="H38" s="31">
        <v>3304</v>
      </c>
      <c r="I38" s="31">
        <v>3305</v>
      </c>
      <c r="J38" s="31">
        <v>3306</v>
      </c>
      <c r="K38" s="31">
        <v>3307</v>
      </c>
      <c r="L38" s="31">
        <v>3308</v>
      </c>
      <c r="M38" s="31">
        <v>3309</v>
      </c>
      <c r="N38" s="31">
        <v>3310</v>
      </c>
      <c r="O38" s="29" t="str">
        <f>VLOOKUP(A38,[1]PEÇAS!$A$12:$Q$112,14,FALSE)</f>
        <v>CABECEIRA INF PTA DESL ATRIA 789X36X45MM + COR</v>
      </c>
      <c r="P38" s="40">
        <v>1</v>
      </c>
      <c r="Q38" s="40">
        <f>VLOOKUP(A38,[1]PEÇAS!$A$12:$Q$112,15,FALSE)</f>
        <v>789</v>
      </c>
      <c r="R38" s="40">
        <f>VLOOKUP(A38,[1]PEÇAS!$A$12:$Q$112,16,FALSE)</f>
        <v>36</v>
      </c>
      <c r="S38" s="40">
        <f>VLOOKUP(A38,[1]PEÇAS!$A$12:$Q$112,17,FALSE)</f>
        <v>45</v>
      </c>
    </row>
    <row r="39" spans="1:19" ht="24" customHeight="1" x14ac:dyDescent="0.2">
      <c r="A39" s="29"/>
      <c r="B39" s="31">
        <f>A38</f>
        <v>598008</v>
      </c>
      <c r="C39" s="29"/>
      <c r="D39" s="31">
        <v>3399</v>
      </c>
      <c r="E39" s="31">
        <v>3300</v>
      </c>
      <c r="F39" s="31">
        <v>3300</v>
      </c>
      <c r="G39" s="31">
        <v>3300</v>
      </c>
      <c r="H39" s="31">
        <v>3300</v>
      </c>
      <c r="I39" s="31">
        <v>3300</v>
      </c>
      <c r="J39" s="31">
        <v>3300</v>
      </c>
      <c r="K39" s="31">
        <v>3300</v>
      </c>
      <c r="L39" s="31">
        <v>3300</v>
      </c>
      <c r="M39" s="31">
        <v>3300</v>
      </c>
      <c r="N39" s="31">
        <v>3300</v>
      </c>
      <c r="O39" s="29" t="str">
        <f>SUBSTITUTE(O38,"+ COR", "- NATURAL")</f>
        <v>CABECEIRA INF PTA DESL ATRIA 789X36X45MM - NATURAL</v>
      </c>
      <c r="P39" s="41"/>
      <c r="Q39" s="41"/>
      <c r="R39" s="41"/>
      <c r="S39" s="41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67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26</v>
      </c>
      <c r="I41" s="9" t="s">
        <v>2</v>
      </c>
      <c r="J41" s="9" t="s">
        <v>27</v>
      </c>
      <c r="K41" s="9" t="s">
        <v>28</v>
      </c>
      <c r="L41" s="9" t="s">
        <v>48</v>
      </c>
      <c r="M41" s="9" t="s">
        <v>29</v>
      </c>
      <c r="N41" s="9" t="s">
        <v>61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1"/>
      <c r="C43" s="31"/>
      <c r="D43" s="31">
        <v>3399</v>
      </c>
      <c r="E43" s="31">
        <v>3301</v>
      </c>
      <c r="F43" s="31">
        <v>3302</v>
      </c>
      <c r="G43" s="31">
        <v>3303</v>
      </c>
      <c r="H43" s="31">
        <v>3304</v>
      </c>
      <c r="I43" s="31">
        <v>3305</v>
      </c>
      <c r="J43" s="31">
        <v>3306</v>
      </c>
      <c r="K43" s="31">
        <v>3307</v>
      </c>
      <c r="L43" s="31">
        <v>3308</v>
      </c>
      <c r="M43" s="31">
        <v>3309</v>
      </c>
      <c r="N43" s="31">
        <v>3310</v>
      </c>
      <c r="O43" s="29" t="str">
        <f>VLOOKUP(A43,[1]PEÇAS!$A$12:$Q$112,14,FALSE)</f>
        <v>LATERAL DIR/ESQ PTA DESL ATRIA 2400X36X45MM + COR</v>
      </c>
      <c r="P43" s="40">
        <v>1</v>
      </c>
      <c r="Q43" s="40">
        <f>VLOOKUP(A43,[1]PEÇAS!$A$12:$Q$112,15,FALSE)</f>
        <v>2400</v>
      </c>
      <c r="R43" s="40">
        <f>VLOOKUP(A43,[1]PEÇAS!$A$12:$Q$112,16,FALSE)</f>
        <v>36</v>
      </c>
      <c r="S43" s="40">
        <f>VLOOKUP(A43,[1]PEÇAS!$A$12:$Q$112,17,FALSE)</f>
        <v>45</v>
      </c>
    </row>
    <row r="44" spans="1:19" ht="24" customHeight="1" x14ac:dyDescent="0.2">
      <c r="A44" s="29"/>
      <c r="B44" s="31">
        <f>A43</f>
        <v>598022</v>
      </c>
      <c r="C44" s="29"/>
      <c r="D44" s="31">
        <v>3399</v>
      </c>
      <c r="E44" s="31">
        <v>3300</v>
      </c>
      <c r="F44" s="31">
        <v>3300</v>
      </c>
      <c r="G44" s="31">
        <v>3300</v>
      </c>
      <c r="H44" s="31">
        <v>3300</v>
      </c>
      <c r="I44" s="31">
        <v>3300</v>
      </c>
      <c r="J44" s="31">
        <v>3300</v>
      </c>
      <c r="K44" s="31">
        <v>3300</v>
      </c>
      <c r="L44" s="31">
        <v>3300</v>
      </c>
      <c r="M44" s="31">
        <v>3300</v>
      </c>
      <c r="N44" s="31">
        <v>3300</v>
      </c>
      <c r="O44" s="29" t="str">
        <f>SUBSTITUTE(O43,"+ COR", "- NATURAL")</f>
        <v>LATERAL DIR/ESQ PTA DESL ATRIA 2400X36X45MM - NATURAL</v>
      </c>
      <c r="P44" s="41"/>
      <c r="Q44" s="41"/>
      <c r="R44" s="41"/>
      <c r="S44" s="41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68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26</v>
      </c>
      <c r="I46" s="9" t="s">
        <v>2</v>
      </c>
      <c r="J46" s="9" t="s">
        <v>27</v>
      </c>
      <c r="K46" s="9" t="s">
        <v>28</v>
      </c>
      <c r="L46" s="9" t="s">
        <v>48</v>
      </c>
      <c r="M46" s="9" t="s">
        <v>29</v>
      </c>
      <c r="N46" s="9" t="s">
        <v>61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598042</v>
      </c>
      <c r="B48" s="31"/>
      <c r="C48" s="31"/>
      <c r="D48" s="31">
        <v>3399</v>
      </c>
      <c r="E48" s="31">
        <v>3301</v>
      </c>
      <c r="F48" s="31">
        <v>3302</v>
      </c>
      <c r="G48" s="31">
        <v>3303</v>
      </c>
      <c r="H48" s="31">
        <v>3304</v>
      </c>
      <c r="I48" s="31">
        <v>3305</v>
      </c>
      <c r="J48" s="31">
        <v>3306</v>
      </c>
      <c r="K48" s="31">
        <v>3307</v>
      </c>
      <c r="L48" s="31">
        <v>3308</v>
      </c>
      <c r="M48" s="31">
        <v>3309</v>
      </c>
      <c r="N48" s="31">
        <v>3310</v>
      </c>
      <c r="O48" s="29" t="str">
        <f>VLOOKUP(A48,[1]PEÇAS!$A$12:$Q$112,14,FALSE)</f>
        <v>LATERAL DIR PTA DESL ATRIA PUX/FECH 2400X36X45MM + COR</v>
      </c>
      <c r="P48" s="40">
        <v>1</v>
      </c>
      <c r="Q48" s="40">
        <f>VLOOKUP(A48,[1]PEÇAS!$A$12:$Q$112,15,FALSE)</f>
        <v>2400</v>
      </c>
      <c r="R48" s="40">
        <f>VLOOKUP(A48,[1]PEÇAS!$A$12:$Q$112,16,FALSE)</f>
        <v>36</v>
      </c>
      <c r="S48" s="40">
        <f>VLOOKUP(A48,[1]PEÇAS!$A$12:$Q$112,17,FALSE)</f>
        <v>45</v>
      </c>
    </row>
    <row r="49" spans="1:19" ht="24" customHeight="1" x14ac:dyDescent="0.2">
      <c r="A49" s="29"/>
      <c r="B49" s="31">
        <f>A48</f>
        <v>598042</v>
      </c>
      <c r="C49" s="29"/>
      <c r="D49" s="31">
        <v>3399</v>
      </c>
      <c r="E49" s="31">
        <v>3300</v>
      </c>
      <c r="F49" s="31">
        <v>3300</v>
      </c>
      <c r="G49" s="31">
        <v>3300</v>
      </c>
      <c r="H49" s="31">
        <v>3300</v>
      </c>
      <c r="I49" s="31">
        <v>3300</v>
      </c>
      <c r="J49" s="31">
        <v>3300</v>
      </c>
      <c r="K49" s="31">
        <v>3300</v>
      </c>
      <c r="L49" s="31">
        <v>3300</v>
      </c>
      <c r="M49" s="31">
        <v>3300</v>
      </c>
      <c r="N49" s="31">
        <v>3300</v>
      </c>
      <c r="O49" s="29" t="str">
        <f>SUBSTITUTE(O48,"+ COR", "- NATURAL")</f>
        <v>LATERAL DIR PTA DESL ATRIA PUX/FECH 2400X36X45MM - NATURAL</v>
      </c>
      <c r="P49" s="41"/>
      <c r="Q49" s="41"/>
      <c r="R49" s="41"/>
      <c r="S49" s="41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68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26</v>
      </c>
      <c r="I51" s="9" t="s">
        <v>2</v>
      </c>
      <c r="J51" s="9" t="s">
        <v>27</v>
      </c>
      <c r="K51" s="9" t="s">
        <v>28</v>
      </c>
      <c r="L51" s="9" t="s">
        <v>48</v>
      </c>
      <c r="M51" s="9" t="s">
        <v>29</v>
      </c>
      <c r="N51" s="9" t="s">
        <v>61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8">
        <v>598095</v>
      </c>
      <c r="B53" s="31"/>
      <c r="C53" s="31"/>
      <c r="D53" s="35" t="s">
        <v>76</v>
      </c>
      <c r="E53" s="31">
        <v>3301</v>
      </c>
      <c r="F53" s="31">
        <v>3302</v>
      </c>
      <c r="G53" s="31">
        <v>3303</v>
      </c>
      <c r="H53" s="31">
        <v>3304</v>
      </c>
      <c r="I53" s="31">
        <v>3305</v>
      </c>
      <c r="J53" s="31">
        <v>3306</v>
      </c>
      <c r="K53" s="31">
        <v>3307</v>
      </c>
      <c r="L53" s="31">
        <v>3308</v>
      </c>
      <c r="M53" s="31">
        <v>3309</v>
      </c>
      <c r="N53" s="31">
        <v>3310</v>
      </c>
      <c r="O53" s="39" t="s">
        <v>77</v>
      </c>
      <c r="P53" s="31">
        <v>1</v>
      </c>
      <c r="Q53" s="31">
        <v>168</v>
      </c>
      <c r="R53" s="31">
        <v>86</v>
      </c>
      <c r="S53" s="31">
        <v>45</v>
      </c>
    </row>
    <row r="54" spans="1:19" ht="30" customHeight="1" x14ac:dyDescent="0.2">
      <c r="A54" s="38"/>
      <c r="B54" s="31"/>
      <c r="C54" s="31">
        <v>1010272</v>
      </c>
      <c r="D54" s="35" t="s">
        <v>14</v>
      </c>
      <c r="E54" s="31" t="s">
        <v>14</v>
      </c>
      <c r="F54" s="31" t="s">
        <v>14</v>
      </c>
      <c r="G54" s="31" t="s">
        <v>14</v>
      </c>
      <c r="H54" s="31" t="s">
        <v>14</v>
      </c>
      <c r="I54" s="31" t="s">
        <v>14</v>
      </c>
      <c r="J54" s="31" t="s">
        <v>14</v>
      </c>
      <c r="K54" s="31" t="s">
        <v>14</v>
      </c>
      <c r="L54" s="31" t="s">
        <v>14</v>
      </c>
      <c r="M54" s="31" t="s">
        <v>14</v>
      </c>
      <c r="N54" s="31" t="s">
        <v>14</v>
      </c>
      <c r="O54" s="39" t="s">
        <v>78</v>
      </c>
      <c r="P54" s="31">
        <v>1</v>
      </c>
      <c r="Q54" s="31"/>
      <c r="R54" s="31"/>
      <c r="S54" s="31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26</v>
      </c>
      <c r="I55" s="9" t="s">
        <v>2</v>
      </c>
      <c r="J55" s="9" t="s">
        <v>27</v>
      </c>
      <c r="K55" s="9" t="s">
        <v>28</v>
      </c>
      <c r="L55" s="9" t="s">
        <v>48</v>
      </c>
      <c r="M55" s="9" t="s">
        <v>29</v>
      </c>
      <c r="N55" s="9" t="s">
        <v>61</v>
      </c>
      <c r="O55" s="10" t="s">
        <v>79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65</v>
      </c>
      <c r="P58" s="5">
        <v>0.08</v>
      </c>
      <c r="Q58" s="5" t="s">
        <v>82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73</v>
      </c>
      <c r="P59" s="5">
        <v>0.04</v>
      </c>
      <c r="Q59" s="5" t="s">
        <v>82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80</v>
      </c>
      <c r="P60" s="5">
        <v>6.2100000000000009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81</v>
      </c>
      <c r="P61" s="5">
        <v>6.2100000000000009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74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78" t="s">
        <v>71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80"/>
    </row>
    <row r="65" spans="1:19" ht="25.5" x14ac:dyDescent="0.2">
      <c r="A65" s="17" t="s">
        <v>34</v>
      </c>
      <c r="B65" s="14" t="s">
        <v>30</v>
      </c>
      <c r="C65" s="14" t="s">
        <v>31</v>
      </c>
      <c r="D65" s="67"/>
      <c r="E65" s="68"/>
      <c r="F65" s="68"/>
      <c r="G65" s="68"/>
      <c r="H65" s="68"/>
      <c r="I65" s="68"/>
      <c r="J65" s="68"/>
      <c r="K65" s="68"/>
      <c r="L65" s="68"/>
      <c r="M65" s="68"/>
      <c r="N65" s="69"/>
      <c r="O65" s="17" t="s">
        <v>5</v>
      </c>
      <c r="P65" s="17" t="s">
        <v>32</v>
      </c>
      <c r="Q65" s="67" t="s">
        <v>33</v>
      </c>
      <c r="R65" s="68"/>
      <c r="S65" s="69"/>
    </row>
    <row r="66" spans="1:19" ht="15" customHeight="1" x14ac:dyDescent="0.2">
      <c r="A66" s="70" t="s">
        <v>63</v>
      </c>
      <c r="B66" s="72">
        <f>VLOOKUP(CONCATENATE("VIDRO PUX DIR ",Q66,"X",R66,"X",S66,"MM + COR"),[1]VIDROS!$A$5:$AD$415,5,FALSE)</f>
        <v>181000128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2345X777X4</v>
      </c>
      <c r="P66" s="74">
        <v>1</v>
      </c>
      <c r="Q66" s="74">
        <f>Q5-55</f>
        <v>2345</v>
      </c>
      <c r="R66" s="74">
        <f>R5-23</f>
        <v>777</v>
      </c>
      <c r="S66" s="74">
        <v>4</v>
      </c>
    </row>
    <row r="67" spans="1:19" ht="15" customHeight="1" x14ac:dyDescent="0.2">
      <c r="A67" s="71"/>
      <c r="B67" s="73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2345X777X4</v>
      </c>
      <c r="P67" s="75"/>
      <c r="Q67" s="75"/>
      <c r="R67" s="75"/>
      <c r="S67" s="75"/>
    </row>
    <row r="68" spans="1:19" ht="15" customHeight="1" x14ac:dyDescent="0.2">
      <c r="A68" s="82"/>
      <c r="B68" s="83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2345X777X4</v>
      </c>
      <c r="P68" s="75"/>
      <c r="Q68" s="75"/>
      <c r="R68" s="75"/>
      <c r="S68" s="75"/>
    </row>
    <row r="69" spans="1:19" ht="15" customHeight="1" x14ac:dyDescent="0.2">
      <c r="A69" s="76" t="s">
        <v>64</v>
      </c>
      <c r="B69" s="72">
        <f>VLOOKUP(CONCATENATE("VIDRO PUX DIR ",Q66,"X",R66,"X",S66,"MM + COR"),[1]VIDROS!$A$5:$AD$415,4,FALSE)</f>
        <v>123128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2345X777X4</v>
      </c>
      <c r="P69" s="75"/>
      <c r="Q69" s="75"/>
      <c r="R69" s="75"/>
      <c r="S69" s="75"/>
    </row>
    <row r="70" spans="1:19" ht="15" customHeight="1" x14ac:dyDescent="0.2">
      <c r="A70" s="77"/>
      <c r="B70" s="73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2345X777X4</v>
      </c>
      <c r="P70" s="75"/>
      <c r="Q70" s="75"/>
      <c r="R70" s="75"/>
      <c r="S70" s="75"/>
    </row>
    <row r="71" spans="1:19" ht="15" customHeight="1" x14ac:dyDescent="0.2">
      <c r="A71" s="77"/>
      <c r="B71" s="73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2345X777X4</v>
      </c>
      <c r="P71" s="75"/>
      <c r="Q71" s="75"/>
      <c r="R71" s="75"/>
      <c r="S71" s="75"/>
    </row>
    <row r="72" spans="1:19" ht="15" customHeight="1" x14ac:dyDescent="0.2">
      <c r="A72" s="77"/>
      <c r="B72" s="73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2345X777X4</v>
      </c>
      <c r="P72" s="75"/>
      <c r="Q72" s="75"/>
      <c r="R72" s="75"/>
      <c r="S72" s="75"/>
    </row>
    <row r="73" spans="1:19" ht="15" customHeight="1" x14ac:dyDescent="0.2">
      <c r="A73" s="77"/>
      <c r="B73" s="73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2345X777X4</v>
      </c>
      <c r="P73" s="75"/>
      <c r="Q73" s="75"/>
      <c r="R73" s="75"/>
      <c r="S73" s="75"/>
    </row>
    <row r="74" spans="1:19" ht="15" customHeight="1" x14ac:dyDescent="0.2">
      <c r="A74" s="77"/>
      <c r="B74" s="73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2345X777X4</v>
      </c>
      <c r="P74" s="75"/>
      <c r="Q74" s="75"/>
      <c r="R74" s="75"/>
      <c r="S74" s="75"/>
    </row>
    <row r="75" spans="1:19" ht="15" customHeight="1" x14ac:dyDescent="0.2">
      <c r="A75" s="77"/>
      <c r="B75" s="73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2345X777X4</v>
      </c>
      <c r="P75" s="75"/>
      <c r="Q75" s="75"/>
      <c r="R75" s="75"/>
      <c r="S75" s="75"/>
    </row>
    <row r="76" spans="1:19" ht="15" customHeight="1" x14ac:dyDescent="0.2">
      <c r="A76" s="77"/>
      <c r="B76" s="73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2345X777X4</v>
      </c>
      <c r="P76" s="75"/>
      <c r="Q76" s="75"/>
      <c r="R76" s="75"/>
      <c r="S76" s="75"/>
    </row>
    <row r="77" spans="1:19" ht="15" customHeight="1" x14ac:dyDescent="0.2">
      <c r="A77" s="77"/>
      <c r="B77" s="73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2345X777X4</v>
      </c>
      <c r="P77" s="75"/>
      <c r="Q77" s="75"/>
      <c r="R77" s="75"/>
      <c r="S77" s="75"/>
    </row>
    <row r="78" spans="1:19" ht="15" customHeight="1" x14ac:dyDescent="0.2">
      <c r="A78" s="77"/>
      <c r="B78" s="73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2345X777X4</v>
      </c>
      <c r="P78" s="75"/>
      <c r="Q78" s="75"/>
      <c r="R78" s="75"/>
      <c r="S78" s="75"/>
    </row>
    <row r="79" spans="1:19" ht="15" customHeight="1" x14ac:dyDescent="0.2">
      <c r="A79" s="77"/>
      <c r="B79" s="73"/>
      <c r="C79" s="20" t="s">
        <v>48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2345X777X4</v>
      </c>
      <c r="P79" s="75"/>
      <c r="Q79" s="75"/>
      <c r="R79" s="75"/>
      <c r="S79" s="75"/>
    </row>
    <row r="80" spans="1:19" ht="15" customHeight="1" x14ac:dyDescent="0.2">
      <c r="A80" s="77"/>
      <c r="B80" s="73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2345X777X4</v>
      </c>
      <c r="P80" s="75"/>
      <c r="Q80" s="75"/>
      <c r="R80" s="75"/>
      <c r="S80" s="75"/>
    </row>
    <row r="81" spans="1:19" ht="15" customHeight="1" x14ac:dyDescent="0.2">
      <c r="A81" s="77"/>
      <c r="B81" s="73"/>
      <c r="C81" s="19" t="s">
        <v>27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2345X777X4</v>
      </c>
      <c r="P81" s="75"/>
      <c r="Q81" s="75"/>
      <c r="R81" s="75"/>
      <c r="S81" s="75"/>
    </row>
    <row r="82" spans="1:19" ht="15" customHeight="1" x14ac:dyDescent="0.2">
      <c r="A82" s="84"/>
      <c r="B82" s="83"/>
      <c r="C82" s="19" t="s">
        <v>29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2345X777X4</v>
      </c>
      <c r="P82" s="81"/>
      <c r="Q82" s="81"/>
      <c r="R82" s="81"/>
      <c r="S82" s="81"/>
    </row>
    <row r="83" spans="1:19" ht="18" customHeight="1" x14ac:dyDescent="0.2">
      <c r="A83" s="78" t="s">
        <v>72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80"/>
    </row>
    <row r="84" spans="1:19" ht="25.5" x14ac:dyDescent="0.2">
      <c r="A84" s="17" t="s">
        <v>34</v>
      </c>
      <c r="B84" s="14" t="s">
        <v>30</v>
      </c>
      <c r="C84" s="14" t="s">
        <v>31</v>
      </c>
      <c r="D84" s="67"/>
      <c r="E84" s="68"/>
      <c r="F84" s="68"/>
      <c r="G84" s="68"/>
      <c r="H84" s="68"/>
      <c r="I84" s="68"/>
      <c r="J84" s="68"/>
      <c r="K84" s="68"/>
      <c r="L84" s="68"/>
      <c r="M84" s="68"/>
      <c r="N84" s="69"/>
      <c r="O84" s="17" t="s">
        <v>5</v>
      </c>
      <c r="P84" s="17" t="s">
        <v>32</v>
      </c>
      <c r="Q84" s="67" t="s">
        <v>33</v>
      </c>
      <c r="R84" s="68"/>
      <c r="S84" s="69"/>
    </row>
    <row r="85" spans="1:19" ht="15" customHeight="1" x14ac:dyDescent="0.2">
      <c r="A85" s="70" t="s">
        <v>63</v>
      </c>
      <c r="B85" s="72">
        <f>VLOOKUP(CONCATENATE("VIDRO PUX ESQ ",Q85,"X",R85,"X",S85,"MM + COR"),[1]VIDROS!$A$5:$AD$415,5,FALSE)</f>
        <v>181000208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2345X777X4</v>
      </c>
      <c r="P85" s="74">
        <v>1</v>
      </c>
      <c r="Q85" s="74">
        <f>Q66</f>
        <v>2345</v>
      </c>
      <c r="R85" s="74">
        <f>R66</f>
        <v>777</v>
      </c>
      <c r="S85" s="74">
        <v>4</v>
      </c>
    </row>
    <row r="86" spans="1:19" ht="15" customHeight="1" x14ac:dyDescent="0.2">
      <c r="A86" s="71"/>
      <c r="B86" s="73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2345X777X4</v>
      </c>
      <c r="P86" s="75"/>
      <c r="Q86" s="75"/>
      <c r="R86" s="75"/>
      <c r="S86" s="75"/>
    </row>
    <row r="87" spans="1:19" ht="15" customHeight="1" x14ac:dyDescent="0.2">
      <c r="A87" s="82"/>
      <c r="B87" s="83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2345X777X4</v>
      </c>
      <c r="P87" s="75"/>
      <c r="Q87" s="75"/>
      <c r="R87" s="75"/>
      <c r="S87" s="75"/>
    </row>
    <row r="88" spans="1:19" ht="15" customHeight="1" x14ac:dyDescent="0.2">
      <c r="A88" s="76" t="s">
        <v>64</v>
      </c>
      <c r="B88" s="72">
        <f>VLOOKUP(CONCATENATE("VIDRO PUX ESQ ",Q85,"X",R85,"X",S85,"MM + COR"),[1]VIDROS!$A$5:$AD$415,4,FALSE)</f>
        <v>123208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2345X777X4</v>
      </c>
      <c r="P88" s="75"/>
      <c r="Q88" s="75"/>
      <c r="R88" s="75"/>
      <c r="S88" s="75"/>
    </row>
    <row r="89" spans="1:19" ht="15" customHeight="1" x14ac:dyDescent="0.2">
      <c r="A89" s="77"/>
      <c r="B89" s="73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2345X777X4</v>
      </c>
      <c r="P89" s="75"/>
      <c r="Q89" s="75"/>
      <c r="R89" s="75"/>
      <c r="S89" s="75"/>
    </row>
    <row r="90" spans="1:19" ht="15" customHeight="1" x14ac:dyDescent="0.2">
      <c r="A90" s="77"/>
      <c r="B90" s="73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2345X777X4</v>
      </c>
      <c r="P90" s="75"/>
      <c r="Q90" s="75"/>
      <c r="R90" s="75"/>
      <c r="S90" s="75"/>
    </row>
    <row r="91" spans="1:19" ht="15" customHeight="1" x14ac:dyDescent="0.2">
      <c r="A91" s="77"/>
      <c r="B91" s="73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2345X777X4</v>
      </c>
      <c r="P91" s="75"/>
      <c r="Q91" s="75"/>
      <c r="R91" s="75"/>
      <c r="S91" s="75"/>
    </row>
    <row r="92" spans="1:19" ht="15" customHeight="1" x14ac:dyDescent="0.2">
      <c r="A92" s="77"/>
      <c r="B92" s="73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2345X777X4</v>
      </c>
      <c r="P92" s="75"/>
      <c r="Q92" s="75"/>
      <c r="R92" s="75"/>
      <c r="S92" s="75"/>
    </row>
    <row r="93" spans="1:19" ht="15" customHeight="1" x14ac:dyDescent="0.2">
      <c r="A93" s="77"/>
      <c r="B93" s="73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2345X777X4</v>
      </c>
      <c r="P93" s="75"/>
      <c r="Q93" s="75"/>
      <c r="R93" s="75"/>
      <c r="S93" s="75"/>
    </row>
    <row r="94" spans="1:19" ht="15" customHeight="1" x14ac:dyDescent="0.2">
      <c r="A94" s="77"/>
      <c r="B94" s="73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2345X777X4</v>
      </c>
      <c r="P94" s="75"/>
      <c r="Q94" s="75"/>
      <c r="R94" s="75"/>
      <c r="S94" s="75"/>
    </row>
    <row r="95" spans="1:19" ht="15" customHeight="1" x14ac:dyDescent="0.2">
      <c r="A95" s="77"/>
      <c r="B95" s="73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2345X777X4</v>
      </c>
      <c r="P95" s="75"/>
      <c r="Q95" s="75"/>
      <c r="R95" s="75"/>
      <c r="S95" s="75"/>
    </row>
    <row r="96" spans="1:19" ht="15" customHeight="1" x14ac:dyDescent="0.2">
      <c r="A96" s="77"/>
      <c r="B96" s="73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2345X777X4</v>
      </c>
      <c r="P96" s="75"/>
      <c r="Q96" s="75"/>
      <c r="R96" s="75"/>
      <c r="S96" s="75"/>
    </row>
    <row r="97" spans="1:19" ht="15" customHeight="1" x14ac:dyDescent="0.2">
      <c r="A97" s="77"/>
      <c r="B97" s="73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2345X777X4</v>
      </c>
      <c r="P97" s="75"/>
      <c r="Q97" s="75"/>
      <c r="R97" s="75"/>
      <c r="S97" s="75"/>
    </row>
    <row r="98" spans="1:19" ht="15" customHeight="1" x14ac:dyDescent="0.2">
      <c r="A98" s="77"/>
      <c r="B98" s="73"/>
      <c r="C98" s="20" t="s">
        <v>48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2345X777X4</v>
      </c>
      <c r="P98" s="75"/>
      <c r="Q98" s="75"/>
      <c r="R98" s="75"/>
      <c r="S98" s="75"/>
    </row>
    <row r="99" spans="1:19" ht="15" customHeight="1" x14ac:dyDescent="0.2">
      <c r="A99" s="77"/>
      <c r="B99" s="73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2345X777X4</v>
      </c>
      <c r="P99" s="75"/>
      <c r="Q99" s="75"/>
      <c r="R99" s="75"/>
      <c r="S99" s="75"/>
    </row>
    <row r="100" spans="1:19" ht="15" customHeight="1" x14ac:dyDescent="0.2">
      <c r="A100" s="77"/>
      <c r="B100" s="73"/>
      <c r="C100" s="19" t="s">
        <v>27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2345X777X4</v>
      </c>
      <c r="P100" s="75"/>
      <c r="Q100" s="75"/>
      <c r="R100" s="75"/>
      <c r="S100" s="75"/>
    </row>
    <row r="101" spans="1:19" ht="15" customHeight="1" x14ac:dyDescent="0.2">
      <c r="A101" s="84"/>
      <c r="B101" s="83"/>
      <c r="C101" s="19" t="s">
        <v>29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2345X777X4</v>
      </c>
      <c r="P101" s="81"/>
      <c r="Q101" s="81"/>
      <c r="R101" s="81"/>
      <c r="S101" s="81"/>
    </row>
    <row r="102" spans="1:19" ht="18" customHeight="1" x14ac:dyDescent="0.2">
      <c r="A102" s="78" t="s">
        <v>62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80"/>
    </row>
    <row r="103" spans="1:19" ht="25.5" x14ac:dyDescent="0.2">
      <c r="A103" s="17" t="s">
        <v>34</v>
      </c>
      <c r="B103" s="14" t="s">
        <v>30</v>
      </c>
      <c r="C103" s="14" t="s">
        <v>31</v>
      </c>
      <c r="D103" s="67"/>
      <c r="E103" s="68"/>
      <c r="F103" s="68"/>
      <c r="G103" s="68"/>
      <c r="H103" s="68"/>
      <c r="I103" s="68"/>
      <c r="J103" s="68"/>
      <c r="K103" s="68"/>
      <c r="L103" s="68"/>
      <c r="M103" s="68"/>
      <c r="N103" s="69"/>
      <c r="O103" s="17" t="s">
        <v>5</v>
      </c>
      <c r="P103" s="17" t="s">
        <v>32</v>
      </c>
      <c r="Q103" s="67" t="s">
        <v>33</v>
      </c>
      <c r="R103" s="68"/>
      <c r="S103" s="69"/>
    </row>
    <row r="104" spans="1:19" ht="15" customHeight="1" x14ac:dyDescent="0.2">
      <c r="A104" s="70" t="s">
        <v>63</v>
      </c>
      <c r="B104" s="72">
        <f>VLOOKUP(CONCATENATE("VIDRO PUX ",Q104,"X",R104,"X",S104,"MM + COR"),[1]VIDROS!$A$5:$AD$415,5,FALSE)</f>
        <v>181000378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2345X777X6</v>
      </c>
      <c r="P104" s="74">
        <v>1</v>
      </c>
      <c r="Q104" s="74">
        <f>Q66</f>
        <v>2345</v>
      </c>
      <c r="R104" s="74">
        <f>R66</f>
        <v>777</v>
      </c>
      <c r="S104" s="74">
        <v>6</v>
      </c>
    </row>
    <row r="105" spans="1:19" ht="15" customHeight="1" x14ac:dyDescent="0.2">
      <c r="A105" s="71"/>
      <c r="B105" s="73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2345X777X6</v>
      </c>
      <c r="P105" s="75"/>
      <c r="Q105" s="75"/>
      <c r="R105" s="75"/>
      <c r="S105" s="75"/>
    </row>
    <row r="106" spans="1:19" ht="15" customHeight="1" x14ac:dyDescent="0.2">
      <c r="A106" s="76" t="s">
        <v>64</v>
      </c>
      <c r="B106" s="72">
        <f>VLOOKUP(CONCATENATE("VIDRO PUX ",Q104,"X",R104,"X",S104,"MM + COR"),[1]VIDROS!$A$5:$AD$415,4,FALSE)</f>
        <v>123378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2345X777X6</v>
      </c>
      <c r="P106" s="75"/>
      <c r="Q106" s="75"/>
      <c r="R106" s="75"/>
      <c r="S106" s="75"/>
    </row>
    <row r="107" spans="1:19" s="3" customFormat="1" ht="15" customHeight="1" x14ac:dyDescent="0.2">
      <c r="A107" s="77"/>
      <c r="B107" s="73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2345X777X6</v>
      </c>
      <c r="P107" s="75"/>
      <c r="Q107" s="75"/>
      <c r="R107" s="75"/>
      <c r="S107" s="75"/>
    </row>
    <row r="108" spans="1:19" s="3" customFormat="1" ht="15" customHeight="1" x14ac:dyDescent="0.2">
      <c r="A108" s="77"/>
      <c r="B108" s="73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2345X777X6</v>
      </c>
      <c r="P108" s="75"/>
      <c r="Q108" s="75"/>
      <c r="R108" s="75"/>
      <c r="S108" s="75"/>
    </row>
    <row r="109" spans="1:19" ht="15" customHeight="1" x14ac:dyDescent="0.2">
      <c r="A109" s="77"/>
      <c r="B109" s="73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2345X777X6</v>
      </c>
      <c r="P109" s="75"/>
      <c r="Q109" s="75"/>
      <c r="R109" s="75"/>
      <c r="S109" s="75"/>
    </row>
    <row r="110" spans="1:19" ht="15" customHeight="1" x14ac:dyDescent="0.2">
      <c r="A110" s="77"/>
      <c r="B110" s="73"/>
      <c r="C110" s="19" t="s">
        <v>35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2345X777X6</v>
      </c>
      <c r="P110" s="75"/>
      <c r="Q110" s="75"/>
      <c r="R110" s="75"/>
      <c r="S110" s="75"/>
    </row>
    <row r="111" spans="1:19" ht="15" customHeight="1" x14ac:dyDescent="0.2">
      <c r="A111" s="77"/>
      <c r="B111" s="73"/>
      <c r="C111" s="19" t="s">
        <v>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2345X777X6</v>
      </c>
      <c r="P111" s="75"/>
      <c r="Q111" s="75"/>
      <c r="R111" s="75"/>
      <c r="S111" s="75"/>
    </row>
    <row r="112" spans="1:19" ht="15" customHeight="1" x14ac:dyDescent="0.2">
      <c r="A112" s="77"/>
      <c r="B112" s="73"/>
      <c r="C112" s="19" t="s">
        <v>37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2345X777X6</v>
      </c>
      <c r="P112" s="75"/>
      <c r="Q112" s="75"/>
      <c r="R112" s="75"/>
      <c r="S112" s="75"/>
    </row>
  </sheetData>
  <mergeCells count="71">
    <mergeCell ref="R85:R101"/>
    <mergeCell ref="S85:S101"/>
    <mergeCell ref="A88:A101"/>
    <mergeCell ref="B88:B101"/>
    <mergeCell ref="B85:B87"/>
    <mergeCell ref="P85:P101"/>
    <mergeCell ref="Q85:Q101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A30:S30"/>
    <mergeCell ref="A31:A32"/>
    <mergeCell ref="B31:B32"/>
    <mergeCell ref="C31:C32"/>
    <mergeCell ref="O31:O32"/>
    <mergeCell ref="P31:P32"/>
    <mergeCell ref="Q31:S31"/>
    <mergeCell ref="D31:N31"/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59" t="s">
        <v>69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s="2" customFormat="1" ht="60.75" customHeight="1" x14ac:dyDescent="0.2">
      <c r="A2" s="61" t="s">
        <v>75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s="2" customFormat="1" ht="27.75" customHeight="1" x14ac:dyDescent="0.2">
      <c r="A3" s="63" t="s">
        <v>3</v>
      </c>
      <c r="B3" s="63" t="s">
        <v>4</v>
      </c>
      <c r="C3" s="63" t="s">
        <v>6</v>
      </c>
      <c r="D3" s="49" t="s">
        <v>6</v>
      </c>
      <c r="E3" s="50"/>
      <c r="F3" s="50"/>
      <c r="G3" s="50"/>
      <c r="H3" s="50"/>
      <c r="I3" s="50"/>
      <c r="J3" s="50"/>
      <c r="K3" s="50"/>
      <c r="L3" s="50"/>
      <c r="M3" s="50"/>
      <c r="N3" s="51"/>
      <c r="O3" s="64" t="s">
        <v>5</v>
      </c>
      <c r="P3" s="65" t="s">
        <v>38</v>
      </c>
      <c r="Q3" s="64" t="s">
        <v>7</v>
      </c>
      <c r="R3" s="64"/>
      <c r="S3" s="64"/>
    </row>
    <row r="4" spans="1:19" ht="38.25" customHeight="1" x14ac:dyDescent="0.2">
      <c r="A4" s="63"/>
      <c r="B4" s="63"/>
      <c r="C4" s="63"/>
      <c r="D4" s="7" t="s">
        <v>46</v>
      </c>
      <c r="E4" s="7" t="s">
        <v>39</v>
      </c>
      <c r="F4" s="7" t="s">
        <v>40</v>
      </c>
      <c r="G4" s="7" t="s">
        <v>41</v>
      </c>
      <c r="H4" s="7" t="s">
        <v>42</v>
      </c>
      <c r="I4" s="7" t="s">
        <v>43</v>
      </c>
      <c r="J4" s="7" t="s">
        <v>44</v>
      </c>
      <c r="K4" s="7" t="s">
        <v>45</v>
      </c>
      <c r="L4" s="7" t="s">
        <v>58</v>
      </c>
      <c r="M4" s="7" t="s">
        <v>59</v>
      </c>
      <c r="N4" s="7" t="s">
        <v>60</v>
      </c>
      <c r="O4" s="64"/>
      <c r="P4" s="6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0">
        <v>929261</v>
      </c>
      <c r="B5" s="53">
        <f>VLOOKUP(A5,'[1]PTA DESL ALUM VD'!$B$10:$F$278,2,FALSE)</f>
        <v>570209</v>
      </c>
      <c r="C5" s="54"/>
      <c r="D5" s="34">
        <v>330005</v>
      </c>
      <c r="E5" s="34">
        <v>330105</v>
      </c>
      <c r="F5" s="34">
        <v>330205</v>
      </c>
      <c r="G5" s="34">
        <v>330305</v>
      </c>
      <c r="H5" s="34">
        <v>330405</v>
      </c>
      <c r="I5" s="34">
        <v>330505</v>
      </c>
      <c r="J5" s="34">
        <v>330605</v>
      </c>
      <c r="K5" s="34">
        <v>330705</v>
      </c>
      <c r="L5" s="34">
        <v>330805</v>
      </c>
      <c r="M5" s="34">
        <v>330905</v>
      </c>
      <c r="N5" s="34">
        <v>331005</v>
      </c>
      <c r="O5" s="40" t="str">
        <f>VLOOKUP(A5,'[1]PTA DESL ALUM VD'!$B$10:$F$278,3,FALSE)</f>
        <v>PORTA ESP ATRIA PUX/FECH 2400X900X45 + COR</v>
      </c>
      <c r="P5" s="33" t="s">
        <v>53</v>
      </c>
      <c r="Q5" s="40">
        <f>VLOOKUP(A5,'[1]PTA DESL ALUM VD'!$B$10:$F$278,4,FALSE)</f>
        <v>2400</v>
      </c>
      <c r="R5" s="40">
        <f>VLOOKUP(A5,'[1]PTA DESL ALUM VD'!$B$10:$F$278,5,FALSE)</f>
        <v>900</v>
      </c>
      <c r="S5" s="40">
        <v>45</v>
      </c>
    </row>
    <row r="6" spans="1:19" ht="38.25" customHeight="1" x14ac:dyDescent="0.2">
      <c r="A6" s="52"/>
      <c r="B6" s="55"/>
      <c r="C6" s="56"/>
      <c r="D6" s="34">
        <v>330006</v>
      </c>
      <c r="E6" s="34">
        <v>330106</v>
      </c>
      <c r="F6" s="34">
        <v>330206</v>
      </c>
      <c r="G6" s="34">
        <v>330306</v>
      </c>
      <c r="H6" s="34">
        <v>330406</v>
      </c>
      <c r="I6" s="34">
        <v>330506</v>
      </c>
      <c r="J6" s="34">
        <v>330606</v>
      </c>
      <c r="K6" s="34">
        <v>330706</v>
      </c>
      <c r="L6" s="34">
        <v>330806</v>
      </c>
      <c r="M6" s="34">
        <v>330906</v>
      </c>
      <c r="N6" s="34">
        <v>331006</v>
      </c>
      <c r="O6" s="52"/>
      <c r="P6" s="33" t="s">
        <v>25</v>
      </c>
      <c r="Q6" s="52"/>
      <c r="R6" s="52"/>
      <c r="S6" s="52"/>
    </row>
    <row r="7" spans="1:19" ht="38.25" customHeight="1" x14ac:dyDescent="0.2">
      <c r="A7" s="52"/>
      <c r="B7" s="55"/>
      <c r="C7" s="56"/>
      <c r="D7" s="34">
        <v>330008</v>
      </c>
      <c r="E7" s="34">
        <v>330108</v>
      </c>
      <c r="F7" s="34">
        <v>330208</v>
      </c>
      <c r="G7" s="34">
        <v>330308</v>
      </c>
      <c r="H7" s="34">
        <v>330408</v>
      </c>
      <c r="I7" s="34">
        <v>330508</v>
      </c>
      <c r="J7" s="34">
        <v>330608</v>
      </c>
      <c r="K7" s="34">
        <v>330708</v>
      </c>
      <c r="L7" s="34">
        <v>330808</v>
      </c>
      <c r="M7" s="34">
        <v>330908</v>
      </c>
      <c r="N7" s="34">
        <v>331008</v>
      </c>
      <c r="O7" s="52"/>
      <c r="P7" s="33" t="s">
        <v>47</v>
      </c>
      <c r="Q7" s="52"/>
      <c r="R7" s="52"/>
      <c r="S7" s="52"/>
    </row>
    <row r="8" spans="1:19" ht="38.25" customHeight="1" x14ac:dyDescent="0.2">
      <c r="A8" s="52"/>
      <c r="B8" s="55"/>
      <c r="C8" s="56"/>
      <c r="D8" s="34">
        <v>330009</v>
      </c>
      <c r="E8" s="34">
        <v>330109</v>
      </c>
      <c r="F8" s="34">
        <v>330209</v>
      </c>
      <c r="G8" s="34">
        <v>330309</v>
      </c>
      <c r="H8" s="34">
        <v>330409</v>
      </c>
      <c r="I8" s="34">
        <v>330509</v>
      </c>
      <c r="J8" s="34">
        <v>330609</v>
      </c>
      <c r="K8" s="34">
        <v>330709</v>
      </c>
      <c r="L8" s="34">
        <v>330809</v>
      </c>
      <c r="M8" s="34">
        <v>330909</v>
      </c>
      <c r="N8" s="34">
        <v>331009</v>
      </c>
      <c r="O8" s="52"/>
      <c r="P8" s="33" t="s">
        <v>57</v>
      </c>
      <c r="Q8" s="52"/>
      <c r="R8" s="52"/>
      <c r="S8" s="52"/>
    </row>
    <row r="9" spans="1:19" ht="30" customHeight="1" x14ac:dyDescent="0.2">
      <c r="A9" s="52"/>
      <c r="B9" s="55"/>
      <c r="C9" s="56"/>
      <c r="D9" s="34">
        <v>330010</v>
      </c>
      <c r="E9" s="34">
        <v>330110</v>
      </c>
      <c r="F9" s="34">
        <v>330210</v>
      </c>
      <c r="G9" s="34">
        <v>330310</v>
      </c>
      <c r="H9" s="34">
        <v>330410</v>
      </c>
      <c r="I9" s="34">
        <v>330510</v>
      </c>
      <c r="J9" s="34">
        <v>330610</v>
      </c>
      <c r="K9" s="34">
        <v>330710</v>
      </c>
      <c r="L9" s="34">
        <v>330810</v>
      </c>
      <c r="M9" s="34">
        <v>330910</v>
      </c>
      <c r="N9" s="34">
        <v>331010</v>
      </c>
      <c r="O9" s="52"/>
      <c r="P9" s="33" t="s">
        <v>23</v>
      </c>
      <c r="Q9" s="52"/>
      <c r="R9" s="52"/>
      <c r="S9" s="52"/>
    </row>
    <row r="10" spans="1:19" ht="30" customHeight="1" x14ac:dyDescent="0.2">
      <c r="A10" s="52"/>
      <c r="B10" s="55"/>
      <c r="C10" s="56"/>
      <c r="D10" s="34">
        <v>330012</v>
      </c>
      <c r="E10" s="34">
        <v>330112</v>
      </c>
      <c r="F10" s="34">
        <v>330212</v>
      </c>
      <c r="G10" s="34">
        <v>330312</v>
      </c>
      <c r="H10" s="34">
        <v>330412</v>
      </c>
      <c r="I10" s="34">
        <v>330512</v>
      </c>
      <c r="J10" s="34">
        <v>330612</v>
      </c>
      <c r="K10" s="34">
        <v>330712</v>
      </c>
      <c r="L10" s="34">
        <v>330812</v>
      </c>
      <c r="M10" s="34">
        <v>330912</v>
      </c>
      <c r="N10" s="34">
        <v>331012</v>
      </c>
      <c r="O10" s="52"/>
      <c r="P10" s="33" t="s">
        <v>12</v>
      </c>
      <c r="Q10" s="52"/>
      <c r="R10" s="52"/>
      <c r="S10" s="52"/>
    </row>
    <row r="11" spans="1:19" ht="30" customHeight="1" x14ac:dyDescent="0.2">
      <c r="A11" s="52"/>
      <c r="B11" s="55"/>
      <c r="C11" s="56"/>
      <c r="D11" s="34">
        <v>330013</v>
      </c>
      <c r="E11" s="34">
        <v>330113</v>
      </c>
      <c r="F11" s="34">
        <v>330213</v>
      </c>
      <c r="G11" s="34">
        <v>330313</v>
      </c>
      <c r="H11" s="34">
        <v>330413</v>
      </c>
      <c r="I11" s="34">
        <v>330513</v>
      </c>
      <c r="J11" s="34">
        <v>330613</v>
      </c>
      <c r="K11" s="34">
        <v>330713</v>
      </c>
      <c r="L11" s="34">
        <v>330813</v>
      </c>
      <c r="M11" s="34">
        <v>330913</v>
      </c>
      <c r="N11" s="34">
        <v>331013</v>
      </c>
      <c r="O11" s="52"/>
      <c r="P11" s="33" t="s">
        <v>56</v>
      </c>
      <c r="Q11" s="52"/>
      <c r="R11" s="52"/>
      <c r="S11" s="52"/>
    </row>
    <row r="12" spans="1:19" ht="30" customHeight="1" x14ac:dyDescent="0.2">
      <c r="A12" s="52"/>
      <c r="B12" s="55"/>
      <c r="C12" s="56"/>
      <c r="D12" s="34">
        <v>330015</v>
      </c>
      <c r="E12" s="34">
        <v>330115</v>
      </c>
      <c r="F12" s="34">
        <v>330215</v>
      </c>
      <c r="G12" s="34">
        <v>330315</v>
      </c>
      <c r="H12" s="34">
        <v>330415</v>
      </c>
      <c r="I12" s="34">
        <v>330515</v>
      </c>
      <c r="J12" s="34">
        <v>330615</v>
      </c>
      <c r="K12" s="34">
        <v>330715</v>
      </c>
      <c r="L12" s="34">
        <v>330815</v>
      </c>
      <c r="M12" s="34">
        <v>330915</v>
      </c>
      <c r="N12" s="34">
        <v>331015</v>
      </c>
      <c r="O12" s="52"/>
      <c r="P12" s="33" t="s">
        <v>20</v>
      </c>
      <c r="Q12" s="52"/>
      <c r="R12" s="52"/>
      <c r="S12" s="52"/>
    </row>
    <row r="13" spans="1:19" ht="30" customHeight="1" x14ac:dyDescent="0.2">
      <c r="A13" s="52"/>
      <c r="B13" s="55"/>
      <c r="C13" s="56"/>
      <c r="D13" s="34">
        <v>330021</v>
      </c>
      <c r="E13" s="34">
        <v>330121</v>
      </c>
      <c r="F13" s="34">
        <v>330221</v>
      </c>
      <c r="G13" s="34">
        <v>330321</v>
      </c>
      <c r="H13" s="34">
        <v>330421</v>
      </c>
      <c r="I13" s="34">
        <v>330521</v>
      </c>
      <c r="J13" s="34">
        <v>330621</v>
      </c>
      <c r="K13" s="34">
        <v>330721</v>
      </c>
      <c r="L13" s="34">
        <v>330821</v>
      </c>
      <c r="M13" s="34">
        <v>330921</v>
      </c>
      <c r="N13" s="34">
        <v>331021</v>
      </c>
      <c r="O13" s="52"/>
      <c r="P13" s="33" t="s">
        <v>24</v>
      </c>
      <c r="Q13" s="52"/>
      <c r="R13" s="52"/>
      <c r="S13" s="52"/>
    </row>
    <row r="14" spans="1:19" ht="30" customHeight="1" x14ac:dyDescent="0.2">
      <c r="A14" s="52"/>
      <c r="B14" s="55"/>
      <c r="C14" s="56"/>
      <c r="D14" s="34">
        <v>330026</v>
      </c>
      <c r="E14" s="34">
        <v>330126</v>
      </c>
      <c r="F14" s="34">
        <v>330226</v>
      </c>
      <c r="G14" s="34">
        <v>330326</v>
      </c>
      <c r="H14" s="34">
        <v>330426</v>
      </c>
      <c r="I14" s="34">
        <v>330526</v>
      </c>
      <c r="J14" s="34">
        <v>330626</v>
      </c>
      <c r="K14" s="34">
        <v>330726</v>
      </c>
      <c r="L14" s="34">
        <v>330826</v>
      </c>
      <c r="M14" s="34">
        <v>330926</v>
      </c>
      <c r="N14" s="34">
        <v>331026</v>
      </c>
      <c r="O14" s="52"/>
      <c r="P14" s="33" t="s">
        <v>55</v>
      </c>
      <c r="Q14" s="52"/>
      <c r="R14" s="52"/>
      <c r="S14" s="52"/>
    </row>
    <row r="15" spans="1:19" ht="30" customHeight="1" x14ac:dyDescent="0.2">
      <c r="A15" s="52"/>
      <c r="B15" s="55"/>
      <c r="C15" s="56"/>
      <c r="D15" s="34">
        <v>330027</v>
      </c>
      <c r="E15" s="34">
        <v>330127</v>
      </c>
      <c r="F15" s="34">
        <v>330227</v>
      </c>
      <c r="G15" s="34">
        <v>330327</v>
      </c>
      <c r="H15" s="34">
        <v>330427</v>
      </c>
      <c r="I15" s="34">
        <v>330527</v>
      </c>
      <c r="J15" s="34">
        <v>330627</v>
      </c>
      <c r="K15" s="34">
        <v>330727</v>
      </c>
      <c r="L15" s="34">
        <v>330827</v>
      </c>
      <c r="M15" s="34">
        <v>330927</v>
      </c>
      <c r="N15" s="34">
        <v>331027</v>
      </c>
      <c r="O15" s="52"/>
      <c r="P15" s="33" t="s">
        <v>54</v>
      </c>
      <c r="Q15" s="52"/>
      <c r="R15" s="52"/>
      <c r="S15" s="52"/>
    </row>
    <row r="16" spans="1:19" ht="30" customHeight="1" x14ac:dyDescent="0.2">
      <c r="A16" s="52"/>
      <c r="B16" s="55"/>
      <c r="C16" s="56"/>
      <c r="D16" s="34">
        <v>330038</v>
      </c>
      <c r="E16" s="34">
        <v>330138</v>
      </c>
      <c r="F16" s="34">
        <v>330238</v>
      </c>
      <c r="G16" s="34">
        <v>330338</v>
      </c>
      <c r="H16" s="34">
        <v>330438</v>
      </c>
      <c r="I16" s="34">
        <v>330538</v>
      </c>
      <c r="J16" s="34">
        <v>330638</v>
      </c>
      <c r="K16" s="34">
        <v>330738</v>
      </c>
      <c r="L16" s="34">
        <v>330838</v>
      </c>
      <c r="M16" s="34">
        <v>330938</v>
      </c>
      <c r="N16" s="34">
        <v>331038</v>
      </c>
      <c r="O16" s="52"/>
      <c r="P16" s="33" t="s">
        <v>21</v>
      </c>
      <c r="Q16" s="52"/>
      <c r="R16" s="52"/>
      <c r="S16" s="52"/>
    </row>
    <row r="17" spans="1:19" ht="30" customHeight="1" x14ac:dyDescent="0.2">
      <c r="A17" s="52"/>
      <c r="B17" s="55"/>
      <c r="C17" s="56"/>
      <c r="D17" s="34">
        <v>330044</v>
      </c>
      <c r="E17" s="34">
        <v>330144</v>
      </c>
      <c r="F17" s="34">
        <v>330244</v>
      </c>
      <c r="G17" s="34">
        <v>330344</v>
      </c>
      <c r="H17" s="34">
        <v>330444</v>
      </c>
      <c r="I17" s="34">
        <v>330544</v>
      </c>
      <c r="J17" s="34">
        <v>330644</v>
      </c>
      <c r="K17" s="34">
        <v>330744</v>
      </c>
      <c r="L17" s="34">
        <v>330844</v>
      </c>
      <c r="M17" s="34">
        <v>330944</v>
      </c>
      <c r="N17" s="34">
        <v>331044</v>
      </c>
      <c r="O17" s="52"/>
      <c r="P17" s="33" t="s">
        <v>22</v>
      </c>
      <c r="Q17" s="52"/>
      <c r="R17" s="52"/>
      <c r="S17" s="52"/>
    </row>
    <row r="18" spans="1:19" ht="30" customHeight="1" x14ac:dyDescent="0.2">
      <c r="A18" s="52"/>
      <c r="B18" s="55"/>
      <c r="C18" s="56"/>
      <c r="D18" s="34">
        <v>330049</v>
      </c>
      <c r="E18" s="34">
        <v>330149</v>
      </c>
      <c r="F18" s="34">
        <v>330249</v>
      </c>
      <c r="G18" s="34">
        <v>330349</v>
      </c>
      <c r="H18" s="34">
        <v>330449</v>
      </c>
      <c r="I18" s="34">
        <v>330549</v>
      </c>
      <c r="J18" s="34">
        <v>330649</v>
      </c>
      <c r="K18" s="34">
        <v>330749</v>
      </c>
      <c r="L18" s="34">
        <v>330849</v>
      </c>
      <c r="M18" s="34">
        <v>330949</v>
      </c>
      <c r="N18" s="34">
        <v>331049</v>
      </c>
      <c r="O18" s="52"/>
      <c r="P18" s="33" t="s">
        <v>49</v>
      </c>
      <c r="Q18" s="52"/>
      <c r="R18" s="52"/>
      <c r="S18" s="52"/>
    </row>
    <row r="19" spans="1:19" ht="30" customHeight="1" x14ac:dyDescent="0.2">
      <c r="A19" s="52"/>
      <c r="B19" s="55"/>
      <c r="C19" s="56"/>
      <c r="D19" s="34">
        <v>330050</v>
      </c>
      <c r="E19" s="34">
        <v>330150</v>
      </c>
      <c r="F19" s="34">
        <v>330250</v>
      </c>
      <c r="G19" s="34">
        <v>330350</v>
      </c>
      <c r="H19" s="34">
        <v>330450</v>
      </c>
      <c r="I19" s="34">
        <v>330550</v>
      </c>
      <c r="J19" s="34">
        <v>330650</v>
      </c>
      <c r="K19" s="34">
        <v>330750</v>
      </c>
      <c r="L19" s="34">
        <v>330850</v>
      </c>
      <c r="M19" s="34">
        <v>330950</v>
      </c>
      <c r="N19" s="34">
        <v>331050</v>
      </c>
      <c r="O19" s="52"/>
      <c r="P19" s="33" t="s">
        <v>50</v>
      </c>
      <c r="Q19" s="52"/>
      <c r="R19" s="52"/>
      <c r="S19" s="52"/>
    </row>
    <row r="20" spans="1:19" ht="30" customHeight="1" x14ac:dyDescent="0.2">
      <c r="A20" s="52"/>
      <c r="B20" s="55"/>
      <c r="C20" s="56"/>
      <c r="D20" s="34">
        <v>330051</v>
      </c>
      <c r="E20" s="34">
        <v>330151</v>
      </c>
      <c r="F20" s="34">
        <v>330251</v>
      </c>
      <c r="G20" s="34">
        <v>330351</v>
      </c>
      <c r="H20" s="34">
        <v>330451</v>
      </c>
      <c r="I20" s="34">
        <v>330551</v>
      </c>
      <c r="J20" s="34">
        <v>330651</v>
      </c>
      <c r="K20" s="34">
        <v>330751</v>
      </c>
      <c r="L20" s="34">
        <v>330851</v>
      </c>
      <c r="M20" s="34">
        <v>330951</v>
      </c>
      <c r="N20" s="34">
        <v>331051</v>
      </c>
      <c r="O20" s="52"/>
      <c r="P20" s="33" t="s">
        <v>51</v>
      </c>
      <c r="Q20" s="52"/>
      <c r="R20" s="52"/>
      <c r="S20" s="52"/>
    </row>
    <row r="21" spans="1:19" ht="30" customHeight="1" x14ac:dyDescent="0.2">
      <c r="A21" s="52"/>
      <c r="B21" s="55"/>
      <c r="C21" s="56"/>
      <c r="D21" s="34">
        <v>330052</v>
      </c>
      <c r="E21" s="34">
        <v>330152</v>
      </c>
      <c r="F21" s="34">
        <v>330252</v>
      </c>
      <c r="G21" s="34">
        <v>330352</v>
      </c>
      <c r="H21" s="34">
        <v>330452</v>
      </c>
      <c r="I21" s="34">
        <v>330552</v>
      </c>
      <c r="J21" s="34">
        <v>330652</v>
      </c>
      <c r="K21" s="34">
        <v>330752</v>
      </c>
      <c r="L21" s="34">
        <v>330852</v>
      </c>
      <c r="M21" s="34">
        <v>330952</v>
      </c>
      <c r="N21" s="34">
        <v>331052</v>
      </c>
      <c r="O21" s="52"/>
      <c r="P21" s="33" t="s">
        <v>52</v>
      </c>
      <c r="Q21" s="52"/>
      <c r="R21" s="52"/>
      <c r="S21" s="52"/>
    </row>
    <row r="22" spans="1:19" ht="30" customHeight="1" x14ac:dyDescent="0.2">
      <c r="A22" s="52"/>
      <c r="B22" s="55"/>
      <c r="C22" s="56"/>
      <c r="D22" s="36">
        <v>330019</v>
      </c>
      <c r="E22" s="36">
        <v>330119</v>
      </c>
      <c r="F22" s="36">
        <v>330219</v>
      </c>
      <c r="G22" s="36">
        <v>330319</v>
      </c>
      <c r="H22" s="36">
        <v>330419</v>
      </c>
      <c r="I22" s="36">
        <v>330519</v>
      </c>
      <c r="J22" s="36">
        <v>330619</v>
      </c>
      <c r="K22" s="36">
        <v>330719</v>
      </c>
      <c r="L22" s="36">
        <v>330819</v>
      </c>
      <c r="M22" s="36">
        <v>330919</v>
      </c>
      <c r="N22" s="36">
        <v>331019</v>
      </c>
      <c r="O22" s="52"/>
      <c r="P22" s="30"/>
      <c r="Q22" s="52"/>
      <c r="R22" s="52"/>
      <c r="S22" s="52"/>
    </row>
    <row r="23" spans="1:19" ht="30" customHeight="1" x14ac:dyDescent="0.2">
      <c r="A23" s="52"/>
      <c r="B23" s="55"/>
      <c r="C23" s="56"/>
      <c r="D23" s="36">
        <v>330025</v>
      </c>
      <c r="E23" s="36">
        <v>330125</v>
      </c>
      <c r="F23" s="36">
        <v>330225</v>
      </c>
      <c r="G23" s="36">
        <v>330325</v>
      </c>
      <c r="H23" s="36">
        <v>330425</v>
      </c>
      <c r="I23" s="36">
        <v>330525</v>
      </c>
      <c r="J23" s="36">
        <v>330625</v>
      </c>
      <c r="K23" s="36">
        <v>330725</v>
      </c>
      <c r="L23" s="36">
        <v>330825</v>
      </c>
      <c r="M23" s="36">
        <v>330925</v>
      </c>
      <c r="N23" s="36">
        <v>331025</v>
      </c>
      <c r="O23" s="52"/>
      <c r="P23" s="30"/>
      <c r="Q23" s="52"/>
      <c r="R23" s="52"/>
      <c r="S23" s="52"/>
    </row>
    <row r="24" spans="1:19" ht="30" customHeight="1" x14ac:dyDescent="0.2">
      <c r="A24" s="52"/>
      <c r="B24" s="55"/>
      <c r="C24" s="56"/>
      <c r="D24" s="36">
        <v>330028</v>
      </c>
      <c r="E24" s="36">
        <v>330128</v>
      </c>
      <c r="F24" s="36">
        <v>330228</v>
      </c>
      <c r="G24" s="36">
        <v>330328</v>
      </c>
      <c r="H24" s="36">
        <v>330428</v>
      </c>
      <c r="I24" s="36">
        <v>330528</v>
      </c>
      <c r="J24" s="36">
        <v>330628</v>
      </c>
      <c r="K24" s="36">
        <v>330728</v>
      </c>
      <c r="L24" s="36">
        <v>330828</v>
      </c>
      <c r="M24" s="36">
        <v>330928</v>
      </c>
      <c r="N24" s="36">
        <v>331028</v>
      </c>
      <c r="O24" s="52"/>
      <c r="P24" s="30"/>
      <c r="Q24" s="52"/>
      <c r="R24" s="52"/>
      <c r="S24" s="52"/>
    </row>
    <row r="25" spans="1:19" ht="30" customHeight="1" x14ac:dyDescent="0.2">
      <c r="A25" s="52"/>
      <c r="B25" s="55"/>
      <c r="C25" s="56"/>
      <c r="D25" s="36">
        <v>330058</v>
      </c>
      <c r="E25" s="36">
        <v>330158</v>
      </c>
      <c r="F25" s="36">
        <v>330258</v>
      </c>
      <c r="G25" s="36">
        <v>330358</v>
      </c>
      <c r="H25" s="36">
        <v>330458</v>
      </c>
      <c r="I25" s="36">
        <v>330558</v>
      </c>
      <c r="J25" s="36">
        <v>330658</v>
      </c>
      <c r="K25" s="36">
        <v>330758</v>
      </c>
      <c r="L25" s="36">
        <v>330858</v>
      </c>
      <c r="M25" s="36">
        <v>330958</v>
      </c>
      <c r="N25" s="36">
        <v>331058</v>
      </c>
      <c r="O25" s="52"/>
      <c r="P25" s="30"/>
      <c r="Q25" s="52"/>
      <c r="R25" s="52"/>
      <c r="S25" s="52"/>
    </row>
    <row r="26" spans="1:19" ht="30" customHeight="1" x14ac:dyDescent="0.2">
      <c r="A26" s="52"/>
      <c r="B26" s="55"/>
      <c r="C26" s="56"/>
      <c r="D26" s="36">
        <v>330059</v>
      </c>
      <c r="E26" s="36">
        <v>330159</v>
      </c>
      <c r="F26" s="36">
        <v>330259</v>
      </c>
      <c r="G26" s="36">
        <v>330359</v>
      </c>
      <c r="H26" s="36">
        <v>330459</v>
      </c>
      <c r="I26" s="36">
        <v>330559</v>
      </c>
      <c r="J26" s="36">
        <v>330659</v>
      </c>
      <c r="K26" s="36">
        <v>330759</v>
      </c>
      <c r="L26" s="36">
        <v>330859</v>
      </c>
      <c r="M26" s="36">
        <v>330959</v>
      </c>
      <c r="N26" s="36">
        <v>331059</v>
      </c>
      <c r="O26" s="52"/>
      <c r="P26" s="30"/>
      <c r="Q26" s="52"/>
      <c r="R26" s="52"/>
      <c r="S26" s="52"/>
    </row>
    <row r="27" spans="1:19" ht="30" customHeight="1" x14ac:dyDescent="0.2">
      <c r="A27" s="52"/>
      <c r="B27" s="55"/>
      <c r="C27" s="56"/>
      <c r="D27" s="36">
        <v>330060</v>
      </c>
      <c r="E27" s="36">
        <v>330160</v>
      </c>
      <c r="F27" s="36">
        <v>330260</v>
      </c>
      <c r="G27" s="36">
        <v>330360</v>
      </c>
      <c r="H27" s="36">
        <v>330460</v>
      </c>
      <c r="I27" s="36">
        <v>330560</v>
      </c>
      <c r="J27" s="36">
        <v>330660</v>
      </c>
      <c r="K27" s="36">
        <v>330760</v>
      </c>
      <c r="L27" s="36">
        <v>330860</v>
      </c>
      <c r="M27" s="36">
        <v>330960</v>
      </c>
      <c r="N27" s="36">
        <v>331060</v>
      </c>
      <c r="O27" s="52"/>
      <c r="P27" s="30"/>
      <c r="Q27" s="52"/>
      <c r="R27" s="52"/>
      <c r="S27" s="52"/>
    </row>
    <row r="28" spans="1:19" ht="30" customHeight="1" x14ac:dyDescent="0.2">
      <c r="A28" s="52"/>
      <c r="B28" s="55"/>
      <c r="C28" s="56"/>
      <c r="D28" s="36">
        <v>330061</v>
      </c>
      <c r="E28" s="36">
        <v>330161</v>
      </c>
      <c r="F28" s="36">
        <v>330261</v>
      </c>
      <c r="G28" s="36">
        <v>330361</v>
      </c>
      <c r="H28" s="36">
        <v>330461</v>
      </c>
      <c r="I28" s="36">
        <v>330561</v>
      </c>
      <c r="J28" s="36">
        <v>330661</v>
      </c>
      <c r="K28" s="36">
        <v>330761</v>
      </c>
      <c r="L28" s="36">
        <v>330861</v>
      </c>
      <c r="M28" s="36">
        <v>330961</v>
      </c>
      <c r="N28" s="36">
        <v>331061</v>
      </c>
      <c r="O28" s="52"/>
      <c r="P28" s="30"/>
      <c r="Q28" s="52"/>
      <c r="R28" s="52"/>
      <c r="S28" s="52"/>
    </row>
    <row r="29" spans="1:19" ht="30" customHeight="1" x14ac:dyDescent="0.2">
      <c r="A29" s="41"/>
      <c r="B29" s="57"/>
      <c r="C29" s="58"/>
      <c r="D29" s="36">
        <v>330063</v>
      </c>
      <c r="E29" s="36">
        <v>330163</v>
      </c>
      <c r="F29" s="36">
        <v>330263</v>
      </c>
      <c r="G29" s="36">
        <v>330363</v>
      </c>
      <c r="H29" s="36">
        <v>330463</v>
      </c>
      <c r="I29" s="36">
        <v>330563</v>
      </c>
      <c r="J29" s="36">
        <v>330663</v>
      </c>
      <c r="K29" s="36">
        <v>330763</v>
      </c>
      <c r="L29" s="36">
        <v>330863</v>
      </c>
      <c r="M29" s="36">
        <v>330963</v>
      </c>
      <c r="N29" s="36">
        <v>331063</v>
      </c>
      <c r="O29" s="41"/>
      <c r="P29" s="30"/>
      <c r="Q29" s="41"/>
      <c r="R29" s="41"/>
      <c r="S29" s="41"/>
    </row>
    <row r="30" spans="1:19" ht="33" customHeight="1" x14ac:dyDescent="0.2">
      <c r="A30" s="42" t="s">
        <v>70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</row>
    <row r="31" spans="1:19" ht="28.5" customHeight="1" x14ac:dyDescent="0.2">
      <c r="A31" s="45" t="s">
        <v>15</v>
      </c>
      <c r="B31" s="45" t="s">
        <v>4</v>
      </c>
      <c r="C31" s="45" t="s">
        <v>13</v>
      </c>
      <c r="D31" s="49" t="s">
        <v>6</v>
      </c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46" t="s">
        <v>5</v>
      </c>
      <c r="P31" s="48" t="s">
        <v>10</v>
      </c>
      <c r="Q31" s="48" t="s">
        <v>11</v>
      </c>
      <c r="R31" s="48"/>
      <c r="S31" s="48"/>
    </row>
    <row r="32" spans="1:19" ht="39" customHeight="1" x14ac:dyDescent="0.2">
      <c r="A32" s="45"/>
      <c r="B32" s="45"/>
      <c r="C32" s="45"/>
      <c r="D32" s="7" t="s">
        <v>46</v>
      </c>
      <c r="E32" s="7" t="s">
        <v>39</v>
      </c>
      <c r="F32" s="7" t="s">
        <v>40</v>
      </c>
      <c r="G32" s="7" t="s">
        <v>41</v>
      </c>
      <c r="H32" s="7" t="s">
        <v>42</v>
      </c>
      <c r="I32" s="7" t="s">
        <v>43</v>
      </c>
      <c r="J32" s="7" t="s">
        <v>44</v>
      </c>
      <c r="K32" s="7" t="s">
        <v>45</v>
      </c>
      <c r="L32" s="7" t="s">
        <v>58</v>
      </c>
      <c r="M32" s="7" t="s">
        <v>59</v>
      </c>
      <c r="N32" s="7" t="s">
        <v>60</v>
      </c>
      <c r="O32" s="47"/>
      <c r="P32" s="48"/>
      <c r="Q32" s="32" t="s">
        <v>0</v>
      </c>
      <c r="R32" s="32" t="s">
        <v>9</v>
      </c>
      <c r="S32" s="32" t="s">
        <v>1</v>
      </c>
    </row>
    <row r="33" spans="1:19" ht="24" customHeight="1" x14ac:dyDescent="0.2">
      <c r="A33" s="27">
        <v>598001</v>
      </c>
      <c r="B33" s="31"/>
      <c r="C33" s="31"/>
      <c r="D33" s="31">
        <v>3399</v>
      </c>
      <c r="E33" s="31">
        <v>3301</v>
      </c>
      <c r="F33" s="31">
        <v>3302</v>
      </c>
      <c r="G33" s="31">
        <v>3303</v>
      </c>
      <c r="H33" s="31">
        <v>3304</v>
      </c>
      <c r="I33" s="31">
        <v>3305</v>
      </c>
      <c r="J33" s="31">
        <v>3306</v>
      </c>
      <c r="K33" s="31">
        <v>3307</v>
      </c>
      <c r="L33" s="31">
        <v>3308</v>
      </c>
      <c r="M33" s="31">
        <v>3309</v>
      </c>
      <c r="N33" s="31">
        <v>3310</v>
      </c>
      <c r="O33" s="29" t="str">
        <f>VLOOKUP(A33,[1]PEÇAS!$A$12:$Q$112,14,FALSE)</f>
        <v>CABECEIRA SUP PTA DESL ATRIA 889X36X45MM + COR</v>
      </c>
      <c r="P33" s="40">
        <v>1</v>
      </c>
      <c r="Q33" s="40">
        <f>VLOOKUP(A33,[1]PEÇAS!$A$12:$Q$112,15,FALSE)</f>
        <v>889</v>
      </c>
      <c r="R33" s="40">
        <f>VLOOKUP(A33,[1]PEÇAS!$A$12:$Q$112,16,FALSE)</f>
        <v>36</v>
      </c>
      <c r="S33" s="40">
        <f>VLOOKUP(A33,[1]PEÇAS!$A$12:$Q$112,17,FALSE)</f>
        <v>45</v>
      </c>
    </row>
    <row r="34" spans="1:19" ht="24" customHeight="1" x14ac:dyDescent="0.2">
      <c r="A34" s="29"/>
      <c r="B34" s="31">
        <f>A33</f>
        <v>598001</v>
      </c>
      <c r="C34" s="29"/>
      <c r="D34" s="31">
        <v>3399</v>
      </c>
      <c r="E34" s="31">
        <v>3300</v>
      </c>
      <c r="F34" s="31">
        <v>3300</v>
      </c>
      <c r="G34" s="31">
        <v>3300</v>
      </c>
      <c r="H34" s="31">
        <v>3300</v>
      </c>
      <c r="I34" s="31">
        <v>3300</v>
      </c>
      <c r="J34" s="31">
        <v>3300</v>
      </c>
      <c r="K34" s="31">
        <v>3300</v>
      </c>
      <c r="L34" s="31">
        <v>3300</v>
      </c>
      <c r="M34" s="31">
        <v>3300</v>
      </c>
      <c r="N34" s="31">
        <v>3300</v>
      </c>
      <c r="O34" s="29" t="str">
        <f>SUBSTITUTE(O33,"+ COR", "- NATURAL")</f>
        <v>CABECEIRA SUP PTA DESL ATRIA 889X36X45MM - NATURAL</v>
      </c>
      <c r="P34" s="41"/>
      <c r="Q34" s="41"/>
      <c r="R34" s="41"/>
      <c r="S34" s="41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66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26</v>
      </c>
      <c r="I36" s="9" t="s">
        <v>2</v>
      </c>
      <c r="J36" s="9" t="s">
        <v>27</v>
      </c>
      <c r="K36" s="9" t="s">
        <v>28</v>
      </c>
      <c r="L36" s="9" t="s">
        <v>48</v>
      </c>
      <c r="M36" s="9" t="s">
        <v>29</v>
      </c>
      <c r="N36" s="9" t="s">
        <v>61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1"/>
      <c r="C38" s="31"/>
      <c r="D38" s="31">
        <v>3399</v>
      </c>
      <c r="E38" s="31">
        <v>3301</v>
      </c>
      <c r="F38" s="31">
        <v>3302</v>
      </c>
      <c r="G38" s="31">
        <v>3303</v>
      </c>
      <c r="H38" s="31">
        <v>3304</v>
      </c>
      <c r="I38" s="31">
        <v>3305</v>
      </c>
      <c r="J38" s="31">
        <v>3306</v>
      </c>
      <c r="K38" s="31">
        <v>3307</v>
      </c>
      <c r="L38" s="31">
        <v>3308</v>
      </c>
      <c r="M38" s="31">
        <v>3309</v>
      </c>
      <c r="N38" s="31">
        <v>3310</v>
      </c>
      <c r="O38" s="29" t="str">
        <f>VLOOKUP(A38,[1]PEÇAS!$A$12:$Q$112,14,FALSE)</f>
        <v>CABECEIRA INF PTA DESL ATRIA 889X36X45MM + COR</v>
      </c>
      <c r="P38" s="40">
        <v>1</v>
      </c>
      <c r="Q38" s="40">
        <f>VLOOKUP(A38,[1]PEÇAS!$A$12:$Q$112,15,FALSE)</f>
        <v>889</v>
      </c>
      <c r="R38" s="40">
        <f>VLOOKUP(A38,[1]PEÇAS!$A$12:$Q$112,16,FALSE)</f>
        <v>36</v>
      </c>
      <c r="S38" s="40">
        <f>VLOOKUP(A38,[1]PEÇAS!$A$12:$Q$112,17,FALSE)</f>
        <v>45</v>
      </c>
    </row>
    <row r="39" spans="1:19" ht="24" customHeight="1" x14ac:dyDescent="0.2">
      <c r="A39" s="29"/>
      <c r="B39" s="31">
        <f>A38</f>
        <v>598009</v>
      </c>
      <c r="C39" s="29"/>
      <c r="D39" s="31">
        <v>3399</v>
      </c>
      <c r="E39" s="31">
        <v>3300</v>
      </c>
      <c r="F39" s="31">
        <v>3300</v>
      </c>
      <c r="G39" s="31">
        <v>3300</v>
      </c>
      <c r="H39" s="31">
        <v>3300</v>
      </c>
      <c r="I39" s="31">
        <v>3300</v>
      </c>
      <c r="J39" s="31">
        <v>3300</v>
      </c>
      <c r="K39" s="31">
        <v>3300</v>
      </c>
      <c r="L39" s="31">
        <v>3300</v>
      </c>
      <c r="M39" s="31">
        <v>3300</v>
      </c>
      <c r="N39" s="31">
        <v>3300</v>
      </c>
      <c r="O39" s="29" t="str">
        <f>SUBSTITUTE(O38,"+ COR", "- NATURAL")</f>
        <v>CABECEIRA INF PTA DESL ATRIA 889X36X45MM - NATURAL</v>
      </c>
      <c r="P39" s="41"/>
      <c r="Q39" s="41"/>
      <c r="R39" s="41"/>
      <c r="S39" s="41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67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26</v>
      </c>
      <c r="I41" s="9" t="s">
        <v>2</v>
      </c>
      <c r="J41" s="9" t="s">
        <v>27</v>
      </c>
      <c r="K41" s="9" t="s">
        <v>28</v>
      </c>
      <c r="L41" s="9" t="s">
        <v>48</v>
      </c>
      <c r="M41" s="9" t="s">
        <v>29</v>
      </c>
      <c r="N41" s="9" t="s">
        <v>61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1"/>
      <c r="C43" s="31"/>
      <c r="D43" s="31">
        <v>3399</v>
      </c>
      <c r="E43" s="31">
        <v>3301</v>
      </c>
      <c r="F43" s="31">
        <v>3302</v>
      </c>
      <c r="G43" s="31">
        <v>3303</v>
      </c>
      <c r="H43" s="31">
        <v>3304</v>
      </c>
      <c r="I43" s="31">
        <v>3305</v>
      </c>
      <c r="J43" s="31">
        <v>3306</v>
      </c>
      <c r="K43" s="31">
        <v>3307</v>
      </c>
      <c r="L43" s="31">
        <v>3308</v>
      </c>
      <c r="M43" s="31">
        <v>3309</v>
      </c>
      <c r="N43" s="31">
        <v>3310</v>
      </c>
      <c r="O43" s="29" t="str">
        <f>VLOOKUP(A43,[1]PEÇAS!$A$12:$Q$112,14,FALSE)</f>
        <v>LATERAL DIR/ESQ PTA DESL ATRIA 2400X36X45MM + COR</v>
      </c>
      <c r="P43" s="40">
        <v>1</v>
      </c>
      <c r="Q43" s="40">
        <f>VLOOKUP(A43,[1]PEÇAS!$A$12:$Q$112,15,FALSE)</f>
        <v>2400</v>
      </c>
      <c r="R43" s="40">
        <f>VLOOKUP(A43,[1]PEÇAS!$A$12:$Q$112,16,FALSE)</f>
        <v>36</v>
      </c>
      <c r="S43" s="40">
        <f>VLOOKUP(A43,[1]PEÇAS!$A$12:$Q$112,17,FALSE)</f>
        <v>45</v>
      </c>
    </row>
    <row r="44" spans="1:19" ht="24" customHeight="1" x14ac:dyDescent="0.2">
      <c r="A44" s="29"/>
      <c r="B44" s="31">
        <f>A43</f>
        <v>598022</v>
      </c>
      <c r="C44" s="29"/>
      <c r="D44" s="31">
        <v>3399</v>
      </c>
      <c r="E44" s="31">
        <v>3300</v>
      </c>
      <c r="F44" s="31">
        <v>3300</v>
      </c>
      <c r="G44" s="31">
        <v>3300</v>
      </c>
      <c r="H44" s="31">
        <v>3300</v>
      </c>
      <c r="I44" s="31">
        <v>3300</v>
      </c>
      <c r="J44" s="31">
        <v>3300</v>
      </c>
      <c r="K44" s="31">
        <v>3300</v>
      </c>
      <c r="L44" s="31">
        <v>3300</v>
      </c>
      <c r="M44" s="31">
        <v>3300</v>
      </c>
      <c r="N44" s="31">
        <v>3300</v>
      </c>
      <c r="O44" s="29" t="str">
        <f>SUBSTITUTE(O43,"+ COR", "- NATURAL")</f>
        <v>LATERAL DIR/ESQ PTA DESL ATRIA 2400X36X45MM - NATURAL</v>
      </c>
      <c r="P44" s="41"/>
      <c r="Q44" s="41"/>
      <c r="R44" s="41"/>
      <c r="S44" s="41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68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26</v>
      </c>
      <c r="I46" s="9" t="s">
        <v>2</v>
      </c>
      <c r="J46" s="9" t="s">
        <v>27</v>
      </c>
      <c r="K46" s="9" t="s">
        <v>28</v>
      </c>
      <c r="L46" s="9" t="s">
        <v>48</v>
      </c>
      <c r="M46" s="9" t="s">
        <v>29</v>
      </c>
      <c r="N46" s="9" t="s">
        <v>61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598042</v>
      </c>
      <c r="B48" s="31"/>
      <c r="C48" s="31"/>
      <c r="D48" s="31">
        <v>3399</v>
      </c>
      <c r="E48" s="31">
        <v>3301</v>
      </c>
      <c r="F48" s="31">
        <v>3302</v>
      </c>
      <c r="G48" s="31">
        <v>3303</v>
      </c>
      <c r="H48" s="31">
        <v>3304</v>
      </c>
      <c r="I48" s="31">
        <v>3305</v>
      </c>
      <c r="J48" s="31">
        <v>3306</v>
      </c>
      <c r="K48" s="31">
        <v>3307</v>
      </c>
      <c r="L48" s="31">
        <v>3308</v>
      </c>
      <c r="M48" s="31">
        <v>3309</v>
      </c>
      <c r="N48" s="31">
        <v>3310</v>
      </c>
      <c r="O48" s="29" t="str">
        <f>VLOOKUP(A48,[1]PEÇAS!$A$12:$Q$112,14,FALSE)</f>
        <v>LATERAL DIR PTA DESL ATRIA PUX/FECH 2400X36X45MM + COR</v>
      </c>
      <c r="P48" s="40">
        <v>1</v>
      </c>
      <c r="Q48" s="40">
        <f>VLOOKUP(A48,[1]PEÇAS!$A$12:$Q$112,15,FALSE)</f>
        <v>2400</v>
      </c>
      <c r="R48" s="40">
        <f>VLOOKUP(A48,[1]PEÇAS!$A$12:$Q$112,16,FALSE)</f>
        <v>36</v>
      </c>
      <c r="S48" s="40">
        <f>VLOOKUP(A48,[1]PEÇAS!$A$12:$Q$112,17,FALSE)</f>
        <v>45</v>
      </c>
    </row>
    <row r="49" spans="1:19" ht="24" customHeight="1" x14ac:dyDescent="0.2">
      <c r="A49" s="29"/>
      <c r="B49" s="31">
        <f>A48</f>
        <v>598042</v>
      </c>
      <c r="C49" s="29"/>
      <c r="D49" s="31">
        <v>3399</v>
      </c>
      <c r="E49" s="31">
        <v>3300</v>
      </c>
      <c r="F49" s="31">
        <v>3300</v>
      </c>
      <c r="G49" s="31">
        <v>3300</v>
      </c>
      <c r="H49" s="31">
        <v>3300</v>
      </c>
      <c r="I49" s="31">
        <v>3300</v>
      </c>
      <c r="J49" s="31">
        <v>3300</v>
      </c>
      <c r="K49" s="31">
        <v>3300</v>
      </c>
      <c r="L49" s="31">
        <v>3300</v>
      </c>
      <c r="M49" s="31">
        <v>3300</v>
      </c>
      <c r="N49" s="31">
        <v>3300</v>
      </c>
      <c r="O49" s="29" t="str">
        <f>SUBSTITUTE(O48,"+ COR", "- NATURAL")</f>
        <v>LATERAL DIR PTA DESL ATRIA PUX/FECH 2400X36X45MM - NATURAL</v>
      </c>
      <c r="P49" s="41"/>
      <c r="Q49" s="41"/>
      <c r="R49" s="41"/>
      <c r="S49" s="41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68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26</v>
      </c>
      <c r="I51" s="9" t="s">
        <v>2</v>
      </c>
      <c r="J51" s="9" t="s">
        <v>27</v>
      </c>
      <c r="K51" s="9" t="s">
        <v>28</v>
      </c>
      <c r="L51" s="9" t="s">
        <v>48</v>
      </c>
      <c r="M51" s="9" t="s">
        <v>29</v>
      </c>
      <c r="N51" s="9" t="s">
        <v>61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8">
        <v>598095</v>
      </c>
      <c r="B53" s="31"/>
      <c r="C53" s="31"/>
      <c r="D53" s="35" t="s">
        <v>76</v>
      </c>
      <c r="E53" s="31">
        <v>3301</v>
      </c>
      <c r="F53" s="31">
        <v>3302</v>
      </c>
      <c r="G53" s="31">
        <v>3303</v>
      </c>
      <c r="H53" s="31">
        <v>3304</v>
      </c>
      <c r="I53" s="31">
        <v>3305</v>
      </c>
      <c r="J53" s="31">
        <v>3306</v>
      </c>
      <c r="K53" s="31">
        <v>3307</v>
      </c>
      <c r="L53" s="31">
        <v>3308</v>
      </c>
      <c r="M53" s="31">
        <v>3309</v>
      </c>
      <c r="N53" s="31">
        <v>3310</v>
      </c>
      <c r="O53" s="39" t="s">
        <v>77</v>
      </c>
      <c r="P53" s="31">
        <v>1</v>
      </c>
      <c r="Q53" s="31">
        <v>168</v>
      </c>
      <c r="R53" s="31">
        <v>86</v>
      </c>
      <c r="S53" s="31">
        <v>45</v>
      </c>
    </row>
    <row r="54" spans="1:19" ht="30" customHeight="1" x14ac:dyDescent="0.2">
      <c r="A54" s="38"/>
      <c r="B54" s="31"/>
      <c r="C54" s="31">
        <v>1010272</v>
      </c>
      <c r="D54" s="35" t="s">
        <v>14</v>
      </c>
      <c r="E54" s="31" t="s">
        <v>14</v>
      </c>
      <c r="F54" s="31" t="s">
        <v>14</v>
      </c>
      <c r="G54" s="31" t="s">
        <v>14</v>
      </c>
      <c r="H54" s="31" t="s">
        <v>14</v>
      </c>
      <c r="I54" s="31" t="s">
        <v>14</v>
      </c>
      <c r="J54" s="31" t="s">
        <v>14</v>
      </c>
      <c r="K54" s="31" t="s">
        <v>14</v>
      </c>
      <c r="L54" s="31" t="s">
        <v>14</v>
      </c>
      <c r="M54" s="31" t="s">
        <v>14</v>
      </c>
      <c r="N54" s="31" t="s">
        <v>14</v>
      </c>
      <c r="O54" s="39" t="s">
        <v>78</v>
      </c>
      <c r="P54" s="31">
        <v>1</v>
      </c>
      <c r="Q54" s="31"/>
      <c r="R54" s="31"/>
      <c r="S54" s="31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26</v>
      </c>
      <c r="I55" s="9" t="s">
        <v>2</v>
      </c>
      <c r="J55" s="9" t="s">
        <v>27</v>
      </c>
      <c r="K55" s="9" t="s">
        <v>28</v>
      </c>
      <c r="L55" s="9" t="s">
        <v>48</v>
      </c>
      <c r="M55" s="9" t="s">
        <v>29</v>
      </c>
      <c r="N55" s="9" t="s">
        <v>61</v>
      </c>
      <c r="O55" s="10" t="s">
        <v>79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65</v>
      </c>
      <c r="P58" s="5">
        <v>0.08</v>
      </c>
      <c r="Q58" s="5" t="s">
        <v>82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73</v>
      </c>
      <c r="P59" s="5">
        <v>0.04</v>
      </c>
      <c r="Q59" s="5" t="s">
        <v>82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80</v>
      </c>
      <c r="P60" s="5">
        <v>6.410000000000001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81</v>
      </c>
      <c r="P61" s="5">
        <v>6.410000000000001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74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78" t="s">
        <v>71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80"/>
    </row>
    <row r="65" spans="1:19" ht="25.5" x14ac:dyDescent="0.2">
      <c r="A65" s="17" t="s">
        <v>34</v>
      </c>
      <c r="B65" s="14" t="s">
        <v>30</v>
      </c>
      <c r="C65" s="14" t="s">
        <v>31</v>
      </c>
      <c r="D65" s="67"/>
      <c r="E65" s="68"/>
      <c r="F65" s="68"/>
      <c r="G65" s="68"/>
      <c r="H65" s="68"/>
      <c r="I65" s="68"/>
      <c r="J65" s="68"/>
      <c r="K65" s="68"/>
      <c r="L65" s="68"/>
      <c r="M65" s="68"/>
      <c r="N65" s="69"/>
      <c r="O65" s="17" t="s">
        <v>5</v>
      </c>
      <c r="P65" s="17" t="s">
        <v>32</v>
      </c>
      <c r="Q65" s="67" t="s">
        <v>33</v>
      </c>
      <c r="R65" s="68"/>
      <c r="S65" s="69"/>
    </row>
    <row r="66" spans="1:19" ht="15" customHeight="1" x14ac:dyDescent="0.2">
      <c r="A66" s="70" t="s">
        <v>63</v>
      </c>
      <c r="B66" s="72">
        <f>VLOOKUP(CONCATENATE("VIDRO PUX DIR ",Q66,"X",R66,"X",S66,"MM + COR"),[1]VIDROS!$A$5:$AD$415,5,FALSE)</f>
        <v>181000129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2345X877X4</v>
      </c>
      <c r="P66" s="74">
        <v>1</v>
      </c>
      <c r="Q66" s="74">
        <f>Q5-55</f>
        <v>2345</v>
      </c>
      <c r="R66" s="74">
        <f>R5-23</f>
        <v>877</v>
      </c>
      <c r="S66" s="74">
        <v>4</v>
      </c>
    </row>
    <row r="67" spans="1:19" ht="15" customHeight="1" x14ac:dyDescent="0.2">
      <c r="A67" s="71"/>
      <c r="B67" s="73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2345X877X4</v>
      </c>
      <c r="P67" s="75"/>
      <c r="Q67" s="75"/>
      <c r="R67" s="75"/>
      <c r="S67" s="75"/>
    </row>
    <row r="68" spans="1:19" ht="15" customHeight="1" x14ac:dyDescent="0.2">
      <c r="A68" s="82"/>
      <c r="B68" s="83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2345X877X4</v>
      </c>
      <c r="P68" s="75"/>
      <c r="Q68" s="75"/>
      <c r="R68" s="75"/>
      <c r="S68" s="75"/>
    </row>
    <row r="69" spans="1:19" ht="15" customHeight="1" x14ac:dyDescent="0.2">
      <c r="A69" s="76" t="s">
        <v>64</v>
      </c>
      <c r="B69" s="72">
        <f>VLOOKUP(CONCATENATE("VIDRO PUX DIR ",Q66,"X",R66,"X",S66,"MM + COR"),[1]VIDROS!$A$5:$AD$415,4,FALSE)</f>
        <v>123129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2345X877X4</v>
      </c>
      <c r="P69" s="75"/>
      <c r="Q69" s="75"/>
      <c r="R69" s="75"/>
      <c r="S69" s="75"/>
    </row>
    <row r="70" spans="1:19" ht="15" customHeight="1" x14ac:dyDescent="0.2">
      <c r="A70" s="77"/>
      <c r="B70" s="73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2345X877X4</v>
      </c>
      <c r="P70" s="75"/>
      <c r="Q70" s="75"/>
      <c r="R70" s="75"/>
      <c r="S70" s="75"/>
    </row>
    <row r="71" spans="1:19" ht="15" customHeight="1" x14ac:dyDescent="0.2">
      <c r="A71" s="77"/>
      <c r="B71" s="73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2345X877X4</v>
      </c>
      <c r="P71" s="75"/>
      <c r="Q71" s="75"/>
      <c r="R71" s="75"/>
      <c r="S71" s="75"/>
    </row>
    <row r="72" spans="1:19" ht="15" customHeight="1" x14ac:dyDescent="0.2">
      <c r="A72" s="77"/>
      <c r="B72" s="73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2345X877X4</v>
      </c>
      <c r="P72" s="75"/>
      <c r="Q72" s="75"/>
      <c r="R72" s="75"/>
      <c r="S72" s="75"/>
    </row>
    <row r="73" spans="1:19" ht="15" customHeight="1" x14ac:dyDescent="0.2">
      <c r="A73" s="77"/>
      <c r="B73" s="73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2345X877X4</v>
      </c>
      <c r="P73" s="75"/>
      <c r="Q73" s="75"/>
      <c r="R73" s="75"/>
      <c r="S73" s="75"/>
    </row>
    <row r="74" spans="1:19" ht="15" customHeight="1" x14ac:dyDescent="0.2">
      <c r="A74" s="77"/>
      <c r="B74" s="73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2345X877X4</v>
      </c>
      <c r="P74" s="75"/>
      <c r="Q74" s="75"/>
      <c r="R74" s="75"/>
      <c r="S74" s="75"/>
    </row>
    <row r="75" spans="1:19" ht="15" customHeight="1" x14ac:dyDescent="0.2">
      <c r="A75" s="77"/>
      <c r="B75" s="73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2345X877X4</v>
      </c>
      <c r="P75" s="75"/>
      <c r="Q75" s="75"/>
      <c r="R75" s="75"/>
      <c r="S75" s="75"/>
    </row>
    <row r="76" spans="1:19" ht="15" customHeight="1" x14ac:dyDescent="0.2">
      <c r="A76" s="77"/>
      <c r="B76" s="73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2345X877X4</v>
      </c>
      <c r="P76" s="75"/>
      <c r="Q76" s="75"/>
      <c r="R76" s="75"/>
      <c r="S76" s="75"/>
    </row>
    <row r="77" spans="1:19" ht="15" customHeight="1" x14ac:dyDescent="0.2">
      <c r="A77" s="77"/>
      <c r="B77" s="73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2345X877X4</v>
      </c>
      <c r="P77" s="75"/>
      <c r="Q77" s="75"/>
      <c r="R77" s="75"/>
      <c r="S77" s="75"/>
    </row>
    <row r="78" spans="1:19" ht="15" customHeight="1" x14ac:dyDescent="0.2">
      <c r="A78" s="77"/>
      <c r="B78" s="73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2345X877X4</v>
      </c>
      <c r="P78" s="75"/>
      <c r="Q78" s="75"/>
      <c r="R78" s="75"/>
      <c r="S78" s="75"/>
    </row>
    <row r="79" spans="1:19" ht="15" customHeight="1" x14ac:dyDescent="0.2">
      <c r="A79" s="77"/>
      <c r="B79" s="73"/>
      <c r="C79" s="20" t="s">
        <v>48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2345X877X4</v>
      </c>
      <c r="P79" s="75"/>
      <c r="Q79" s="75"/>
      <c r="R79" s="75"/>
      <c r="S79" s="75"/>
    </row>
    <row r="80" spans="1:19" ht="15" customHeight="1" x14ac:dyDescent="0.2">
      <c r="A80" s="77"/>
      <c r="B80" s="73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2345X877X4</v>
      </c>
      <c r="P80" s="75"/>
      <c r="Q80" s="75"/>
      <c r="R80" s="75"/>
      <c r="S80" s="75"/>
    </row>
    <row r="81" spans="1:19" ht="15" customHeight="1" x14ac:dyDescent="0.2">
      <c r="A81" s="77"/>
      <c r="B81" s="73"/>
      <c r="C81" s="19" t="s">
        <v>27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2345X877X4</v>
      </c>
      <c r="P81" s="75"/>
      <c r="Q81" s="75"/>
      <c r="R81" s="75"/>
      <c r="S81" s="75"/>
    </row>
    <row r="82" spans="1:19" ht="15" customHeight="1" x14ac:dyDescent="0.2">
      <c r="A82" s="84"/>
      <c r="B82" s="83"/>
      <c r="C82" s="19" t="s">
        <v>29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2345X877X4</v>
      </c>
      <c r="P82" s="81"/>
      <c r="Q82" s="81"/>
      <c r="R82" s="81"/>
      <c r="S82" s="81"/>
    </row>
    <row r="83" spans="1:19" ht="18" customHeight="1" x14ac:dyDescent="0.2">
      <c r="A83" s="78" t="s">
        <v>72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80"/>
    </row>
    <row r="84" spans="1:19" ht="25.5" x14ac:dyDescent="0.2">
      <c r="A84" s="17" t="s">
        <v>34</v>
      </c>
      <c r="B84" s="14" t="s">
        <v>30</v>
      </c>
      <c r="C84" s="14" t="s">
        <v>31</v>
      </c>
      <c r="D84" s="67"/>
      <c r="E84" s="68"/>
      <c r="F84" s="68"/>
      <c r="G84" s="68"/>
      <c r="H84" s="68"/>
      <c r="I84" s="68"/>
      <c r="J84" s="68"/>
      <c r="K84" s="68"/>
      <c r="L84" s="68"/>
      <c r="M84" s="68"/>
      <c r="N84" s="69"/>
      <c r="O84" s="17" t="s">
        <v>5</v>
      </c>
      <c r="P84" s="17" t="s">
        <v>32</v>
      </c>
      <c r="Q84" s="67" t="s">
        <v>33</v>
      </c>
      <c r="R84" s="68"/>
      <c r="S84" s="69"/>
    </row>
    <row r="85" spans="1:19" ht="15" customHeight="1" x14ac:dyDescent="0.2">
      <c r="A85" s="70" t="s">
        <v>63</v>
      </c>
      <c r="B85" s="72">
        <f>VLOOKUP(CONCATENATE("VIDRO PUX ESQ ",Q85,"X",R85,"X",S85,"MM + COR"),[1]VIDROS!$A$5:$AD$415,5,FALSE)</f>
        <v>181000209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2345X877X4</v>
      </c>
      <c r="P85" s="74">
        <v>1</v>
      </c>
      <c r="Q85" s="74">
        <f>Q66</f>
        <v>2345</v>
      </c>
      <c r="R85" s="74">
        <f>R66</f>
        <v>877</v>
      </c>
      <c r="S85" s="74">
        <v>4</v>
      </c>
    </row>
    <row r="86" spans="1:19" ht="15" customHeight="1" x14ac:dyDescent="0.2">
      <c r="A86" s="71"/>
      <c r="B86" s="73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2345X877X4</v>
      </c>
      <c r="P86" s="75"/>
      <c r="Q86" s="75"/>
      <c r="R86" s="75"/>
      <c r="S86" s="75"/>
    </row>
    <row r="87" spans="1:19" ht="15" customHeight="1" x14ac:dyDescent="0.2">
      <c r="A87" s="82"/>
      <c r="B87" s="83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2345X877X4</v>
      </c>
      <c r="P87" s="75"/>
      <c r="Q87" s="75"/>
      <c r="R87" s="75"/>
      <c r="S87" s="75"/>
    </row>
    <row r="88" spans="1:19" ht="15" customHeight="1" x14ac:dyDescent="0.2">
      <c r="A88" s="76" t="s">
        <v>64</v>
      </c>
      <c r="B88" s="72">
        <f>VLOOKUP(CONCATENATE("VIDRO PUX ESQ ",Q85,"X",R85,"X",S85,"MM + COR"),[1]VIDROS!$A$5:$AD$415,4,FALSE)</f>
        <v>123209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2345X877X4</v>
      </c>
      <c r="P88" s="75"/>
      <c r="Q88" s="75"/>
      <c r="R88" s="75"/>
      <c r="S88" s="75"/>
    </row>
    <row r="89" spans="1:19" ht="15" customHeight="1" x14ac:dyDescent="0.2">
      <c r="A89" s="77"/>
      <c r="B89" s="73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2345X877X4</v>
      </c>
      <c r="P89" s="75"/>
      <c r="Q89" s="75"/>
      <c r="R89" s="75"/>
      <c r="S89" s="75"/>
    </row>
    <row r="90" spans="1:19" ht="15" customHeight="1" x14ac:dyDescent="0.2">
      <c r="A90" s="77"/>
      <c r="B90" s="73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2345X877X4</v>
      </c>
      <c r="P90" s="75"/>
      <c r="Q90" s="75"/>
      <c r="R90" s="75"/>
      <c r="S90" s="75"/>
    </row>
    <row r="91" spans="1:19" ht="15" customHeight="1" x14ac:dyDescent="0.2">
      <c r="A91" s="77"/>
      <c r="B91" s="73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2345X877X4</v>
      </c>
      <c r="P91" s="75"/>
      <c r="Q91" s="75"/>
      <c r="R91" s="75"/>
      <c r="S91" s="75"/>
    </row>
    <row r="92" spans="1:19" ht="15" customHeight="1" x14ac:dyDescent="0.2">
      <c r="A92" s="77"/>
      <c r="B92" s="73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2345X877X4</v>
      </c>
      <c r="P92" s="75"/>
      <c r="Q92" s="75"/>
      <c r="R92" s="75"/>
      <c r="S92" s="75"/>
    </row>
    <row r="93" spans="1:19" ht="15" customHeight="1" x14ac:dyDescent="0.2">
      <c r="A93" s="77"/>
      <c r="B93" s="73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2345X877X4</v>
      </c>
      <c r="P93" s="75"/>
      <c r="Q93" s="75"/>
      <c r="R93" s="75"/>
      <c r="S93" s="75"/>
    </row>
    <row r="94" spans="1:19" ht="15" customHeight="1" x14ac:dyDescent="0.2">
      <c r="A94" s="77"/>
      <c r="B94" s="73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2345X877X4</v>
      </c>
      <c r="P94" s="75"/>
      <c r="Q94" s="75"/>
      <c r="R94" s="75"/>
      <c r="S94" s="75"/>
    </row>
    <row r="95" spans="1:19" ht="15" customHeight="1" x14ac:dyDescent="0.2">
      <c r="A95" s="77"/>
      <c r="B95" s="73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2345X877X4</v>
      </c>
      <c r="P95" s="75"/>
      <c r="Q95" s="75"/>
      <c r="R95" s="75"/>
      <c r="S95" s="75"/>
    </row>
    <row r="96" spans="1:19" ht="15" customHeight="1" x14ac:dyDescent="0.2">
      <c r="A96" s="77"/>
      <c r="B96" s="73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2345X877X4</v>
      </c>
      <c r="P96" s="75"/>
      <c r="Q96" s="75"/>
      <c r="R96" s="75"/>
      <c r="S96" s="75"/>
    </row>
    <row r="97" spans="1:19" ht="15" customHeight="1" x14ac:dyDescent="0.2">
      <c r="A97" s="77"/>
      <c r="B97" s="73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2345X877X4</v>
      </c>
      <c r="P97" s="75"/>
      <c r="Q97" s="75"/>
      <c r="R97" s="75"/>
      <c r="S97" s="75"/>
    </row>
    <row r="98" spans="1:19" ht="15" customHeight="1" x14ac:dyDescent="0.2">
      <c r="A98" s="77"/>
      <c r="B98" s="73"/>
      <c r="C98" s="20" t="s">
        <v>48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2345X877X4</v>
      </c>
      <c r="P98" s="75"/>
      <c r="Q98" s="75"/>
      <c r="R98" s="75"/>
      <c r="S98" s="75"/>
    </row>
    <row r="99" spans="1:19" ht="15" customHeight="1" x14ac:dyDescent="0.2">
      <c r="A99" s="77"/>
      <c r="B99" s="73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2345X877X4</v>
      </c>
      <c r="P99" s="75"/>
      <c r="Q99" s="75"/>
      <c r="R99" s="75"/>
      <c r="S99" s="75"/>
    </row>
    <row r="100" spans="1:19" ht="15" customHeight="1" x14ac:dyDescent="0.2">
      <c r="A100" s="77"/>
      <c r="B100" s="73"/>
      <c r="C100" s="19" t="s">
        <v>27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2345X877X4</v>
      </c>
      <c r="P100" s="75"/>
      <c r="Q100" s="75"/>
      <c r="R100" s="75"/>
      <c r="S100" s="75"/>
    </row>
    <row r="101" spans="1:19" ht="15" customHeight="1" x14ac:dyDescent="0.2">
      <c r="A101" s="84"/>
      <c r="B101" s="83"/>
      <c r="C101" s="19" t="s">
        <v>29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2345X877X4</v>
      </c>
      <c r="P101" s="81"/>
      <c r="Q101" s="81"/>
      <c r="R101" s="81"/>
      <c r="S101" s="81"/>
    </row>
    <row r="102" spans="1:19" ht="18" customHeight="1" x14ac:dyDescent="0.2">
      <c r="A102" s="78" t="s">
        <v>62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80"/>
    </row>
    <row r="103" spans="1:19" ht="25.5" x14ac:dyDescent="0.2">
      <c r="A103" s="17" t="s">
        <v>34</v>
      </c>
      <c r="B103" s="14" t="s">
        <v>30</v>
      </c>
      <c r="C103" s="14" t="s">
        <v>31</v>
      </c>
      <c r="D103" s="67"/>
      <c r="E103" s="68"/>
      <c r="F103" s="68"/>
      <c r="G103" s="68"/>
      <c r="H103" s="68"/>
      <c r="I103" s="68"/>
      <c r="J103" s="68"/>
      <c r="K103" s="68"/>
      <c r="L103" s="68"/>
      <c r="M103" s="68"/>
      <c r="N103" s="69"/>
      <c r="O103" s="17" t="s">
        <v>5</v>
      </c>
      <c r="P103" s="17" t="s">
        <v>32</v>
      </c>
      <c r="Q103" s="67" t="s">
        <v>33</v>
      </c>
      <c r="R103" s="68"/>
      <c r="S103" s="69"/>
    </row>
    <row r="104" spans="1:19" ht="15" customHeight="1" x14ac:dyDescent="0.2">
      <c r="A104" s="70" t="s">
        <v>63</v>
      </c>
      <c r="B104" s="72">
        <f>VLOOKUP(CONCATENATE("VIDRO PUX ",Q104,"X",R104,"X",S104,"MM + COR"),[1]VIDROS!$A$5:$AD$415,5,FALSE)</f>
        <v>181000379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2345X877X6</v>
      </c>
      <c r="P104" s="74">
        <v>1</v>
      </c>
      <c r="Q104" s="74">
        <f>Q66</f>
        <v>2345</v>
      </c>
      <c r="R104" s="74">
        <f>R66</f>
        <v>877</v>
      </c>
      <c r="S104" s="74">
        <v>6</v>
      </c>
    </row>
    <row r="105" spans="1:19" ht="15" customHeight="1" x14ac:dyDescent="0.2">
      <c r="A105" s="71"/>
      <c r="B105" s="73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2345X877X6</v>
      </c>
      <c r="P105" s="75"/>
      <c r="Q105" s="75"/>
      <c r="R105" s="75"/>
      <c r="S105" s="75"/>
    </row>
    <row r="106" spans="1:19" ht="15" customHeight="1" x14ac:dyDescent="0.2">
      <c r="A106" s="76" t="s">
        <v>64</v>
      </c>
      <c r="B106" s="72">
        <f>VLOOKUP(CONCATENATE("VIDRO PUX ",Q104,"X",R104,"X",S104,"MM + COR"),[1]VIDROS!$A$5:$AD$415,4,FALSE)</f>
        <v>123379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2345X877X6</v>
      </c>
      <c r="P106" s="75"/>
      <c r="Q106" s="75"/>
      <c r="R106" s="75"/>
      <c r="S106" s="75"/>
    </row>
    <row r="107" spans="1:19" s="3" customFormat="1" ht="15" customHeight="1" x14ac:dyDescent="0.2">
      <c r="A107" s="77"/>
      <c r="B107" s="73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2345X877X6</v>
      </c>
      <c r="P107" s="75"/>
      <c r="Q107" s="75"/>
      <c r="R107" s="75"/>
      <c r="S107" s="75"/>
    </row>
    <row r="108" spans="1:19" s="3" customFormat="1" ht="15" customHeight="1" x14ac:dyDescent="0.2">
      <c r="A108" s="77"/>
      <c r="B108" s="73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2345X877X6</v>
      </c>
      <c r="P108" s="75"/>
      <c r="Q108" s="75"/>
      <c r="R108" s="75"/>
      <c r="S108" s="75"/>
    </row>
    <row r="109" spans="1:19" ht="15" customHeight="1" x14ac:dyDescent="0.2">
      <c r="A109" s="77"/>
      <c r="B109" s="73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2345X877X6</v>
      </c>
      <c r="P109" s="75"/>
      <c r="Q109" s="75"/>
      <c r="R109" s="75"/>
      <c r="S109" s="75"/>
    </row>
    <row r="110" spans="1:19" ht="15" customHeight="1" x14ac:dyDescent="0.2">
      <c r="A110" s="77"/>
      <c r="B110" s="73"/>
      <c r="C110" s="19" t="s">
        <v>35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2345X877X6</v>
      </c>
      <c r="P110" s="75"/>
      <c r="Q110" s="75"/>
      <c r="R110" s="75"/>
      <c r="S110" s="75"/>
    </row>
    <row r="111" spans="1:19" ht="15" customHeight="1" x14ac:dyDescent="0.2">
      <c r="A111" s="77"/>
      <c r="B111" s="73"/>
      <c r="C111" s="19" t="s">
        <v>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2345X877X6</v>
      </c>
      <c r="P111" s="75"/>
      <c r="Q111" s="75"/>
      <c r="R111" s="75"/>
      <c r="S111" s="75"/>
    </row>
    <row r="112" spans="1:19" ht="15" customHeight="1" x14ac:dyDescent="0.2">
      <c r="A112" s="77"/>
      <c r="B112" s="73"/>
      <c r="C112" s="19" t="s">
        <v>37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2345X877X6</v>
      </c>
      <c r="P112" s="75"/>
      <c r="Q112" s="75"/>
      <c r="R112" s="75"/>
      <c r="S112" s="75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59" t="s">
        <v>69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s="2" customFormat="1" ht="60.75" customHeight="1" x14ac:dyDescent="0.2">
      <c r="A2" s="61" t="s">
        <v>75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s="2" customFormat="1" ht="27.75" customHeight="1" x14ac:dyDescent="0.2">
      <c r="A3" s="63" t="s">
        <v>3</v>
      </c>
      <c r="B3" s="63" t="s">
        <v>4</v>
      </c>
      <c r="C3" s="63" t="s">
        <v>6</v>
      </c>
      <c r="D3" s="49" t="s">
        <v>6</v>
      </c>
      <c r="E3" s="50"/>
      <c r="F3" s="50"/>
      <c r="G3" s="50"/>
      <c r="H3" s="50"/>
      <c r="I3" s="50"/>
      <c r="J3" s="50"/>
      <c r="K3" s="50"/>
      <c r="L3" s="50"/>
      <c r="M3" s="50"/>
      <c r="N3" s="51"/>
      <c r="O3" s="64" t="s">
        <v>5</v>
      </c>
      <c r="P3" s="65" t="s">
        <v>38</v>
      </c>
      <c r="Q3" s="64" t="s">
        <v>7</v>
      </c>
      <c r="R3" s="64"/>
      <c r="S3" s="64"/>
    </row>
    <row r="4" spans="1:19" ht="38.25" customHeight="1" x14ac:dyDescent="0.2">
      <c r="A4" s="63"/>
      <c r="B4" s="63"/>
      <c r="C4" s="63"/>
      <c r="D4" s="7" t="s">
        <v>46</v>
      </c>
      <c r="E4" s="7" t="s">
        <v>39</v>
      </c>
      <c r="F4" s="7" t="s">
        <v>40</v>
      </c>
      <c r="G4" s="7" t="s">
        <v>41</v>
      </c>
      <c r="H4" s="7" t="s">
        <v>42</v>
      </c>
      <c r="I4" s="7" t="s">
        <v>43</v>
      </c>
      <c r="J4" s="7" t="s">
        <v>44</v>
      </c>
      <c r="K4" s="7" t="s">
        <v>45</v>
      </c>
      <c r="L4" s="7" t="s">
        <v>58</v>
      </c>
      <c r="M4" s="7" t="s">
        <v>59</v>
      </c>
      <c r="N4" s="7" t="s">
        <v>60</v>
      </c>
      <c r="O4" s="64"/>
      <c r="P4" s="6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0">
        <v>929262</v>
      </c>
      <c r="B5" s="53">
        <f>VLOOKUP(A5,'[1]PTA DESL ALUM VD'!$B$10:$F$278,2,FALSE)</f>
        <v>570210</v>
      </c>
      <c r="C5" s="54"/>
      <c r="D5" s="34">
        <v>330005</v>
      </c>
      <c r="E5" s="34">
        <v>330105</v>
      </c>
      <c r="F5" s="34">
        <v>330205</v>
      </c>
      <c r="G5" s="34">
        <v>330305</v>
      </c>
      <c r="H5" s="34">
        <v>330405</v>
      </c>
      <c r="I5" s="34">
        <v>330505</v>
      </c>
      <c r="J5" s="34">
        <v>330605</v>
      </c>
      <c r="K5" s="34">
        <v>330705</v>
      </c>
      <c r="L5" s="34">
        <v>330805</v>
      </c>
      <c r="M5" s="34">
        <v>330905</v>
      </c>
      <c r="N5" s="34">
        <v>331005</v>
      </c>
      <c r="O5" s="40" t="str">
        <f>VLOOKUP(A5,'[1]PTA DESL ALUM VD'!$B$10:$F$278,3,FALSE)</f>
        <v>PORTA ESP ATRIA PUX/FECH 2400X1000X45 + COR</v>
      </c>
      <c r="P5" s="33" t="s">
        <v>53</v>
      </c>
      <c r="Q5" s="40">
        <f>VLOOKUP(A5,'[1]PTA DESL ALUM VD'!$B$10:$F$278,4,FALSE)</f>
        <v>2400</v>
      </c>
      <c r="R5" s="40">
        <f>VLOOKUP(A5,'[1]PTA DESL ALUM VD'!$B$10:$F$278,5,FALSE)</f>
        <v>1000</v>
      </c>
      <c r="S5" s="40">
        <v>45</v>
      </c>
    </row>
    <row r="6" spans="1:19" ht="38.25" customHeight="1" x14ac:dyDescent="0.2">
      <c r="A6" s="52"/>
      <c r="B6" s="55"/>
      <c r="C6" s="56"/>
      <c r="D6" s="34">
        <v>330006</v>
      </c>
      <c r="E6" s="34">
        <v>330106</v>
      </c>
      <c r="F6" s="34">
        <v>330206</v>
      </c>
      <c r="G6" s="34">
        <v>330306</v>
      </c>
      <c r="H6" s="34">
        <v>330406</v>
      </c>
      <c r="I6" s="34">
        <v>330506</v>
      </c>
      <c r="J6" s="34">
        <v>330606</v>
      </c>
      <c r="K6" s="34">
        <v>330706</v>
      </c>
      <c r="L6" s="34">
        <v>330806</v>
      </c>
      <c r="M6" s="34">
        <v>330906</v>
      </c>
      <c r="N6" s="34">
        <v>331006</v>
      </c>
      <c r="O6" s="52"/>
      <c r="P6" s="33" t="s">
        <v>25</v>
      </c>
      <c r="Q6" s="52"/>
      <c r="R6" s="52"/>
      <c r="S6" s="52"/>
    </row>
    <row r="7" spans="1:19" ht="38.25" customHeight="1" x14ac:dyDescent="0.2">
      <c r="A7" s="52"/>
      <c r="B7" s="55"/>
      <c r="C7" s="56"/>
      <c r="D7" s="34">
        <v>330008</v>
      </c>
      <c r="E7" s="34">
        <v>330108</v>
      </c>
      <c r="F7" s="34">
        <v>330208</v>
      </c>
      <c r="G7" s="34">
        <v>330308</v>
      </c>
      <c r="H7" s="34">
        <v>330408</v>
      </c>
      <c r="I7" s="34">
        <v>330508</v>
      </c>
      <c r="J7" s="34">
        <v>330608</v>
      </c>
      <c r="K7" s="34">
        <v>330708</v>
      </c>
      <c r="L7" s="34">
        <v>330808</v>
      </c>
      <c r="M7" s="34">
        <v>330908</v>
      </c>
      <c r="N7" s="34">
        <v>331008</v>
      </c>
      <c r="O7" s="52"/>
      <c r="P7" s="33" t="s">
        <v>47</v>
      </c>
      <c r="Q7" s="52"/>
      <c r="R7" s="52"/>
      <c r="S7" s="52"/>
    </row>
    <row r="8" spans="1:19" ht="38.25" customHeight="1" x14ac:dyDescent="0.2">
      <c r="A8" s="52"/>
      <c r="B8" s="55"/>
      <c r="C8" s="56"/>
      <c r="D8" s="34">
        <v>330009</v>
      </c>
      <c r="E8" s="34">
        <v>330109</v>
      </c>
      <c r="F8" s="34">
        <v>330209</v>
      </c>
      <c r="G8" s="34">
        <v>330309</v>
      </c>
      <c r="H8" s="34">
        <v>330409</v>
      </c>
      <c r="I8" s="34">
        <v>330509</v>
      </c>
      <c r="J8" s="34">
        <v>330609</v>
      </c>
      <c r="K8" s="34">
        <v>330709</v>
      </c>
      <c r="L8" s="34">
        <v>330809</v>
      </c>
      <c r="M8" s="34">
        <v>330909</v>
      </c>
      <c r="N8" s="34">
        <v>331009</v>
      </c>
      <c r="O8" s="52"/>
      <c r="P8" s="33" t="s">
        <v>57</v>
      </c>
      <c r="Q8" s="52"/>
      <c r="R8" s="52"/>
      <c r="S8" s="52"/>
    </row>
    <row r="9" spans="1:19" ht="30" customHeight="1" x14ac:dyDescent="0.2">
      <c r="A9" s="52"/>
      <c r="B9" s="55"/>
      <c r="C9" s="56"/>
      <c r="D9" s="34">
        <v>330010</v>
      </c>
      <c r="E9" s="34">
        <v>330110</v>
      </c>
      <c r="F9" s="34">
        <v>330210</v>
      </c>
      <c r="G9" s="34">
        <v>330310</v>
      </c>
      <c r="H9" s="34">
        <v>330410</v>
      </c>
      <c r="I9" s="34">
        <v>330510</v>
      </c>
      <c r="J9" s="34">
        <v>330610</v>
      </c>
      <c r="K9" s="34">
        <v>330710</v>
      </c>
      <c r="L9" s="34">
        <v>330810</v>
      </c>
      <c r="M9" s="34">
        <v>330910</v>
      </c>
      <c r="N9" s="34">
        <v>331010</v>
      </c>
      <c r="O9" s="52"/>
      <c r="P9" s="33" t="s">
        <v>23</v>
      </c>
      <c r="Q9" s="52"/>
      <c r="R9" s="52"/>
      <c r="S9" s="52"/>
    </row>
    <row r="10" spans="1:19" ht="30" customHeight="1" x14ac:dyDescent="0.2">
      <c r="A10" s="52"/>
      <c r="B10" s="55"/>
      <c r="C10" s="56"/>
      <c r="D10" s="34">
        <v>330012</v>
      </c>
      <c r="E10" s="34">
        <v>330112</v>
      </c>
      <c r="F10" s="34">
        <v>330212</v>
      </c>
      <c r="G10" s="34">
        <v>330312</v>
      </c>
      <c r="H10" s="34">
        <v>330412</v>
      </c>
      <c r="I10" s="34">
        <v>330512</v>
      </c>
      <c r="J10" s="34">
        <v>330612</v>
      </c>
      <c r="K10" s="34">
        <v>330712</v>
      </c>
      <c r="L10" s="34">
        <v>330812</v>
      </c>
      <c r="M10" s="34">
        <v>330912</v>
      </c>
      <c r="N10" s="34">
        <v>331012</v>
      </c>
      <c r="O10" s="52"/>
      <c r="P10" s="33" t="s">
        <v>12</v>
      </c>
      <c r="Q10" s="52"/>
      <c r="R10" s="52"/>
      <c r="S10" s="52"/>
    </row>
    <row r="11" spans="1:19" ht="30" customHeight="1" x14ac:dyDescent="0.2">
      <c r="A11" s="52"/>
      <c r="B11" s="55"/>
      <c r="C11" s="56"/>
      <c r="D11" s="34">
        <v>330013</v>
      </c>
      <c r="E11" s="34">
        <v>330113</v>
      </c>
      <c r="F11" s="34">
        <v>330213</v>
      </c>
      <c r="G11" s="34">
        <v>330313</v>
      </c>
      <c r="H11" s="34">
        <v>330413</v>
      </c>
      <c r="I11" s="34">
        <v>330513</v>
      </c>
      <c r="J11" s="34">
        <v>330613</v>
      </c>
      <c r="K11" s="34">
        <v>330713</v>
      </c>
      <c r="L11" s="34">
        <v>330813</v>
      </c>
      <c r="M11" s="34">
        <v>330913</v>
      </c>
      <c r="N11" s="34">
        <v>331013</v>
      </c>
      <c r="O11" s="52"/>
      <c r="P11" s="33" t="s">
        <v>56</v>
      </c>
      <c r="Q11" s="52"/>
      <c r="R11" s="52"/>
      <c r="S11" s="52"/>
    </row>
    <row r="12" spans="1:19" ht="30" customHeight="1" x14ac:dyDescent="0.2">
      <c r="A12" s="52"/>
      <c r="B12" s="55"/>
      <c r="C12" s="56"/>
      <c r="D12" s="34">
        <v>330015</v>
      </c>
      <c r="E12" s="34">
        <v>330115</v>
      </c>
      <c r="F12" s="34">
        <v>330215</v>
      </c>
      <c r="G12" s="34">
        <v>330315</v>
      </c>
      <c r="H12" s="34">
        <v>330415</v>
      </c>
      <c r="I12" s="34">
        <v>330515</v>
      </c>
      <c r="J12" s="34">
        <v>330615</v>
      </c>
      <c r="K12" s="34">
        <v>330715</v>
      </c>
      <c r="L12" s="34">
        <v>330815</v>
      </c>
      <c r="M12" s="34">
        <v>330915</v>
      </c>
      <c r="N12" s="34">
        <v>331015</v>
      </c>
      <c r="O12" s="52"/>
      <c r="P12" s="33" t="s">
        <v>20</v>
      </c>
      <c r="Q12" s="52"/>
      <c r="R12" s="52"/>
      <c r="S12" s="52"/>
    </row>
    <row r="13" spans="1:19" ht="30" customHeight="1" x14ac:dyDescent="0.2">
      <c r="A13" s="52"/>
      <c r="B13" s="55"/>
      <c r="C13" s="56"/>
      <c r="D13" s="34">
        <v>330021</v>
      </c>
      <c r="E13" s="34">
        <v>330121</v>
      </c>
      <c r="F13" s="34">
        <v>330221</v>
      </c>
      <c r="G13" s="34">
        <v>330321</v>
      </c>
      <c r="H13" s="34">
        <v>330421</v>
      </c>
      <c r="I13" s="34">
        <v>330521</v>
      </c>
      <c r="J13" s="34">
        <v>330621</v>
      </c>
      <c r="K13" s="34">
        <v>330721</v>
      </c>
      <c r="L13" s="34">
        <v>330821</v>
      </c>
      <c r="M13" s="34">
        <v>330921</v>
      </c>
      <c r="N13" s="34">
        <v>331021</v>
      </c>
      <c r="O13" s="52"/>
      <c r="P13" s="33" t="s">
        <v>24</v>
      </c>
      <c r="Q13" s="52"/>
      <c r="R13" s="52"/>
      <c r="S13" s="52"/>
    </row>
    <row r="14" spans="1:19" ht="30" customHeight="1" x14ac:dyDescent="0.2">
      <c r="A14" s="52"/>
      <c r="B14" s="55"/>
      <c r="C14" s="56"/>
      <c r="D14" s="34">
        <v>330026</v>
      </c>
      <c r="E14" s="34">
        <v>330126</v>
      </c>
      <c r="F14" s="34">
        <v>330226</v>
      </c>
      <c r="G14" s="34">
        <v>330326</v>
      </c>
      <c r="H14" s="34">
        <v>330426</v>
      </c>
      <c r="I14" s="34">
        <v>330526</v>
      </c>
      <c r="J14" s="34">
        <v>330626</v>
      </c>
      <c r="K14" s="34">
        <v>330726</v>
      </c>
      <c r="L14" s="34">
        <v>330826</v>
      </c>
      <c r="M14" s="34">
        <v>330926</v>
      </c>
      <c r="N14" s="34">
        <v>331026</v>
      </c>
      <c r="O14" s="52"/>
      <c r="P14" s="33" t="s">
        <v>55</v>
      </c>
      <c r="Q14" s="52"/>
      <c r="R14" s="52"/>
      <c r="S14" s="52"/>
    </row>
    <row r="15" spans="1:19" ht="30" customHeight="1" x14ac:dyDescent="0.2">
      <c r="A15" s="52"/>
      <c r="B15" s="55"/>
      <c r="C15" s="56"/>
      <c r="D15" s="34">
        <v>330027</v>
      </c>
      <c r="E15" s="34">
        <v>330127</v>
      </c>
      <c r="F15" s="34">
        <v>330227</v>
      </c>
      <c r="G15" s="34">
        <v>330327</v>
      </c>
      <c r="H15" s="34">
        <v>330427</v>
      </c>
      <c r="I15" s="34">
        <v>330527</v>
      </c>
      <c r="J15" s="34">
        <v>330627</v>
      </c>
      <c r="K15" s="34">
        <v>330727</v>
      </c>
      <c r="L15" s="34">
        <v>330827</v>
      </c>
      <c r="M15" s="34">
        <v>330927</v>
      </c>
      <c r="N15" s="34">
        <v>331027</v>
      </c>
      <c r="O15" s="52"/>
      <c r="P15" s="33" t="s">
        <v>54</v>
      </c>
      <c r="Q15" s="52"/>
      <c r="R15" s="52"/>
      <c r="S15" s="52"/>
    </row>
    <row r="16" spans="1:19" ht="30" customHeight="1" x14ac:dyDescent="0.2">
      <c r="A16" s="52"/>
      <c r="B16" s="55"/>
      <c r="C16" s="56"/>
      <c r="D16" s="34">
        <v>330038</v>
      </c>
      <c r="E16" s="34">
        <v>330138</v>
      </c>
      <c r="F16" s="34">
        <v>330238</v>
      </c>
      <c r="G16" s="34">
        <v>330338</v>
      </c>
      <c r="H16" s="34">
        <v>330438</v>
      </c>
      <c r="I16" s="34">
        <v>330538</v>
      </c>
      <c r="J16" s="34">
        <v>330638</v>
      </c>
      <c r="K16" s="34">
        <v>330738</v>
      </c>
      <c r="L16" s="34">
        <v>330838</v>
      </c>
      <c r="M16" s="34">
        <v>330938</v>
      </c>
      <c r="N16" s="34">
        <v>331038</v>
      </c>
      <c r="O16" s="52"/>
      <c r="P16" s="33" t="s">
        <v>21</v>
      </c>
      <c r="Q16" s="52"/>
      <c r="R16" s="52"/>
      <c r="S16" s="52"/>
    </row>
    <row r="17" spans="1:19" ht="30" customHeight="1" x14ac:dyDescent="0.2">
      <c r="A17" s="52"/>
      <c r="B17" s="55"/>
      <c r="C17" s="56"/>
      <c r="D17" s="34">
        <v>330044</v>
      </c>
      <c r="E17" s="34">
        <v>330144</v>
      </c>
      <c r="F17" s="34">
        <v>330244</v>
      </c>
      <c r="G17" s="34">
        <v>330344</v>
      </c>
      <c r="H17" s="34">
        <v>330444</v>
      </c>
      <c r="I17" s="34">
        <v>330544</v>
      </c>
      <c r="J17" s="34">
        <v>330644</v>
      </c>
      <c r="K17" s="34">
        <v>330744</v>
      </c>
      <c r="L17" s="34">
        <v>330844</v>
      </c>
      <c r="M17" s="34">
        <v>330944</v>
      </c>
      <c r="N17" s="34">
        <v>331044</v>
      </c>
      <c r="O17" s="52"/>
      <c r="P17" s="33" t="s">
        <v>22</v>
      </c>
      <c r="Q17" s="52"/>
      <c r="R17" s="52"/>
      <c r="S17" s="52"/>
    </row>
    <row r="18" spans="1:19" ht="30" customHeight="1" x14ac:dyDescent="0.2">
      <c r="A18" s="52"/>
      <c r="B18" s="55"/>
      <c r="C18" s="56"/>
      <c r="D18" s="34">
        <v>330049</v>
      </c>
      <c r="E18" s="34">
        <v>330149</v>
      </c>
      <c r="F18" s="34">
        <v>330249</v>
      </c>
      <c r="G18" s="34">
        <v>330349</v>
      </c>
      <c r="H18" s="34">
        <v>330449</v>
      </c>
      <c r="I18" s="34">
        <v>330549</v>
      </c>
      <c r="J18" s="34">
        <v>330649</v>
      </c>
      <c r="K18" s="34">
        <v>330749</v>
      </c>
      <c r="L18" s="34">
        <v>330849</v>
      </c>
      <c r="M18" s="34">
        <v>330949</v>
      </c>
      <c r="N18" s="34">
        <v>331049</v>
      </c>
      <c r="O18" s="52"/>
      <c r="P18" s="33" t="s">
        <v>49</v>
      </c>
      <c r="Q18" s="52"/>
      <c r="R18" s="52"/>
      <c r="S18" s="52"/>
    </row>
    <row r="19" spans="1:19" ht="30" customHeight="1" x14ac:dyDescent="0.2">
      <c r="A19" s="52"/>
      <c r="B19" s="55"/>
      <c r="C19" s="56"/>
      <c r="D19" s="34">
        <v>330050</v>
      </c>
      <c r="E19" s="34">
        <v>330150</v>
      </c>
      <c r="F19" s="34">
        <v>330250</v>
      </c>
      <c r="G19" s="34">
        <v>330350</v>
      </c>
      <c r="H19" s="34">
        <v>330450</v>
      </c>
      <c r="I19" s="34">
        <v>330550</v>
      </c>
      <c r="J19" s="34">
        <v>330650</v>
      </c>
      <c r="K19" s="34">
        <v>330750</v>
      </c>
      <c r="L19" s="34">
        <v>330850</v>
      </c>
      <c r="M19" s="34">
        <v>330950</v>
      </c>
      <c r="N19" s="34">
        <v>331050</v>
      </c>
      <c r="O19" s="52"/>
      <c r="P19" s="33" t="s">
        <v>50</v>
      </c>
      <c r="Q19" s="52"/>
      <c r="R19" s="52"/>
      <c r="S19" s="52"/>
    </row>
    <row r="20" spans="1:19" ht="30" customHeight="1" x14ac:dyDescent="0.2">
      <c r="A20" s="52"/>
      <c r="B20" s="55"/>
      <c r="C20" s="56"/>
      <c r="D20" s="34">
        <v>330051</v>
      </c>
      <c r="E20" s="34">
        <v>330151</v>
      </c>
      <c r="F20" s="34">
        <v>330251</v>
      </c>
      <c r="G20" s="34">
        <v>330351</v>
      </c>
      <c r="H20" s="34">
        <v>330451</v>
      </c>
      <c r="I20" s="34">
        <v>330551</v>
      </c>
      <c r="J20" s="34">
        <v>330651</v>
      </c>
      <c r="K20" s="34">
        <v>330751</v>
      </c>
      <c r="L20" s="34">
        <v>330851</v>
      </c>
      <c r="M20" s="34">
        <v>330951</v>
      </c>
      <c r="N20" s="34">
        <v>331051</v>
      </c>
      <c r="O20" s="52"/>
      <c r="P20" s="33" t="s">
        <v>51</v>
      </c>
      <c r="Q20" s="52"/>
      <c r="R20" s="52"/>
      <c r="S20" s="52"/>
    </row>
    <row r="21" spans="1:19" ht="30" customHeight="1" x14ac:dyDescent="0.2">
      <c r="A21" s="52"/>
      <c r="B21" s="55"/>
      <c r="C21" s="56"/>
      <c r="D21" s="34">
        <v>330052</v>
      </c>
      <c r="E21" s="34">
        <v>330152</v>
      </c>
      <c r="F21" s="34">
        <v>330252</v>
      </c>
      <c r="G21" s="34">
        <v>330352</v>
      </c>
      <c r="H21" s="34">
        <v>330452</v>
      </c>
      <c r="I21" s="34">
        <v>330552</v>
      </c>
      <c r="J21" s="34">
        <v>330652</v>
      </c>
      <c r="K21" s="34">
        <v>330752</v>
      </c>
      <c r="L21" s="34">
        <v>330852</v>
      </c>
      <c r="M21" s="34">
        <v>330952</v>
      </c>
      <c r="N21" s="34">
        <v>331052</v>
      </c>
      <c r="O21" s="52"/>
      <c r="P21" s="33" t="s">
        <v>52</v>
      </c>
      <c r="Q21" s="52"/>
      <c r="R21" s="52"/>
      <c r="S21" s="52"/>
    </row>
    <row r="22" spans="1:19" ht="30" customHeight="1" x14ac:dyDescent="0.2">
      <c r="A22" s="52"/>
      <c r="B22" s="55"/>
      <c r="C22" s="56"/>
      <c r="D22" s="36">
        <v>330019</v>
      </c>
      <c r="E22" s="36">
        <v>330119</v>
      </c>
      <c r="F22" s="36">
        <v>330219</v>
      </c>
      <c r="G22" s="36">
        <v>330319</v>
      </c>
      <c r="H22" s="36">
        <v>330419</v>
      </c>
      <c r="I22" s="36">
        <v>330519</v>
      </c>
      <c r="J22" s="36">
        <v>330619</v>
      </c>
      <c r="K22" s="36">
        <v>330719</v>
      </c>
      <c r="L22" s="36">
        <v>330819</v>
      </c>
      <c r="M22" s="36">
        <v>330919</v>
      </c>
      <c r="N22" s="36">
        <v>331019</v>
      </c>
      <c r="O22" s="52"/>
      <c r="P22" s="30"/>
      <c r="Q22" s="52"/>
      <c r="R22" s="52"/>
      <c r="S22" s="52"/>
    </row>
    <row r="23" spans="1:19" ht="30" customHeight="1" x14ac:dyDescent="0.2">
      <c r="A23" s="52"/>
      <c r="B23" s="55"/>
      <c r="C23" s="56"/>
      <c r="D23" s="36">
        <v>330025</v>
      </c>
      <c r="E23" s="36">
        <v>330125</v>
      </c>
      <c r="F23" s="36">
        <v>330225</v>
      </c>
      <c r="G23" s="36">
        <v>330325</v>
      </c>
      <c r="H23" s="36">
        <v>330425</v>
      </c>
      <c r="I23" s="36">
        <v>330525</v>
      </c>
      <c r="J23" s="36">
        <v>330625</v>
      </c>
      <c r="K23" s="36">
        <v>330725</v>
      </c>
      <c r="L23" s="36">
        <v>330825</v>
      </c>
      <c r="M23" s="36">
        <v>330925</v>
      </c>
      <c r="N23" s="36">
        <v>331025</v>
      </c>
      <c r="O23" s="52"/>
      <c r="P23" s="30"/>
      <c r="Q23" s="52"/>
      <c r="R23" s="52"/>
      <c r="S23" s="52"/>
    </row>
    <row r="24" spans="1:19" ht="30" customHeight="1" x14ac:dyDescent="0.2">
      <c r="A24" s="52"/>
      <c r="B24" s="55"/>
      <c r="C24" s="56"/>
      <c r="D24" s="36">
        <v>330028</v>
      </c>
      <c r="E24" s="36">
        <v>330128</v>
      </c>
      <c r="F24" s="36">
        <v>330228</v>
      </c>
      <c r="G24" s="36">
        <v>330328</v>
      </c>
      <c r="H24" s="36">
        <v>330428</v>
      </c>
      <c r="I24" s="36">
        <v>330528</v>
      </c>
      <c r="J24" s="36">
        <v>330628</v>
      </c>
      <c r="K24" s="36">
        <v>330728</v>
      </c>
      <c r="L24" s="36">
        <v>330828</v>
      </c>
      <c r="M24" s="36">
        <v>330928</v>
      </c>
      <c r="N24" s="36">
        <v>331028</v>
      </c>
      <c r="O24" s="52"/>
      <c r="P24" s="30"/>
      <c r="Q24" s="52"/>
      <c r="R24" s="52"/>
      <c r="S24" s="52"/>
    </row>
    <row r="25" spans="1:19" ht="30" customHeight="1" x14ac:dyDescent="0.2">
      <c r="A25" s="52"/>
      <c r="B25" s="55"/>
      <c r="C25" s="56"/>
      <c r="D25" s="36">
        <v>330058</v>
      </c>
      <c r="E25" s="36">
        <v>330158</v>
      </c>
      <c r="F25" s="36">
        <v>330258</v>
      </c>
      <c r="G25" s="36">
        <v>330358</v>
      </c>
      <c r="H25" s="36">
        <v>330458</v>
      </c>
      <c r="I25" s="36">
        <v>330558</v>
      </c>
      <c r="J25" s="36">
        <v>330658</v>
      </c>
      <c r="K25" s="36">
        <v>330758</v>
      </c>
      <c r="L25" s="36">
        <v>330858</v>
      </c>
      <c r="M25" s="36">
        <v>330958</v>
      </c>
      <c r="N25" s="36">
        <v>331058</v>
      </c>
      <c r="O25" s="52"/>
      <c r="P25" s="30"/>
      <c r="Q25" s="52"/>
      <c r="R25" s="52"/>
      <c r="S25" s="52"/>
    </row>
    <row r="26" spans="1:19" ht="30" customHeight="1" x14ac:dyDescent="0.2">
      <c r="A26" s="52"/>
      <c r="B26" s="55"/>
      <c r="C26" s="56"/>
      <c r="D26" s="36">
        <v>330059</v>
      </c>
      <c r="E26" s="36">
        <v>330159</v>
      </c>
      <c r="F26" s="36">
        <v>330259</v>
      </c>
      <c r="G26" s="36">
        <v>330359</v>
      </c>
      <c r="H26" s="36">
        <v>330459</v>
      </c>
      <c r="I26" s="36">
        <v>330559</v>
      </c>
      <c r="J26" s="36">
        <v>330659</v>
      </c>
      <c r="K26" s="36">
        <v>330759</v>
      </c>
      <c r="L26" s="36">
        <v>330859</v>
      </c>
      <c r="M26" s="36">
        <v>330959</v>
      </c>
      <c r="N26" s="36">
        <v>331059</v>
      </c>
      <c r="O26" s="52"/>
      <c r="P26" s="30"/>
      <c r="Q26" s="52"/>
      <c r="R26" s="52"/>
      <c r="S26" s="52"/>
    </row>
    <row r="27" spans="1:19" ht="30" customHeight="1" x14ac:dyDescent="0.2">
      <c r="A27" s="52"/>
      <c r="B27" s="55"/>
      <c r="C27" s="56"/>
      <c r="D27" s="36">
        <v>330060</v>
      </c>
      <c r="E27" s="36">
        <v>330160</v>
      </c>
      <c r="F27" s="36">
        <v>330260</v>
      </c>
      <c r="G27" s="36">
        <v>330360</v>
      </c>
      <c r="H27" s="36">
        <v>330460</v>
      </c>
      <c r="I27" s="36">
        <v>330560</v>
      </c>
      <c r="J27" s="36">
        <v>330660</v>
      </c>
      <c r="K27" s="36">
        <v>330760</v>
      </c>
      <c r="L27" s="36">
        <v>330860</v>
      </c>
      <c r="M27" s="36">
        <v>330960</v>
      </c>
      <c r="N27" s="36">
        <v>331060</v>
      </c>
      <c r="O27" s="52"/>
      <c r="P27" s="30"/>
      <c r="Q27" s="52"/>
      <c r="R27" s="52"/>
      <c r="S27" s="52"/>
    </row>
    <row r="28" spans="1:19" ht="30" customHeight="1" x14ac:dyDescent="0.2">
      <c r="A28" s="52"/>
      <c r="B28" s="55"/>
      <c r="C28" s="56"/>
      <c r="D28" s="36">
        <v>330061</v>
      </c>
      <c r="E28" s="36">
        <v>330161</v>
      </c>
      <c r="F28" s="36">
        <v>330261</v>
      </c>
      <c r="G28" s="36">
        <v>330361</v>
      </c>
      <c r="H28" s="36">
        <v>330461</v>
      </c>
      <c r="I28" s="36">
        <v>330561</v>
      </c>
      <c r="J28" s="36">
        <v>330661</v>
      </c>
      <c r="K28" s="36">
        <v>330761</v>
      </c>
      <c r="L28" s="36">
        <v>330861</v>
      </c>
      <c r="M28" s="36">
        <v>330961</v>
      </c>
      <c r="N28" s="36">
        <v>331061</v>
      </c>
      <c r="O28" s="52"/>
      <c r="P28" s="30"/>
      <c r="Q28" s="52"/>
      <c r="R28" s="52"/>
      <c r="S28" s="52"/>
    </row>
    <row r="29" spans="1:19" ht="30" customHeight="1" x14ac:dyDescent="0.2">
      <c r="A29" s="41"/>
      <c r="B29" s="57"/>
      <c r="C29" s="58"/>
      <c r="D29" s="36">
        <v>330063</v>
      </c>
      <c r="E29" s="36">
        <v>330163</v>
      </c>
      <c r="F29" s="36">
        <v>330263</v>
      </c>
      <c r="G29" s="36">
        <v>330363</v>
      </c>
      <c r="H29" s="36">
        <v>330463</v>
      </c>
      <c r="I29" s="36">
        <v>330563</v>
      </c>
      <c r="J29" s="36">
        <v>330663</v>
      </c>
      <c r="K29" s="36">
        <v>330763</v>
      </c>
      <c r="L29" s="36">
        <v>330863</v>
      </c>
      <c r="M29" s="36">
        <v>330963</v>
      </c>
      <c r="N29" s="36">
        <v>331063</v>
      </c>
      <c r="O29" s="41"/>
      <c r="P29" s="30"/>
      <c r="Q29" s="41"/>
      <c r="R29" s="41"/>
      <c r="S29" s="41"/>
    </row>
    <row r="30" spans="1:19" ht="33" customHeight="1" x14ac:dyDescent="0.2">
      <c r="A30" s="42" t="s">
        <v>70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</row>
    <row r="31" spans="1:19" ht="28.5" customHeight="1" x14ac:dyDescent="0.2">
      <c r="A31" s="45" t="s">
        <v>15</v>
      </c>
      <c r="B31" s="45" t="s">
        <v>4</v>
      </c>
      <c r="C31" s="45" t="s">
        <v>13</v>
      </c>
      <c r="D31" s="49" t="s">
        <v>6</v>
      </c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46" t="s">
        <v>5</v>
      </c>
      <c r="P31" s="48" t="s">
        <v>10</v>
      </c>
      <c r="Q31" s="48" t="s">
        <v>11</v>
      </c>
      <c r="R31" s="48"/>
      <c r="S31" s="48"/>
    </row>
    <row r="32" spans="1:19" ht="39" customHeight="1" x14ac:dyDescent="0.2">
      <c r="A32" s="45"/>
      <c r="B32" s="45"/>
      <c r="C32" s="45"/>
      <c r="D32" s="7" t="s">
        <v>46</v>
      </c>
      <c r="E32" s="7" t="s">
        <v>39</v>
      </c>
      <c r="F32" s="7" t="s">
        <v>40</v>
      </c>
      <c r="G32" s="7" t="s">
        <v>41</v>
      </c>
      <c r="H32" s="7" t="s">
        <v>42</v>
      </c>
      <c r="I32" s="7" t="s">
        <v>43</v>
      </c>
      <c r="J32" s="7" t="s">
        <v>44</v>
      </c>
      <c r="K32" s="7" t="s">
        <v>45</v>
      </c>
      <c r="L32" s="7" t="s">
        <v>58</v>
      </c>
      <c r="M32" s="7" t="s">
        <v>59</v>
      </c>
      <c r="N32" s="7" t="s">
        <v>60</v>
      </c>
      <c r="O32" s="47"/>
      <c r="P32" s="48"/>
      <c r="Q32" s="32" t="s">
        <v>0</v>
      </c>
      <c r="R32" s="32" t="s">
        <v>9</v>
      </c>
      <c r="S32" s="32" t="s">
        <v>1</v>
      </c>
    </row>
    <row r="33" spans="1:19" ht="24" customHeight="1" x14ac:dyDescent="0.2">
      <c r="A33" s="27">
        <v>598002</v>
      </c>
      <c r="B33" s="31"/>
      <c r="C33" s="31"/>
      <c r="D33" s="31">
        <v>3399</v>
      </c>
      <c r="E33" s="31">
        <v>3301</v>
      </c>
      <c r="F33" s="31">
        <v>3302</v>
      </c>
      <c r="G33" s="31">
        <v>3303</v>
      </c>
      <c r="H33" s="31">
        <v>3304</v>
      </c>
      <c r="I33" s="31">
        <v>3305</v>
      </c>
      <c r="J33" s="31">
        <v>3306</v>
      </c>
      <c r="K33" s="31">
        <v>3307</v>
      </c>
      <c r="L33" s="31">
        <v>3308</v>
      </c>
      <c r="M33" s="31">
        <v>3309</v>
      </c>
      <c r="N33" s="31">
        <v>3310</v>
      </c>
      <c r="O33" s="29" t="str">
        <f>VLOOKUP(A33,[1]PEÇAS!$A$12:$Q$112,14,FALSE)</f>
        <v>CABECEIRA SUP PTA DESL ATRIA 989X36X45MM + COR</v>
      </c>
      <c r="P33" s="40">
        <v>1</v>
      </c>
      <c r="Q33" s="40">
        <f>VLOOKUP(A33,[1]PEÇAS!$A$12:$Q$112,15,FALSE)</f>
        <v>989</v>
      </c>
      <c r="R33" s="40">
        <f>VLOOKUP(A33,[1]PEÇAS!$A$12:$Q$112,16,FALSE)</f>
        <v>36</v>
      </c>
      <c r="S33" s="40">
        <f>VLOOKUP(A33,[1]PEÇAS!$A$12:$Q$112,17,FALSE)</f>
        <v>45</v>
      </c>
    </row>
    <row r="34" spans="1:19" ht="24" customHeight="1" x14ac:dyDescent="0.2">
      <c r="A34" s="29"/>
      <c r="B34" s="31">
        <f>A33</f>
        <v>598002</v>
      </c>
      <c r="C34" s="29"/>
      <c r="D34" s="31">
        <v>3399</v>
      </c>
      <c r="E34" s="31">
        <v>3300</v>
      </c>
      <c r="F34" s="31">
        <v>3300</v>
      </c>
      <c r="G34" s="31">
        <v>3300</v>
      </c>
      <c r="H34" s="31">
        <v>3300</v>
      </c>
      <c r="I34" s="31">
        <v>3300</v>
      </c>
      <c r="J34" s="31">
        <v>3300</v>
      </c>
      <c r="K34" s="31">
        <v>3300</v>
      </c>
      <c r="L34" s="31">
        <v>3300</v>
      </c>
      <c r="M34" s="31">
        <v>3300</v>
      </c>
      <c r="N34" s="31">
        <v>3300</v>
      </c>
      <c r="O34" s="29" t="str">
        <f>SUBSTITUTE(O33,"+ COR", "- NATURAL")</f>
        <v>CABECEIRA SUP PTA DESL ATRIA 989X36X45MM - NATURAL</v>
      </c>
      <c r="P34" s="41"/>
      <c r="Q34" s="41"/>
      <c r="R34" s="41"/>
      <c r="S34" s="41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66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26</v>
      </c>
      <c r="I36" s="9" t="s">
        <v>2</v>
      </c>
      <c r="J36" s="9" t="s">
        <v>27</v>
      </c>
      <c r="K36" s="9" t="s">
        <v>28</v>
      </c>
      <c r="L36" s="9" t="s">
        <v>48</v>
      </c>
      <c r="M36" s="9" t="s">
        <v>29</v>
      </c>
      <c r="N36" s="9" t="s">
        <v>61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1"/>
      <c r="C38" s="31"/>
      <c r="D38" s="31">
        <v>3399</v>
      </c>
      <c r="E38" s="31">
        <v>3301</v>
      </c>
      <c r="F38" s="31">
        <v>3302</v>
      </c>
      <c r="G38" s="31">
        <v>3303</v>
      </c>
      <c r="H38" s="31">
        <v>3304</v>
      </c>
      <c r="I38" s="31">
        <v>3305</v>
      </c>
      <c r="J38" s="31">
        <v>3306</v>
      </c>
      <c r="K38" s="31">
        <v>3307</v>
      </c>
      <c r="L38" s="31">
        <v>3308</v>
      </c>
      <c r="M38" s="31">
        <v>3309</v>
      </c>
      <c r="N38" s="31">
        <v>3310</v>
      </c>
      <c r="O38" s="29" t="str">
        <f>VLOOKUP(A38,[1]PEÇAS!$A$12:$Q$112,14,FALSE)</f>
        <v>CABECEIRA INF PTA DESL ATRIA 989X36X45MM + COR</v>
      </c>
      <c r="P38" s="40">
        <v>1</v>
      </c>
      <c r="Q38" s="40">
        <f>VLOOKUP(A38,[1]PEÇAS!$A$12:$Q$112,15,FALSE)</f>
        <v>989</v>
      </c>
      <c r="R38" s="40">
        <f>VLOOKUP(A38,[1]PEÇAS!$A$12:$Q$112,16,FALSE)</f>
        <v>36</v>
      </c>
      <c r="S38" s="40">
        <f>VLOOKUP(A38,[1]PEÇAS!$A$12:$Q$112,17,FALSE)</f>
        <v>45</v>
      </c>
    </row>
    <row r="39" spans="1:19" ht="24" customHeight="1" x14ac:dyDescent="0.2">
      <c r="A39" s="29"/>
      <c r="B39" s="31">
        <f>A38</f>
        <v>598010</v>
      </c>
      <c r="C39" s="29"/>
      <c r="D39" s="31">
        <v>3399</v>
      </c>
      <c r="E39" s="31">
        <v>3300</v>
      </c>
      <c r="F39" s="31">
        <v>3300</v>
      </c>
      <c r="G39" s="31">
        <v>3300</v>
      </c>
      <c r="H39" s="31">
        <v>3300</v>
      </c>
      <c r="I39" s="31">
        <v>3300</v>
      </c>
      <c r="J39" s="31">
        <v>3300</v>
      </c>
      <c r="K39" s="31">
        <v>3300</v>
      </c>
      <c r="L39" s="31">
        <v>3300</v>
      </c>
      <c r="M39" s="31">
        <v>3300</v>
      </c>
      <c r="N39" s="31">
        <v>3300</v>
      </c>
      <c r="O39" s="29" t="str">
        <f>SUBSTITUTE(O38,"+ COR", "- NATURAL")</f>
        <v>CABECEIRA INF PTA DESL ATRIA 989X36X45MM - NATURAL</v>
      </c>
      <c r="P39" s="41"/>
      <c r="Q39" s="41"/>
      <c r="R39" s="41"/>
      <c r="S39" s="41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67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26</v>
      </c>
      <c r="I41" s="9" t="s">
        <v>2</v>
      </c>
      <c r="J41" s="9" t="s">
        <v>27</v>
      </c>
      <c r="K41" s="9" t="s">
        <v>28</v>
      </c>
      <c r="L41" s="9" t="s">
        <v>48</v>
      </c>
      <c r="M41" s="9" t="s">
        <v>29</v>
      </c>
      <c r="N41" s="9" t="s">
        <v>61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1"/>
      <c r="C43" s="31"/>
      <c r="D43" s="31">
        <v>3399</v>
      </c>
      <c r="E43" s="31">
        <v>3301</v>
      </c>
      <c r="F43" s="31">
        <v>3302</v>
      </c>
      <c r="G43" s="31">
        <v>3303</v>
      </c>
      <c r="H43" s="31">
        <v>3304</v>
      </c>
      <c r="I43" s="31">
        <v>3305</v>
      </c>
      <c r="J43" s="31">
        <v>3306</v>
      </c>
      <c r="K43" s="31">
        <v>3307</v>
      </c>
      <c r="L43" s="31">
        <v>3308</v>
      </c>
      <c r="M43" s="31">
        <v>3309</v>
      </c>
      <c r="N43" s="31">
        <v>3310</v>
      </c>
      <c r="O43" s="29" t="str">
        <f>VLOOKUP(A43,[1]PEÇAS!$A$12:$Q$112,14,FALSE)</f>
        <v>LATERAL DIR/ESQ PTA DESL ATRIA 2400X36X45MM + COR</v>
      </c>
      <c r="P43" s="40">
        <v>1</v>
      </c>
      <c r="Q43" s="40">
        <f>VLOOKUP(A43,[1]PEÇAS!$A$12:$Q$112,15,FALSE)</f>
        <v>2400</v>
      </c>
      <c r="R43" s="40">
        <f>VLOOKUP(A43,[1]PEÇAS!$A$12:$Q$112,16,FALSE)</f>
        <v>36</v>
      </c>
      <c r="S43" s="40">
        <f>VLOOKUP(A43,[1]PEÇAS!$A$12:$Q$112,17,FALSE)</f>
        <v>45</v>
      </c>
    </row>
    <row r="44" spans="1:19" ht="24" customHeight="1" x14ac:dyDescent="0.2">
      <c r="A44" s="29"/>
      <c r="B44" s="31">
        <f>A43</f>
        <v>598022</v>
      </c>
      <c r="C44" s="29"/>
      <c r="D44" s="31">
        <v>3399</v>
      </c>
      <c r="E44" s="31">
        <v>3300</v>
      </c>
      <c r="F44" s="31">
        <v>3300</v>
      </c>
      <c r="G44" s="31">
        <v>3300</v>
      </c>
      <c r="H44" s="31">
        <v>3300</v>
      </c>
      <c r="I44" s="31">
        <v>3300</v>
      </c>
      <c r="J44" s="31">
        <v>3300</v>
      </c>
      <c r="K44" s="31">
        <v>3300</v>
      </c>
      <c r="L44" s="31">
        <v>3300</v>
      </c>
      <c r="M44" s="31">
        <v>3300</v>
      </c>
      <c r="N44" s="31">
        <v>3300</v>
      </c>
      <c r="O44" s="29" t="str">
        <f>SUBSTITUTE(O43,"+ COR", "- NATURAL")</f>
        <v>LATERAL DIR/ESQ PTA DESL ATRIA 2400X36X45MM - NATURAL</v>
      </c>
      <c r="P44" s="41"/>
      <c r="Q44" s="41"/>
      <c r="R44" s="41"/>
      <c r="S44" s="41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68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26</v>
      </c>
      <c r="I46" s="9" t="s">
        <v>2</v>
      </c>
      <c r="J46" s="9" t="s">
        <v>27</v>
      </c>
      <c r="K46" s="9" t="s">
        <v>28</v>
      </c>
      <c r="L46" s="9" t="s">
        <v>48</v>
      </c>
      <c r="M46" s="9" t="s">
        <v>29</v>
      </c>
      <c r="N46" s="9" t="s">
        <v>61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598042</v>
      </c>
      <c r="B48" s="31"/>
      <c r="C48" s="31"/>
      <c r="D48" s="31">
        <v>3399</v>
      </c>
      <c r="E48" s="31">
        <v>3301</v>
      </c>
      <c r="F48" s="31">
        <v>3302</v>
      </c>
      <c r="G48" s="31">
        <v>3303</v>
      </c>
      <c r="H48" s="31">
        <v>3304</v>
      </c>
      <c r="I48" s="31">
        <v>3305</v>
      </c>
      <c r="J48" s="31">
        <v>3306</v>
      </c>
      <c r="K48" s="31">
        <v>3307</v>
      </c>
      <c r="L48" s="31">
        <v>3308</v>
      </c>
      <c r="M48" s="31">
        <v>3309</v>
      </c>
      <c r="N48" s="31">
        <v>3310</v>
      </c>
      <c r="O48" s="29" t="str">
        <f>VLOOKUP(A48,[1]PEÇAS!$A$12:$Q$112,14,FALSE)</f>
        <v>LATERAL DIR PTA DESL ATRIA PUX/FECH 2400X36X45MM + COR</v>
      </c>
      <c r="P48" s="40">
        <v>1</v>
      </c>
      <c r="Q48" s="40">
        <f>VLOOKUP(A48,[1]PEÇAS!$A$12:$Q$112,15,FALSE)</f>
        <v>2400</v>
      </c>
      <c r="R48" s="40">
        <f>VLOOKUP(A48,[1]PEÇAS!$A$12:$Q$112,16,FALSE)</f>
        <v>36</v>
      </c>
      <c r="S48" s="40">
        <f>VLOOKUP(A48,[1]PEÇAS!$A$12:$Q$112,17,FALSE)</f>
        <v>45</v>
      </c>
    </row>
    <row r="49" spans="1:19" ht="24" customHeight="1" x14ac:dyDescent="0.2">
      <c r="A49" s="29"/>
      <c r="B49" s="31">
        <f>A48</f>
        <v>598042</v>
      </c>
      <c r="C49" s="29"/>
      <c r="D49" s="31">
        <v>3399</v>
      </c>
      <c r="E49" s="31">
        <v>3300</v>
      </c>
      <c r="F49" s="31">
        <v>3300</v>
      </c>
      <c r="G49" s="31">
        <v>3300</v>
      </c>
      <c r="H49" s="31">
        <v>3300</v>
      </c>
      <c r="I49" s="31">
        <v>3300</v>
      </c>
      <c r="J49" s="31">
        <v>3300</v>
      </c>
      <c r="K49" s="31">
        <v>3300</v>
      </c>
      <c r="L49" s="31">
        <v>3300</v>
      </c>
      <c r="M49" s="31">
        <v>3300</v>
      </c>
      <c r="N49" s="31">
        <v>3300</v>
      </c>
      <c r="O49" s="29" t="str">
        <f>SUBSTITUTE(O48,"+ COR", "- NATURAL")</f>
        <v>LATERAL DIR PTA DESL ATRIA PUX/FECH 2400X36X45MM - NATURAL</v>
      </c>
      <c r="P49" s="41"/>
      <c r="Q49" s="41"/>
      <c r="R49" s="41"/>
      <c r="S49" s="41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68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26</v>
      </c>
      <c r="I51" s="9" t="s">
        <v>2</v>
      </c>
      <c r="J51" s="9" t="s">
        <v>27</v>
      </c>
      <c r="K51" s="9" t="s">
        <v>28</v>
      </c>
      <c r="L51" s="9" t="s">
        <v>48</v>
      </c>
      <c r="M51" s="9" t="s">
        <v>29</v>
      </c>
      <c r="N51" s="9" t="s">
        <v>61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8">
        <v>598095</v>
      </c>
      <c r="B53" s="31"/>
      <c r="C53" s="31"/>
      <c r="D53" s="35" t="s">
        <v>76</v>
      </c>
      <c r="E53" s="31">
        <v>3301</v>
      </c>
      <c r="F53" s="31">
        <v>3302</v>
      </c>
      <c r="G53" s="31">
        <v>3303</v>
      </c>
      <c r="H53" s="31">
        <v>3304</v>
      </c>
      <c r="I53" s="31">
        <v>3305</v>
      </c>
      <c r="J53" s="31">
        <v>3306</v>
      </c>
      <c r="K53" s="31">
        <v>3307</v>
      </c>
      <c r="L53" s="31">
        <v>3308</v>
      </c>
      <c r="M53" s="31">
        <v>3309</v>
      </c>
      <c r="N53" s="31">
        <v>3310</v>
      </c>
      <c r="O53" s="39" t="s">
        <v>77</v>
      </c>
      <c r="P53" s="31">
        <v>1</v>
      </c>
      <c r="Q53" s="31">
        <v>168</v>
      </c>
      <c r="R53" s="31">
        <v>86</v>
      </c>
      <c r="S53" s="31">
        <v>45</v>
      </c>
    </row>
    <row r="54" spans="1:19" ht="30" customHeight="1" x14ac:dyDescent="0.2">
      <c r="A54" s="38"/>
      <c r="B54" s="31"/>
      <c r="C54" s="31">
        <v>1010272</v>
      </c>
      <c r="D54" s="35" t="s">
        <v>14</v>
      </c>
      <c r="E54" s="31" t="s">
        <v>14</v>
      </c>
      <c r="F54" s="31" t="s">
        <v>14</v>
      </c>
      <c r="G54" s="31" t="s">
        <v>14</v>
      </c>
      <c r="H54" s="31" t="s">
        <v>14</v>
      </c>
      <c r="I54" s="31" t="s">
        <v>14</v>
      </c>
      <c r="J54" s="31" t="s">
        <v>14</v>
      </c>
      <c r="K54" s="31" t="s">
        <v>14</v>
      </c>
      <c r="L54" s="31" t="s">
        <v>14</v>
      </c>
      <c r="M54" s="31" t="s">
        <v>14</v>
      </c>
      <c r="N54" s="31" t="s">
        <v>14</v>
      </c>
      <c r="O54" s="39" t="s">
        <v>78</v>
      </c>
      <c r="P54" s="31">
        <v>1</v>
      </c>
      <c r="Q54" s="31"/>
      <c r="R54" s="31"/>
      <c r="S54" s="31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26</v>
      </c>
      <c r="I55" s="9" t="s">
        <v>2</v>
      </c>
      <c r="J55" s="9" t="s">
        <v>27</v>
      </c>
      <c r="K55" s="9" t="s">
        <v>28</v>
      </c>
      <c r="L55" s="9" t="s">
        <v>48</v>
      </c>
      <c r="M55" s="9" t="s">
        <v>29</v>
      </c>
      <c r="N55" s="9" t="s">
        <v>61</v>
      </c>
      <c r="O55" s="10" t="s">
        <v>79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65</v>
      </c>
      <c r="P58" s="5">
        <v>0.08</v>
      </c>
      <c r="Q58" s="5" t="s">
        <v>82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73</v>
      </c>
      <c r="P59" s="5">
        <v>0.04</v>
      </c>
      <c r="Q59" s="5" t="s">
        <v>82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80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81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74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78" t="s">
        <v>71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80"/>
    </row>
    <row r="65" spans="1:19" ht="25.5" x14ac:dyDescent="0.2">
      <c r="A65" s="17" t="s">
        <v>34</v>
      </c>
      <c r="B65" s="14" t="s">
        <v>30</v>
      </c>
      <c r="C65" s="14" t="s">
        <v>31</v>
      </c>
      <c r="D65" s="67"/>
      <c r="E65" s="68"/>
      <c r="F65" s="68"/>
      <c r="G65" s="68"/>
      <c r="H65" s="68"/>
      <c r="I65" s="68"/>
      <c r="J65" s="68"/>
      <c r="K65" s="68"/>
      <c r="L65" s="68"/>
      <c r="M65" s="68"/>
      <c r="N65" s="69"/>
      <c r="O65" s="17" t="s">
        <v>5</v>
      </c>
      <c r="P65" s="17" t="s">
        <v>32</v>
      </c>
      <c r="Q65" s="67" t="s">
        <v>33</v>
      </c>
      <c r="R65" s="68"/>
      <c r="S65" s="69"/>
    </row>
    <row r="66" spans="1:19" ht="15" customHeight="1" x14ac:dyDescent="0.2">
      <c r="A66" s="70" t="s">
        <v>63</v>
      </c>
      <c r="B66" s="72">
        <f>VLOOKUP(CONCATENATE("VIDRO PUX DIR ",Q66,"X",R66,"X",S66,"MM + COR"),[1]VIDROS!$A$5:$AD$415,5,FALSE)</f>
        <v>181000130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2345X977X4</v>
      </c>
      <c r="P66" s="74">
        <v>1</v>
      </c>
      <c r="Q66" s="74">
        <f>Q5-55</f>
        <v>2345</v>
      </c>
      <c r="R66" s="74">
        <f>R5-23</f>
        <v>977</v>
      </c>
      <c r="S66" s="74">
        <v>4</v>
      </c>
    </row>
    <row r="67" spans="1:19" ht="15" customHeight="1" x14ac:dyDescent="0.2">
      <c r="A67" s="71"/>
      <c r="B67" s="73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2345X977X4</v>
      </c>
      <c r="P67" s="75"/>
      <c r="Q67" s="75"/>
      <c r="R67" s="75"/>
      <c r="S67" s="75"/>
    </row>
    <row r="68" spans="1:19" ht="15" customHeight="1" x14ac:dyDescent="0.2">
      <c r="A68" s="82"/>
      <c r="B68" s="83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2345X977X4</v>
      </c>
      <c r="P68" s="75"/>
      <c r="Q68" s="75"/>
      <c r="R68" s="75"/>
      <c r="S68" s="75"/>
    </row>
    <row r="69" spans="1:19" ht="15" customHeight="1" x14ac:dyDescent="0.2">
      <c r="A69" s="76" t="s">
        <v>64</v>
      </c>
      <c r="B69" s="72">
        <f>VLOOKUP(CONCATENATE("VIDRO PUX DIR ",Q66,"X",R66,"X",S66,"MM + COR"),[1]VIDROS!$A$5:$AD$415,4,FALSE)</f>
        <v>123130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2345X977X4</v>
      </c>
      <c r="P69" s="75"/>
      <c r="Q69" s="75"/>
      <c r="R69" s="75"/>
      <c r="S69" s="75"/>
    </row>
    <row r="70" spans="1:19" ht="15" customHeight="1" x14ac:dyDescent="0.2">
      <c r="A70" s="77"/>
      <c r="B70" s="73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2345X977X4</v>
      </c>
      <c r="P70" s="75"/>
      <c r="Q70" s="75"/>
      <c r="R70" s="75"/>
      <c r="S70" s="75"/>
    </row>
    <row r="71" spans="1:19" ht="15" customHeight="1" x14ac:dyDescent="0.2">
      <c r="A71" s="77"/>
      <c r="B71" s="73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2345X977X4</v>
      </c>
      <c r="P71" s="75"/>
      <c r="Q71" s="75"/>
      <c r="R71" s="75"/>
      <c r="S71" s="75"/>
    </row>
    <row r="72" spans="1:19" ht="15" customHeight="1" x14ac:dyDescent="0.2">
      <c r="A72" s="77"/>
      <c r="B72" s="73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2345X977X4</v>
      </c>
      <c r="P72" s="75"/>
      <c r="Q72" s="75"/>
      <c r="R72" s="75"/>
      <c r="S72" s="75"/>
    </row>
    <row r="73" spans="1:19" ht="15" customHeight="1" x14ac:dyDescent="0.2">
      <c r="A73" s="77"/>
      <c r="B73" s="73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2345X977X4</v>
      </c>
      <c r="P73" s="75"/>
      <c r="Q73" s="75"/>
      <c r="R73" s="75"/>
      <c r="S73" s="75"/>
    </row>
    <row r="74" spans="1:19" ht="15" customHeight="1" x14ac:dyDescent="0.2">
      <c r="A74" s="77"/>
      <c r="B74" s="73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2345X977X4</v>
      </c>
      <c r="P74" s="75"/>
      <c r="Q74" s="75"/>
      <c r="R74" s="75"/>
      <c r="S74" s="75"/>
    </row>
    <row r="75" spans="1:19" ht="15" customHeight="1" x14ac:dyDescent="0.2">
      <c r="A75" s="77"/>
      <c r="B75" s="73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2345X977X4</v>
      </c>
      <c r="P75" s="75"/>
      <c r="Q75" s="75"/>
      <c r="R75" s="75"/>
      <c r="S75" s="75"/>
    </row>
    <row r="76" spans="1:19" ht="15" customHeight="1" x14ac:dyDescent="0.2">
      <c r="A76" s="77"/>
      <c r="B76" s="73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2345X977X4</v>
      </c>
      <c r="P76" s="75"/>
      <c r="Q76" s="75"/>
      <c r="R76" s="75"/>
      <c r="S76" s="75"/>
    </row>
    <row r="77" spans="1:19" ht="15" customHeight="1" x14ac:dyDescent="0.2">
      <c r="A77" s="77"/>
      <c r="B77" s="73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2345X977X4</v>
      </c>
      <c r="P77" s="75"/>
      <c r="Q77" s="75"/>
      <c r="R77" s="75"/>
      <c r="S77" s="75"/>
    </row>
    <row r="78" spans="1:19" ht="15" customHeight="1" x14ac:dyDescent="0.2">
      <c r="A78" s="77"/>
      <c r="B78" s="73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2345X977X4</v>
      </c>
      <c r="P78" s="75"/>
      <c r="Q78" s="75"/>
      <c r="R78" s="75"/>
      <c r="S78" s="75"/>
    </row>
    <row r="79" spans="1:19" ht="15" customHeight="1" x14ac:dyDescent="0.2">
      <c r="A79" s="77"/>
      <c r="B79" s="73"/>
      <c r="C79" s="20" t="s">
        <v>48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2345X977X4</v>
      </c>
      <c r="P79" s="75"/>
      <c r="Q79" s="75"/>
      <c r="R79" s="75"/>
      <c r="S79" s="75"/>
    </row>
    <row r="80" spans="1:19" ht="15" customHeight="1" x14ac:dyDescent="0.2">
      <c r="A80" s="77"/>
      <c r="B80" s="73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2345X977X4</v>
      </c>
      <c r="P80" s="75"/>
      <c r="Q80" s="75"/>
      <c r="R80" s="75"/>
      <c r="S80" s="75"/>
    </row>
    <row r="81" spans="1:19" ht="15" customHeight="1" x14ac:dyDescent="0.2">
      <c r="A81" s="77"/>
      <c r="B81" s="73"/>
      <c r="C81" s="19" t="s">
        <v>27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2345X977X4</v>
      </c>
      <c r="P81" s="75"/>
      <c r="Q81" s="75"/>
      <c r="R81" s="75"/>
      <c r="S81" s="75"/>
    </row>
    <row r="82" spans="1:19" ht="15" customHeight="1" x14ac:dyDescent="0.2">
      <c r="A82" s="84"/>
      <c r="B82" s="83"/>
      <c r="C82" s="19" t="s">
        <v>29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2345X977X4</v>
      </c>
      <c r="P82" s="81"/>
      <c r="Q82" s="81"/>
      <c r="R82" s="81"/>
      <c r="S82" s="81"/>
    </row>
    <row r="83" spans="1:19" ht="18" customHeight="1" x14ac:dyDescent="0.2">
      <c r="A83" s="78" t="s">
        <v>72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80"/>
    </row>
    <row r="84" spans="1:19" ht="25.5" x14ac:dyDescent="0.2">
      <c r="A84" s="17" t="s">
        <v>34</v>
      </c>
      <c r="B84" s="14" t="s">
        <v>30</v>
      </c>
      <c r="C84" s="14" t="s">
        <v>31</v>
      </c>
      <c r="D84" s="67"/>
      <c r="E84" s="68"/>
      <c r="F84" s="68"/>
      <c r="G84" s="68"/>
      <c r="H84" s="68"/>
      <c r="I84" s="68"/>
      <c r="J84" s="68"/>
      <c r="K84" s="68"/>
      <c r="L84" s="68"/>
      <c r="M84" s="68"/>
      <c r="N84" s="69"/>
      <c r="O84" s="17" t="s">
        <v>5</v>
      </c>
      <c r="P84" s="17" t="s">
        <v>32</v>
      </c>
      <c r="Q84" s="67" t="s">
        <v>33</v>
      </c>
      <c r="R84" s="68"/>
      <c r="S84" s="69"/>
    </row>
    <row r="85" spans="1:19" ht="15" customHeight="1" x14ac:dyDescent="0.2">
      <c r="A85" s="70" t="s">
        <v>63</v>
      </c>
      <c r="B85" s="72">
        <f>VLOOKUP(CONCATENATE("VIDRO PUX ESQ ",Q85,"X",R85,"X",S85,"MM + COR"),[1]VIDROS!$A$5:$AD$415,5,FALSE)</f>
        <v>181000210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2345X977X4</v>
      </c>
      <c r="P85" s="74">
        <v>1</v>
      </c>
      <c r="Q85" s="74">
        <f>Q66</f>
        <v>2345</v>
      </c>
      <c r="R85" s="74">
        <f>R66</f>
        <v>977</v>
      </c>
      <c r="S85" s="74">
        <v>4</v>
      </c>
    </row>
    <row r="86" spans="1:19" ht="15" customHeight="1" x14ac:dyDescent="0.2">
      <c r="A86" s="71"/>
      <c r="B86" s="73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2345X977X4</v>
      </c>
      <c r="P86" s="75"/>
      <c r="Q86" s="75"/>
      <c r="R86" s="75"/>
      <c r="S86" s="75"/>
    </row>
    <row r="87" spans="1:19" ht="15" customHeight="1" x14ac:dyDescent="0.2">
      <c r="A87" s="82"/>
      <c r="B87" s="83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2345X977X4</v>
      </c>
      <c r="P87" s="75"/>
      <c r="Q87" s="75"/>
      <c r="R87" s="75"/>
      <c r="S87" s="75"/>
    </row>
    <row r="88" spans="1:19" ht="15" customHeight="1" x14ac:dyDescent="0.2">
      <c r="A88" s="76" t="s">
        <v>64</v>
      </c>
      <c r="B88" s="72">
        <f>VLOOKUP(CONCATENATE("VIDRO PUX ESQ ",Q85,"X",R85,"X",S85,"MM + COR"),[1]VIDROS!$A$5:$AD$415,4,FALSE)</f>
        <v>123210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2345X977X4</v>
      </c>
      <c r="P88" s="75"/>
      <c r="Q88" s="75"/>
      <c r="R88" s="75"/>
      <c r="S88" s="75"/>
    </row>
    <row r="89" spans="1:19" ht="15" customHeight="1" x14ac:dyDescent="0.2">
      <c r="A89" s="77"/>
      <c r="B89" s="73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2345X977X4</v>
      </c>
      <c r="P89" s="75"/>
      <c r="Q89" s="75"/>
      <c r="R89" s="75"/>
      <c r="S89" s="75"/>
    </row>
    <row r="90" spans="1:19" ht="15" customHeight="1" x14ac:dyDescent="0.2">
      <c r="A90" s="77"/>
      <c r="B90" s="73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2345X977X4</v>
      </c>
      <c r="P90" s="75"/>
      <c r="Q90" s="75"/>
      <c r="R90" s="75"/>
      <c r="S90" s="75"/>
    </row>
    <row r="91" spans="1:19" ht="15" customHeight="1" x14ac:dyDescent="0.2">
      <c r="A91" s="77"/>
      <c r="B91" s="73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2345X977X4</v>
      </c>
      <c r="P91" s="75"/>
      <c r="Q91" s="75"/>
      <c r="R91" s="75"/>
      <c r="S91" s="75"/>
    </row>
    <row r="92" spans="1:19" ht="15" customHeight="1" x14ac:dyDescent="0.2">
      <c r="A92" s="77"/>
      <c r="B92" s="73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2345X977X4</v>
      </c>
      <c r="P92" s="75"/>
      <c r="Q92" s="75"/>
      <c r="R92" s="75"/>
      <c r="S92" s="75"/>
    </row>
    <row r="93" spans="1:19" ht="15" customHeight="1" x14ac:dyDescent="0.2">
      <c r="A93" s="77"/>
      <c r="B93" s="73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2345X977X4</v>
      </c>
      <c r="P93" s="75"/>
      <c r="Q93" s="75"/>
      <c r="R93" s="75"/>
      <c r="S93" s="75"/>
    </row>
    <row r="94" spans="1:19" ht="15" customHeight="1" x14ac:dyDescent="0.2">
      <c r="A94" s="77"/>
      <c r="B94" s="73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2345X977X4</v>
      </c>
      <c r="P94" s="75"/>
      <c r="Q94" s="75"/>
      <c r="R94" s="75"/>
      <c r="S94" s="75"/>
    </row>
    <row r="95" spans="1:19" ht="15" customHeight="1" x14ac:dyDescent="0.2">
      <c r="A95" s="77"/>
      <c r="B95" s="73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2345X977X4</v>
      </c>
      <c r="P95" s="75"/>
      <c r="Q95" s="75"/>
      <c r="R95" s="75"/>
      <c r="S95" s="75"/>
    </row>
    <row r="96" spans="1:19" ht="15" customHeight="1" x14ac:dyDescent="0.2">
      <c r="A96" s="77"/>
      <c r="B96" s="73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2345X977X4</v>
      </c>
      <c r="P96" s="75"/>
      <c r="Q96" s="75"/>
      <c r="R96" s="75"/>
      <c r="S96" s="75"/>
    </row>
    <row r="97" spans="1:19" ht="15" customHeight="1" x14ac:dyDescent="0.2">
      <c r="A97" s="77"/>
      <c r="B97" s="73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2345X977X4</v>
      </c>
      <c r="P97" s="75"/>
      <c r="Q97" s="75"/>
      <c r="R97" s="75"/>
      <c r="S97" s="75"/>
    </row>
    <row r="98" spans="1:19" ht="15" customHeight="1" x14ac:dyDescent="0.2">
      <c r="A98" s="77"/>
      <c r="B98" s="73"/>
      <c r="C98" s="20" t="s">
        <v>48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2345X977X4</v>
      </c>
      <c r="P98" s="75"/>
      <c r="Q98" s="75"/>
      <c r="R98" s="75"/>
      <c r="S98" s="75"/>
    </row>
    <row r="99" spans="1:19" ht="15" customHeight="1" x14ac:dyDescent="0.2">
      <c r="A99" s="77"/>
      <c r="B99" s="73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2345X977X4</v>
      </c>
      <c r="P99" s="75"/>
      <c r="Q99" s="75"/>
      <c r="R99" s="75"/>
      <c r="S99" s="75"/>
    </row>
    <row r="100" spans="1:19" ht="15" customHeight="1" x14ac:dyDescent="0.2">
      <c r="A100" s="77"/>
      <c r="B100" s="73"/>
      <c r="C100" s="19" t="s">
        <v>27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2345X977X4</v>
      </c>
      <c r="P100" s="75"/>
      <c r="Q100" s="75"/>
      <c r="R100" s="75"/>
      <c r="S100" s="75"/>
    </row>
    <row r="101" spans="1:19" ht="15" customHeight="1" x14ac:dyDescent="0.2">
      <c r="A101" s="84"/>
      <c r="B101" s="83"/>
      <c r="C101" s="19" t="s">
        <v>29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2345X977X4</v>
      </c>
      <c r="P101" s="81"/>
      <c r="Q101" s="81"/>
      <c r="R101" s="81"/>
      <c r="S101" s="81"/>
    </row>
    <row r="102" spans="1:19" ht="18" customHeight="1" x14ac:dyDescent="0.2">
      <c r="A102" s="78" t="s">
        <v>62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80"/>
    </row>
    <row r="103" spans="1:19" ht="25.5" x14ac:dyDescent="0.2">
      <c r="A103" s="17" t="s">
        <v>34</v>
      </c>
      <c r="B103" s="14" t="s">
        <v>30</v>
      </c>
      <c r="C103" s="14" t="s">
        <v>31</v>
      </c>
      <c r="D103" s="67"/>
      <c r="E103" s="68"/>
      <c r="F103" s="68"/>
      <c r="G103" s="68"/>
      <c r="H103" s="68"/>
      <c r="I103" s="68"/>
      <c r="J103" s="68"/>
      <c r="K103" s="68"/>
      <c r="L103" s="68"/>
      <c r="M103" s="68"/>
      <c r="N103" s="69"/>
      <c r="O103" s="17" t="s">
        <v>5</v>
      </c>
      <c r="P103" s="17" t="s">
        <v>32</v>
      </c>
      <c r="Q103" s="67" t="s">
        <v>33</v>
      </c>
      <c r="R103" s="68"/>
      <c r="S103" s="69"/>
    </row>
    <row r="104" spans="1:19" ht="15" customHeight="1" x14ac:dyDescent="0.2">
      <c r="A104" s="70" t="s">
        <v>63</v>
      </c>
      <c r="B104" s="72">
        <f>VLOOKUP(CONCATENATE("VIDRO PUX ",Q104,"X",R104,"X",S104,"MM + COR"),[1]VIDROS!$A$5:$AD$415,5,FALSE)</f>
        <v>181000380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2345X977X6</v>
      </c>
      <c r="P104" s="74">
        <v>1</v>
      </c>
      <c r="Q104" s="74">
        <f>Q66</f>
        <v>2345</v>
      </c>
      <c r="R104" s="74">
        <f>R66</f>
        <v>977</v>
      </c>
      <c r="S104" s="74">
        <v>6</v>
      </c>
    </row>
    <row r="105" spans="1:19" ht="15" customHeight="1" x14ac:dyDescent="0.2">
      <c r="A105" s="71"/>
      <c r="B105" s="73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2345X977X6</v>
      </c>
      <c r="P105" s="75"/>
      <c r="Q105" s="75"/>
      <c r="R105" s="75"/>
      <c r="S105" s="75"/>
    </row>
    <row r="106" spans="1:19" ht="15" customHeight="1" x14ac:dyDescent="0.2">
      <c r="A106" s="76" t="s">
        <v>64</v>
      </c>
      <c r="B106" s="72">
        <f>VLOOKUP(CONCATENATE("VIDRO PUX ",Q104,"X",R104,"X",S104,"MM + COR"),[1]VIDROS!$A$5:$AD$415,4,FALSE)</f>
        <v>123380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2345X977X6</v>
      </c>
      <c r="P106" s="75"/>
      <c r="Q106" s="75"/>
      <c r="R106" s="75"/>
      <c r="S106" s="75"/>
    </row>
    <row r="107" spans="1:19" s="3" customFormat="1" ht="15" customHeight="1" x14ac:dyDescent="0.2">
      <c r="A107" s="77"/>
      <c r="B107" s="73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2345X977X6</v>
      </c>
      <c r="P107" s="75"/>
      <c r="Q107" s="75"/>
      <c r="R107" s="75"/>
      <c r="S107" s="75"/>
    </row>
    <row r="108" spans="1:19" s="3" customFormat="1" ht="15" customHeight="1" x14ac:dyDescent="0.2">
      <c r="A108" s="77"/>
      <c r="B108" s="73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2345X977X6</v>
      </c>
      <c r="P108" s="75"/>
      <c r="Q108" s="75"/>
      <c r="R108" s="75"/>
      <c r="S108" s="75"/>
    </row>
    <row r="109" spans="1:19" ht="15" customHeight="1" x14ac:dyDescent="0.2">
      <c r="A109" s="77"/>
      <c r="B109" s="73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2345X977X6</v>
      </c>
      <c r="P109" s="75"/>
      <c r="Q109" s="75"/>
      <c r="R109" s="75"/>
      <c r="S109" s="75"/>
    </row>
    <row r="110" spans="1:19" ht="15" customHeight="1" x14ac:dyDescent="0.2">
      <c r="A110" s="77"/>
      <c r="B110" s="73"/>
      <c r="C110" s="19" t="s">
        <v>35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2345X977X6</v>
      </c>
      <c r="P110" s="75"/>
      <c r="Q110" s="75"/>
      <c r="R110" s="75"/>
      <c r="S110" s="75"/>
    </row>
    <row r="111" spans="1:19" ht="15" customHeight="1" x14ac:dyDescent="0.2">
      <c r="A111" s="77"/>
      <c r="B111" s="73"/>
      <c r="C111" s="19" t="s">
        <v>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2345X977X6</v>
      </c>
      <c r="P111" s="75"/>
      <c r="Q111" s="75"/>
      <c r="R111" s="75"/>
      <c r="S111" s="75"/>
    </row>
    <row r="112" spans="1:19" ht="15" customHeight="1" x14ac:dyDescent="0.2">
      <c r="A112" s="77"/>
      <c r="B112" s="73"/>
      <c r="C112" s="19" t="s">
        <v>37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2345X977X6</v>
      </c>
      <c r="P112" s="75"/>
      <c r="Q112" s="75"/>
      <c r="R112" s="75"/>
      <c r="S112" s="75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59" t="s">
        <v>69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s="2" customFormat="1" ht="60.75" customHeight="1" x14ac:dyDescent="0.2">
      <c r="A2" s="61" t="s">
        <v>75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s="2" customFormat="1" ht="27.75" customHeight="1" x14ac:dyDescent="0.2">
      <c r="A3" s="63" t="s">
        <v>3</v>
      </c>
      <c r="B3" s="63" t="s">
        <v>4</v>
      </c>
      <c r="C3" s="63" t="s">
        <v>6</v>
      </c>
      <c r="D3" s="49" t="s">
        <v>6</v>
      </c>
      <c r="E3" s="50"/>
      <c r="F3" s="50"/>
      <c r="G3" s="50"/>
      <c r="H3" s="50"/>
      <c r="I3" s="50"/>
      <c r="J3" s="50"/>
      <c r="K3" s="50"/>
      <c r="L3" s="50"/>
      <c r="M3" s="50"/>
      <c r="N3" s="51"/>
      <c r="O3" s="64" t="s">
        <v>5</v>
      </c>
      <c r="P3" s="65" t="s">
        <v>38</v>
      </c>
      <c r="Q3" s="64" t="s">
        <v>7</v>
      </c>
      <c r="R3" s="64"/>
      <c r="S3" s="64"/>
    </row>
    <row r="4" spans="1:19" ht="38.25" customHeight="1" x14ac:dyDescent="0.2">
      <c r="A4" s="63"/>
      <c r="B4" s="63"/>
      <c r="C4" s="63"/>
      <c r="D4" s="7" t="s">
        <v>46</v>
      </c>
      <c r="E4" s="7" t="s">
        <v>39</v>
      </c>
      <c r="F4" s="7" t="s">
        <v>40</v>
      </c>
      <c r="G4" s="7" t="s">
        <v>41</v>
      </c>
      <c r="H4" s="7" t="s">
        <v>42</v>
      </c>
      <c r="I4" s="7" t="s">
        <v>43</v>
      </c>
      <c r="J4" s="7" t="s">
        <v>44</v>
      </c>
      <c r="K4" s="7" t="s">
        <v>45</v>
      </c>
      <c r="L4" s="7" t="s">
        <v>58</v>
      </c>
      <c r="M4" s="7" t="s">
        <v>59</v>
      </c>
      <c r="N4" s="7" t="s">
        <v>60</v>
      </c>
      <c r="O4" s="64"/>
      <c r="P4" s="6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0">
        <v>929263</v>
      </c>
      <c r="B5" s="53">
        <f>VLOOKUP(A5,'[1]PTA DESL ALUM VD'!$B$10:$F$278,2,FALSE)</f>
        <v>570211</v>
      </c>
      <c r="C5" s="54"/>
      <c r="D5" s="34">
        <v>330005</v>
      </c>
      <c r="E5" s="34">
        <v>330105</v>
      </c>
      <c r="F5" s="34">
        <v>330205</v>
      </c>
      <c r="G5" s="34">
        <v>330305</v>
      </c>
      <c r="H5" s="34">
        <v>330405</v>
      </c>
      <c r="I5" s="34">
        <v>330505</v>
      </c>
      <c r="J5" s="34">
        <v>330605</v>
      </c>
      <c r="K5" s="34">
        <v>330705</v>
      </c>
      <c r="L5" s="34">
        <v>330805</v>
      </c>
      <c r="M5" s="34">
        <v>330905</v>
      </c>
      <c r="N5" s="34">
        <v>331005</v>
      </c>
      <c r="O5" s="40" t="str">
        <f>VLOOKUP(A5,'[1]PTA DESL ALUM VD'!$B$10:$F$278,3,FALSE)</f>
        <v>PORTA ESP ATRIA PUX/FECH 2400X1100X45 + COR</v>
      </c>
      <c r="P5" s="33" t="s">
        <v>53</v>
      </c>
      <c r="Q5" s="40">
        <f>VLOOKUP(A5,'[1]PTA DESL ALUM VD'!$B$10:$F$278,4,FALSE)</f>
        <v>2400</v>
      </c>
      <c r="R5" s="40">
        <f>VLOOKUP(A5,'[1]PTA DESL ALUM VD'!$B$10:$F$278,5,FALSE)</f>
        <v>1100</v>
      </c>
      <c r="S5" s="40">
        <v>45</v>
      </c>
    </row>
    <row r="6" spans="1:19" ht="38.25" customHeight="1" x14ac:dyDescent="0.2">
      <c r="A6" s="52"/>
      <c r="B6" s="55"/>
      <c r="C6" s="56"/>
      <c r="D6" s="34">
        <v>330006</v>
      </c>
      <c r="E6" s="34">
        <v>330106</v>
      </c>
      <c r="F6" s="34">
        <v>330206</v>
      </c>
      <c r="G6" s="34">
        <v>330306</v>
      </c>
      <c r="H6" s="34">
        <v>330406</v>
      </c>
      <c r="I6" s="34">
        <v>330506</v>
      </c>
      <c r="J6" s="34">
        <v>330606</v>
      </c>
      <c r="K6" s="34">
        <v>330706</v>
      </c>
      <c r="L6" s="34">
        <v>330806</v>
      </c>
      <c r="M6" s="34">
        <v>330906</v>
      </c>
      <c r="N6" s="34">
        <v>331006</v>
      </c>
      <c r="O6" s="52"/>
      <c r="P6" s="33" t="s">
        <v>25</v>
      </c>
      <c r="Q6" s="52"/>
      <c r="R6" s="52"/>
      <c r="S6" s="52"/>
    </row>
    <row r="7" spans="1:19" ht="38.25" customHeight="1" x14ac:dyDescent="0.2">
      <c r="A7" s="52"/>
      <c r="B7" s="55"/>
      <c r="C7" s="56"/>
      <c r="D7" s="34">
        <v>330008</v>
      </c>
      <c r="E7" s="34">
        <v>330108</v>
      </c>
      <c r="F7" s="34">
        <v>330208</v>
      </c>
      <c r="G7" s="34">
        <v>330308</v>
      </c>
      <c r="H7" s="34">
        <v>330408</v>
      </c>
      <c r="I7" s="34">
        <v>330508</v>
      </c>
      <c r="J7" s="34">
        <v>330608</v>
      </c>
      <c r="K7" s="34">
        <v>330708</v>
      </c>
      <c r="L7" s="34">
        <v>330808</v>
      </c>
      <c r="M7" s="34">
        <v>330908</v>
      </c>
      <c r="N7" s="34">
        <v>331008</v>
      </c>
      <c r="O7" s="52"/>
      <c r="P7" s="33" t="s">
        <v>47</v>
      </c>
      <c r="Q7" s="52"/>
      <c r="R7" s="52"/>
      <c r="S7" s="52"/>
    </row>
    <row r="8" spans="1:19" ht="38.25" customHeight="1" x14ac:dyDescent="0.2">
      <c r="A8" s="52"/>
      <c r="B8" s="55"/>
      <c r="C8" s="56"/>
      <c r="D8" s="34">
        <v>330009</v>
      </c>
      <c r="E8" s="34">
        <v>330109</v>
      </c>
      <c r="F8" s="34">
        <v>330209</v>
      </c>
      <c r="G8" s="34">
        <v>330309</v>
      </c>
      <c r="H8" s="34">
        <v>330409</v>
      </c>
      <c r="I8" s="34">
        <v>330509</v>
      </c>
      <c r="J8" s="34">
        <v>330609</v>
      </c>
      <c r="K8" s="34">
        <v>330709</v>
      </c>
      <c r="L8" s="34">
        <v>330809</v>
      </c>
      <c r="M8" s="34">
        <v>330909</v>
      </c>
      <c r="N8" s="34">
        <v>331009</v>
      </c>
      <c r="O8" s="52"/>
      <c r="P8" s="33" t="s">
        <v>57</v>
      </c>
      <c r="Q8" s="52"/>
      <c r="R8" s="52"/>
      <c r="S8" s="52"/>
    </row>
    <row r="9" spans="1:19" ht="30" customHeight="1" x14ac:dyDescent="0.2">
      <c r="A9" s="52"/>
      <c r="B9" s="55"/>
      <c r="C9" s="56"/>
      <c r="D9" s="34">
        <v>330010</v>
      </c>
      <c r="E9" s="34">
        <v>330110</v>
      </c>
      <c r="F9" s="34">
        <v>330210</v>
      </c>
      <c r="G9" s="34">
        <v>330310</v>
      </c>
      <c r="H9" s="34">
        <v>330410</v>
      </c>
      <c r="I9" s="34">
        <v>330510</v>
      </c>
      <c r="J9" s="34">
        <v>330610</v>
      </c>
      <c r="K9" s="34">
        <v>330710</v>
      </c>
      <c r="L9" s="34">
        <v>330810</v>
      </c>
      <c r="M9" s="34">
        <v>330910</v>
      </c>
      <c r="N9" s="34">
        <v>331010</v>
      </c>
      <c r="O9" s="52"/>
      <c r="P9" s="33" t="s">
        <v>23</v>
      </c>
      <c r="Q9" s="52"/>
      <c r="R9" s="52"/>
      <c r="S9" s="52"/>
    </row>
    <row r="10" spans="1:19" ht="30" customHeight="1" x14ac:dyDescent="0.2">
      <c r="A10" s="52"/>
      <c r="B10" s="55"/>
      <c r="C10" s="56"/>
      <c r="D10" s="34">
        <v>330012</v>
      </c>
      <c r="E10" s="34">
        <v>330112</v>
      </c>
      <c r="F10" s="34">
        <v>330212</v>
      </c>
      <c r="G10" s="34">
        <v>330312</v>
      </c>
      <c r="H10" s="34">
        <v>330412</v>
      </c>
      <c r="I10" s="34">
        <v>330512</v>
      </c>
      <c r="J10" s="34">
        <v>330612</v>
      </c>
      <c r="K10" s="34">
        <v>330712</v>
      </c>
      <c r="L10" s="34">
        <v>330812</v>
      </c>
      <c r="M10" s="34">
        <v>330912</v>
      </c>
      <c r="N10" s="34">
        <v>331012</v>
      </c>
      <c r="O10" s="52"/>
      <c r="P10" s="33" t="s">
        <v>12</v>
      </c>
      <c r="Q10" s="52"/>
      <c r="R10" s="52"/>
      <c r="S10" s="52"/>
    </row>
    <row r="11" spans="1:19" ht="30" customHeight="1" x14ac:dyDescent="0.2">
      <c r="A11" s="52"/>
      <c r="B11" s="55"/>
      <c r="C11" s="56"/>
      <c r="D11" s="34">
        <v>330013</v>
      </c>
      <c r="E11" s="34">
        <v>330113</v>
      </c>
      <c r="F11" s="34">
        <v>330213</v>
      </c>
      <c r="G11" s="34">
        <v>330313</v>
      </c>
      <c r="H11" s="34">
        <v>330413</v>
      </c>
      <c r="I11" s="34">
        <v>330513</v>
      </c>
      <c r="J11" s="34">
        <v>330613</v>
      </c>
      <c r="K11" s="34">
        <v>330713</v>
      </c>
      <c r="L11" s="34">
        <v>330813</v>
      </c>
      <c r="M11" s="34">
        <v>330913</v>
      </c>
      <c r="N11" s="34">
        <v>331013</v>
      </c>
      <c r="O11" s="52"/>
      <c r="P11" s="33" t="s">
        <v>56</v>
      </c>
      <c r="Q11" s="52"/>
      <c r="R11" s="52"/>
      <c r="S11" s="52"/>
    </row>
    <row r="12" spans="1:19" ht="30" customHeight="1" x14ac:dyDescent="0.2">
      <c r="A12" s="52"/>
      <c r="B12" s="55"/>
      <c r="C12" s="56"/>
      <c r="D12" s="34">
        <v>330015</v>
      </c>
      <c r="E12" s="34">
        <v>330115</v>
      </c>
      <c r="F12" s="34">
        <v>330215</v>
      </c>
      <c r="G12" s="34">
        <v>330315</v>
      </c>
      <c r="H12" s="34">
        <v>330415</v>
      </c>
      <c r="I12" s="34">
        <v>330515</v>
      </c>
      <c r="J12" s="34">
        <v>330615</v>
      </c>
      <c r="K12" s="34">
        <v>330715</v>
      </c>
      <c r="L12" s="34">
        <v>330815</v>
      </c>
      <c r="M12" s="34">
        <v>330915</v>
      </c>
      <c r="N12" s="34">
        <v>331015</v>
      </c>
      <c r="O12" s="52"/>
      <c r="P12" s="33" t="s">
        <v>20</v>
      </c>
      <c r="Q12" s="52"/>
      <c r="R12" s="52"/>
      <c r="S12" s="52"/>
    </row>
    <row r="13" spans="1:19" ht="30" customHeight="1" x14ac:dyDescent="0.2">
      <c r="A13" s="52"/>
      <c r="B13" s="55"/>
      <c r="C13" s="56"/>
      <c r="D13" s="34">
        <v>330021</v>
      </c>
      <c r="E13" s="34">
        <v>330121</v>
      </c>
      <c r="F13" s="34">
        <v>330221</v>
      </c>
      <c r="G13" s="34">
        <v>330321</v>
      </c>
      <c r="H13" s="34">
        <v>330421</v>
      </c>
      <c r="I13" s="34">
        <v>330521</v>
      </c>
      <c r="J13" s="34">
        <v>330621</v>
      </c>
      <c r="K13" s="34">
        <v>330721</v>
      </c>
      <c r="L13" s="34">
        <v>330821</v>
      </c>
      <c r="M13" s="34">
        <v>330921</v>
      </c>
      <c r="N13" s="34">
        <v>331021</v>
      </c>
      <c r="O13" s="52"/>
      <c r="P13" s="33" t="s">
        <v>24</v>
      </c>
      <c r="Q13" s="52"/>
      <c r="R13" s="52"/>
      <c r="S13" s="52"/>
    </row>
    <row r="14" spans="1:19" ht="30" customHeight="1" x14ac:dyDescent="0.2">
      <c r="A14" s="52"/>
      <c r="B14" s="55"/>
      <c r="C14" s="56"/>
      <c r="D14" s="34">
        <v>330026</v>
      </c>
      <c r="E14" s="34">
        <v>330126</v>
      </c>
      <c r="F14" s="34">
        <v>330226</v>
      </c>
      <c r="G14" s="34">
        <v>330326</v>
      </c>
      <c r="H14" s="34">
        <v>330426</v>
      </c>
      <c r="I14" s="34">
        <v>330526</v>
      </c>
      <c r="J14" s="34">
        <v>330626</v>
      </c>
      <c r="K14" s="34">
        <v>330726</v>
      </c>
      <c r="L14" s="34">
        <v>330826</v>
      </c>
      <c r="M14" s="34">
        <v>330926</v>
      </c>
      <c r="N14" s="34">
        <v>331026</v>
      </c>
      <c r="O14" s="52"/>
      <c r="P14" s="33" t="s">
        <v>55</v>
      </c>
      <c r="Q14" s="52"/>
      <c r="R14" s="52"/>
      <c r="S14" s="52"/>
    </row>
    <row r="15" spans="1:19" ht="30" customHeight="1" x14ac:dyDescent="0.2">
      <c r="A15" s="52"/>
      <c r="B15" s="55"/>
      <c r="C15" s="56"/>
      <c r="D15" s="34">
        <v>330027</v>
      </c>
      <c r="E15" s="34">
        <v>330127</v>
      </c>
      <c r="F15" s="34">
        <v>330227</v>
      </c>
      <c r="G15" s="34">
        <v>330327</v>
      </c>
      <c r="H15" s="34">
        <v>330427</v>
      </c>
      <c r="I15" s="34">
        <v>330527</v>
      </c>
      <c r="J15" s="34">
        <v>330627</v>
      </c>
      <c r="K15" s="34">
        <v>330727</v>
      </c>
      <c r="L15" s="34">
        <v>330827</v>
      </c>
      <c r="M15" s="34">
        <v>330927</v>
      </c>
      <c r="N15" s="34">
        <v>331027</v>
      </c>
      <c r="O15" s="52"/>
      <c r="P15" s="33" t="s">
        <v>54</v>
      </c>
      <c r="Q15" s="52"/>
      <c r="R15" s="52"/>
      <c r="S15" s="52"/>
    </row>
    <row r="16" spans="1:19" ht="30" customHeight="1" x14ac:dyDescent="0.2">
      <c r="A16" s="52"/>
      <c r="B16" s="55"/>
      <c r="C16" s="56"/>
      <c r="D16" s="34">
        <v>330038</v>
      </c>
      <c r="E16" s="34">
        <v>330138</v>
      </c>
      <c r="F16" s="34">
        <v>330238</v>
      </c>
      <c r="G16" s="34">
        <v>330338</v>
      </c>
      <c r="H16" s="34">
        <v>330438</v>
      </c>
      <c r="I16" s="34">
        <v>330538</v>
      </c>
      <c r="J16" s="34">
        <v>330638</v>
      </c>
      <c r="K16" s="34">
        <v>330738</v>
      </c>
      <c r="L16" s="34">
        <v>330838</v>
      </c>
      <c r="M16" s="34">
        <v>330938</v>
      </c>
      <c r="N16" s="34">
        <v>331038</v>
      </c>
      <c r="O16" s="52"/>
      <c r="P16" s="33" t="s">
        <v>21</v>
      </c>
      <c r="Q16" s="52"/>
      <c r="R16" s="52"/>
      <c r="S16" s="52"/>
    </row>
    <row r="17" spans="1:19" ht="30" customHeight="1" x14ac:dyDescent="0.2">
      <c r="A17" s="52"/>
      <c r="B17" s="55"/>
      <c r="C17" s="56"/>
      <c r="D17" s="34">
        <v>330044</v>
      </c>
      <c r="E17" s="34">
        <v>330144</v>
      </c>
      <c r="F17" s="34">
        <v>330244</v>
      </c>
      <c r="G17" s="34">
        <v>330344</v>
      </c>
      <c r="H17" s="34">
        <v>330444</v>
      </c>
      <c r="I17" s="34">
        <v>330544</v>
      </c>
      <c r="J17" s="34">
        <v>330644</v>
      </c>
      <c r="K17" s="34">
        <v>330744</v>
      </c>
      <c r="L17" s="34">
        <v>330844</v>
      </c>
      <c r="M17" s="34">
        <v>330944</v>
      </c>
      <c r="N17" s="34">
        <v>331044</v>
      </c>
      <c r="O17" s="52"/>
      <c r="P17" s="33" t="s">
        <v>22</v>
      </c>
      <c r="Q17" s="52"/>
      <c r="R17" s="52"/>
      <c r="S17" s="52"/>
    </row>
    <row r="18" spans="1:19" ht="30" customHeight="1" x14ac:dyDescent="0.2">
      <c r="A18" s="52"/>
      <c r="B18" s="55"/>
      <c r="C18" s="56"/>
      <c r="D18" s="34">
        <v>330049</v>
      </c>
      <c r="E18" s="34">
        <v>330149</v>
      </c>
      <c r="F18" s="34">
        <v>330249</v>
      </c>
      <c r="G18" s="34">
        <v>330349</v>
      </c>
      <c r="H18" s="34">
        <v>330449</v>
      </c>
      <c r="I18" s="34">
        <v>330549</v>
      </c>
      <c r="J18" s="34">
        <v>330649</v>
      </c>
      <c r="K18" s="34">
        <v>330749</v>
      </c>
      <c r="L18" s="34">
        <v>330849</v>
      </c>
      <c r="M18" s="34">
        <v>330949</v>
      </c>
      <c r="N18" s="34">
        <v>331049</v>
      </c>
      <c r="O18" s="52"/>
      <c r="P18" s="33" t="s">
        <v>49</v>
      </c>
      <c r="Q18" s="52"/>
      <c r="R18" s="52"/>
      <c r="S18" s="52"/>
    </row>
    <row r="19" spans="1:19" ht="30" customHeight="1" x14ac:dyDescent="0.2">
      <c r="A19" s="52"/>
      <c r="B19" s="55"/>
      <c r="C19" s="56"/>
      <c r="D19" s="34">
        <v>330050</v>
      </c>
      <c r="E19" s="34">
        <v>330150</v>
      </c>
      <c r="F19" s="34">
        <v>330250</v>
      </c>
      <c r="G19" s="34">
        <v>330350</v>
      </c>
      <c r="H19" s="34">
        <v>330450</v>
      </c>
      <c r="I19" s="34">
        <v>330550</v>
      </c>
      <c r="J19" s="34">
        <v>330650</v>
      </c>
      <c r="K19" s="34">
        <v>330750</v>
      </c>
      <c r="L19" s="34">
        <v>330850</v>
      </c>
      <c r="M19" s="34">
        <v>330950</v>
      </c>
      <c r="N19" s="34">
        <v>331050</v>
      </c>
      <c r="O19" s="52"/>
      <c r="P19" s="33" t="s">
        <v>50</v>
      </c>
      <c r="Q19" s="52"/>
      <c r="R19" s="52"/>
      <c r="S19" s="52"/>
    </row>
    <row r="20" spans="1:19" ht="30" customHeight="1" x14ac:dyDescent="0.2">
      <c r="A20" s="52"/>
      <c r="B20" s="55"/>
      <c r="C20" s="56"/>
      <c r="D20" s="34">
        <v>330051</v>
      </c>
      <c r="E20" s="34">
        <v>330151</v>
      </c>
      <c r="F20" s="34">
        <v>330251</v>
      </c>
      <c r="G20" s="34">
        <v>330351</v>
      </c>
      <c r="H20" s="34">
        <v>330451</v>
      </c>
      <c r="I20" s="34">
        <v>330551</v>
      </c>
      <c r="J20" s="34">
        <v>330651</v>
      </c>
      <c r="K20" s="34">
        <v>330751</v>
      </c>
      <c r="L20" s="34">
        <v>330851</v>
      </c>
      <c r="M20" s="34">
        <v>330951</v>
      </c>
      <c r="N20" s="34">
        <v>331051</v>
      </c>
      <c r="O20" s="52"/>
      <c r="P20" s="33" t="s">
        <v>51</v>
      </c>
      <c r="Q20" s="52"/>
      <c r="R20" s="52"/>
      <c r="S20" s="52"/>
    </row>
    <row r="21" spans="1:19" ht="30" customHeight="1" x14ac:dyDescent="0.2">
      <c r="A21" s="52"/>
      <c r="B21" s="55"/>
      <c r="C21" s="56"/>
      <c r="D21" s="34">
        <v>330052</v>
      </c>
      <c r="E21" s="34">
        <v>330152</v>
      </c>
      <c r="F21" s="34">
        <v>330252</v>
      </c>
      <c r="G21" s="34">
        <v>330352</v>
      </c>
      <c r="H21" s="34">
        <v>330452</v>
      </c>
      <c r="I21" s="34">
        <v>330552</v>
      </c>
      <c r="J21" s="34">
        <v>330652</v>
      </c>
      <c r="K21" s="34">
        <v>330752</v>
      </c>
      <c r="L21" s="34">
        <v>330852</v>
      </c>
      <c r="M21" s="34">
        <v>330952</v>
      </c>
      <c r="N21" s="34">
        <v>331052</v>
      </c>
      <c r="O21" s="52"/>
      <c r="P21" s="33" t="s">
        <v>52</v>
      </c>
      <c r="Q21" s="52"/>
      <c r="R21" s="52"/>
      <c r="S21" s="52"/>
    </row>
    <row r="22" spans="1:19" ht="30" customHeight="1" x14ac:dyDescent="0.2">
      <c r="A22" s="52"/>
      <c r="B22" s="55"/>
      <c r="C22" s="56"/>
      <c r="D22" s="36">
        <v>330019</v>
      </c>
      <c r="E22" s="36">
        <v>330119</v>
      </c>
      <c r="F22" s="36">
        <v>330219</v>
      </c>
      <c r="G22" s="36">
        <v>330319</v>
      </c>
      <c r="H22" s="36">
        <v>330419</v>
      </c>
      <c r="I22" s="36">
        <v>330519</v>
      </c>
      <c r="J22" s="36">
        <v>330619</v>
      </c>
      <c r="K22" s="36">
        <v>330719</v>
      </c>
      <c r="L22" s="36">
        <v>330819</v>
      </c>
      <c r="M22" s="36">
        <v>330919</v>
      </c>
      <c r="N22" s="36">
        <v>331019</v>
      </c>
      <c r="O22" s="52"/>
      <c r="P22" s="30"/>
      <c r="Q22" s="52"/>
      <c r="R22" s="52"/>
      <c r="S22" s="52"/>
    </row>
    <row r="23" spans="1:19" ht="30" customHeight="1" x14ac:dyDescent="0.2">
      <c r="A23" s="52"/>
      <c r="B23" s="55"/>
      <c r="C23" s="56"/>
      <c r="D23" s="36">
        <v>330025</v>
      </c>
      <c r="E23" s="36">
        <v>330125</v>
      </c>
      <c r="F23" s="36">
        <v>330225</v>
      </c>
      <c r="G23" s="36">
        <v>330325</v>
      </c>
      <c r="H23" s="36">
        <v>330425</v>
      </c>
      <c r="I23" s="36">
        <v>330525</v>
      </c>
      <c r="J23" s="36">
        <v>330625</v>
      </c>
      <c r="K23" s="36">
        <v>330725</v>
      </c>
      <c r="L23" s="36">
        <v>330825</v>
      </c>
      <c r="M23" s="36">
        <v>330925</v>
      </c>
      <c r="N23" s="36">
        <v>331025</v>
      </c>
      <c r="O23" s="52"/>
      <c r="P23" s="30"/>
      <c r="Q23" s="52"/>
      <c r="R23" s="52"/>
      <c r="S23" s="52"/>
    </row>
    <row r="24" spans="1:19" ht="30" customHeight="1" x14ac:dyDescent="0.2">
      <c r="A24" s="52"/>
      <c r="B24" s="55"/>
      <c r="C24" s="56"/>
      <c r="D24" s="36">
        <v>330028</v>
      </c>
      <c r="E24" s="36">
        <v>330128</v>
      </c>
      <c r="F24" s="36">
        <v>330228</v>
      </c>
      <c r="G24" s="36">
        <v>330328</v>
      </c>
      <c r="H24" s="36">
        <v>330428</v>
      </c>
      <c r="I24" s="36">
        <v>330528</v>
      </c>
      <c r="J24" s="36">
        <v>330628</v>
      </c>
      <c r="K24" s="36">
        <v>330728</v>
      </c>
      <c r="L24" s="36">
        <v>330828</v>
      </c>
      <c r="M24" s="36">
        <v>330928</v>
      </c>
      <c r="N24" s="36">
        <v>331028</v>
      </c>
      <c r="O24" s="52"/>
      <c r="P24" s="30"/>
      <c r="Q24" s="52"/>
      <c r="R24" s="52"/>
      <c r="S24" s="52"/>
    </row>
    <row r="25" spans="1:19" ht="30" customHeight="1" x14ac:dyDescent="0.2">
      <c r="A25" s="52"/>
      <c r="B25" s="55"/>
      <c r="C25" s="56"/>
      <c r="D25" s="36">
        <v>330058</v>
      </c>
      <c r="E25" s="36">
        <v>330158</v>
      </c>
      <c r="F25" s="36">
        <v>330258</v>
      </c>
      <c r="G25" s="36">
        <v>330358</v>
      </c>
      <c r="H25" s="36">
        <v>330458</v>
      </c>
      <c r="I25" s="36">
        <v>330558</v>
      </c>
      <c r="J25" s="36">
        <v>330658</v>
      </c>
      <c r="K25" s="36">
        <v>330758</v>
      </c>
      <c r="L25" s="36">
        <v>330858</v>
      </c>
      <c r="M25" s="36">
        <v>330958</v>
      </c>
      <c r="N25" s="36">
        <v>331058</v>
      </c>
      <c r="O25" s="52"/>
      <c r="P25" s="30"/>
      <c r="Q25" s="52"/>
      <c r="R25" s="52"/>
      <c r="S25" s="52"/>
    </row>
    <row r="26" spans="1:19" ht="30" customHeight="1" x14ac:dyDescent="0.2">
      <c r="A26" s="52"/>
      <c r="B26" s="55"/>
      <c r="C26" s="56"/>
      <c r="D26" s="36">
        <v>330059</v>
      </c>
      <c r="E26" s="36">
        <v>330159</v>
      </c>
      <c r="F26" s="36">
        <v>330259</v>
      </c>
      <c r="G26" s="36">
        <v>330359</v>
      </c>
      <c r="H26" s="36">
        <v>330459</v>
      </c>
      <c r="I26" s="36">
        <v>330559</v>
      </c>
      <c r="J26" s="36">
        <v>330659</v>
      </c>
      <c r="K26" s="36">
        <v>330759</v>
      </c>
      <c r="L26" s="36">
        <v>330859</v>
      </c>
      <c r="M26" s="36">
        <v>330959</v>
      </c>
      <c r="N26" s="36">
        <v>331059</v>
      </c>
      <c r="O26" s="52"/>
      <c r="P26" s="30"/>
      <c r="Q26" s="52"/>
      <c r="R26" s="52"/>
      <c r="S26" s="52"/>
    </row>
    <row r="27" spans="1:19" ht="30" customHeight="1" x14ac:dyDescent="0.2">
      <c r="A27" s="52"/>
      <c r="B27" s="55"/>
      <c r="C27" s="56"/>
      <c r="D27" s="36">
        <v>330060</v>
      </c>
      <c r="E27" s="36">
        <v>330160</v>
      </c>
      <c r="F27" s="36">
        <v>330260</v>
      </c>
      <c r="G27" s="36">
        <v>330360</v>
      </c>
      <c r="H27" s="36">
        <v>330460</v>
      </c>
      <c r="I27" s="36">
        <v>330560</v>
      </c>
      <c r="J27" s="36">
        <v>330660</v>
      </c>
      <c r="K27" s="36">
        <v>330760</v>
      </c>
      <c r="L27" s="36">
        <v>330860</v>
      </c>
      <c r="M27" s="36">
        <v>330960</v>
      </c>
      <c r="N27" s="36">
        <v>331060</v>
      </c>
      <c r="O27" s="52"/>
      <c r="P27" s="30"/>
      <c r="Q27" s="52"/>
      <c r="R27" s="52"/>
      <c r="S27" s="52"/>
    </row>
    <row r="28" spans="1:19" ht="30" customHeight="1" x14ac:dyDescent="0.2">
      <c r="A28" s="52"/>
      <c r="B28" s="55"/>
      <c r="C28" s="56"/>
      <c r="D28" s="36">
        <v>330061</v>
      </c>
      <c r="E28" s="36">
        <v>330161</v>
      </c>
      <c r="F28" s="36">
        <v>330261</v>
      </c>
      <c r="G28" s="36">
        <v>330361</v>
      </c>
      <c r="H28" s="36">
        <v>330461</v>
      </c>
      <c r="I28" s="36">
        <v>330561</v>
      </c>
      <c r="J28" s="36">
        <v>330661</v>
      </c>
      <c r="K28" s="36">
        <v>330761</v>
      </c>
      <c r="L28" s="36">
        <v>330861</v>
      </c>
      <c r="M28" s="36">
        <v>330961</v>
      </c>
      <c r="N28" s="36">
        <v>331061</v>
      </c>
      <c r="O28" s="52"/>
      <c r="P28" s="30"/>
      <c r="Q28" s="52"/>
      <c r="R28" s="52"/>
      <c r="S28" s="52"/>
    </row>
    <row r="29" spans="1:19" ht="30" customHeight="1" x14ac:dyDescent="0.2">
      <c r="A29" s="41"/>
      <c r="B29" s="57"/>
      <c r="C29" s="58"/>
      <c r="D29" s="36">
        <v>330063</v>
      </c>
      <c r="E29" s="36">
        <v>330163</v>
      </c>
      <c r="F29" s="36">
        <v>330263</v>
      </c>
      <c r="G29" s="36">
        <v>330363</v>
      </c>
      <c r="H29" s="36">
        <v>330463</v>
      </c>
      <c r="I29" s="36">
        <v>330563</v>
      </c>
      <c r="J29" s="36">
        <v>330663</v>
      </c>
      <c r="K29" s="36">
        <v>330763</v>
      </c>
      <c r="L29" s="36">
        <v>330863</v>
      </c>
      <c r="M29" s="36">
        <v>330963</v>
      </c>
      <c r="N29" s="36">
        <v>331063</v>
      </c>
      <c r="O29" s="41"/>
      <c r="P29" s="30"/>
      <c r="Q29" s="41"/>
      <c r="R29" s="41"/>
      <c r="S29" s="41"/>
    </row>
    <row r="30" spans="1:19" ht="33" customHeight="1" x14ac:dyDescent="0.2">
      <c r="A30" s="42" t="s">
        <v>70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</row>
    <row r="31" spans="1:19" ht="28.5" customHeight="1" x14ac:dyDescent="0.2">
      <c r="A31" s="45" t="s">
        <v>15</v>
      </c>
      <c r="B31" s="45" t="s">
        <v>4</v>
      </c>
      <c r="C31" s="45" t="s">
        <v>13</v>
      </c>
      <c r="D31" s="49" t="s">
        <v>6</v>
      </c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46" t="s">
        <v>5</v>
      </c>
      <c r="P31" s="48" t="s">
        <v>10</v>
      </c>
      <c r="Q31" s="48" t="s">
        <v>11</v>
      </c>
      <c r="R31" s="48"/>
      <c r="S31" s="48"/>
    </row>
    <row r="32" spans="1:19" ht="39" customHeight="1" x14ac:dyDescent="0.2">
      <c r="A32" s="45"/>
      <c r="B32" s="45"/>
      <c r="C32" s="45"/>
      <c r="D32" s="7" t="s">
        <v>46</v>
      </c>
      <c r="E32" s="7" t="s">
        <v>39</v>
      </c>
      <c r="F32" s="7" t="s">
        <v>40</v>
      </c>
      <c r="G32" s="7" t="s">
        <v>41</v>
      </c>
      <c r="H32" s="7" t="s">
        <v>42</v>
      </c>
      <c r="I32" s="7" t="s">
        <v>43</v>
      </c>
      <c r="J32" s="7" t="s">
        <v>44</v>
      </c>
      <c r="K32" s="7" t="s">
        <v>45</v>
      </c>
      <c r="L32" s="7" t="s">
        <v>58</v>
      </c>
      <c r="M32" s="7" t="s">
        <v>59</v>
      </c>
      <c r="N32" s="7" t="s">
        <v>60</v>
      </c>
      <c r="O32" s="47"/>
      <c r="P32" s="48"/>
      <c r="Q32" s="32" t="s">
        <v>0</v>
      </c>
      <c r="R32" s="32" t="s">
        <v>9</v>
      </c>
      <c r="S32" s="32" t="s">
        <v>1</v>
      </c>
    </row>
    <row r="33" spans="1:19" ht="24" customHeight="1" x14ac:dyDescent="0.2">
      <c r="A33" s="27">
        <v>598003</v>
      </c>
      <c r="B33" s="31"/>
      <c r="C33" s="31"/>
      <c r="D33" s="31">
        <v>3399</v>
      </c>
      <c r="E33" s="31">
        <v>3301</v>
      </c>
      <c r="F33" s="31">
        <v>3302</v>
      </c>
      <c r="G33" s="31">
        <v>3303</v>
      </c>
      <c r="H33" s="31">
        <v>3304</v>
      </c>
      <c r="I33" s="31">
        <v>3305</v>
      </c>
      <c r="J33" s="31">
        <v>3306</v>
      </c>
      <c r="K33" s="31">
        <v>3307</v>
      </c>
      <c r="L33" s="31">
        <v>3308</v>
      </c>
      <c r="M33" s="31">
        <v>3309</v>
      </c>
      <c r="N33" s="31">
        <v>3310</v>
      </c>
      <c r="O33" s="29" t="str">
        <f>VLOOKUP(A33,[1]PEÇAS!$A$12:$Q$112,14,FALSE)</f>
        <v>CABECEIRA SUP PTA DESL ATRIA 1089X36X45MM + COR</v>
      </c>
      <c r="P33" s="40">
        <v>1</v>
      </c>
      <c r="Q33" s="40">
        <f>VLOOKUP(A33,[1]PEÇAS!$A$12:$Q$112,15,FALSE)</f>
        <v>1089</v>
      </c>
      <c r="R33" s="40">
        <f>VLOOKUP(A33,[1]PEÇAS!$A$12:$Q$112,16,FALSE)</f>
        <v>36</v>
      </c>
      <c r="S33" s="40">
        <f>VLOOKUP(A33,[1]PEÇAS!$A$12:$Q$112,17,FALSE)</f>
        <v>45</v>
      </c>
    </row>
    <row r="34" spans="1:19" ht="24" customHeight="1" x14ac:dyDescent="0.2">
      <c r="A34" s="29"/>
      <c r="B34" s="31">
        <f>A33</f>
        <v>598003</v>
      </c>
      <c r="C34" s="29"/>
      <c r="D34" s="31">
        <v>3399</v>
      </c>
      <c r="E34" s="31">
        <v>3300</v>
      </c>
      <c r="F34" s="31">
        <v>3300</v>
      </c>
      <c r="G34" s="31">
        <v>3300</v>
      </c>
      <c r="H34" s="31">
        <v>3300</v>
      </c>
      <c r="I34" s="31">
        <v>3300</v>
      </c>
      <c r="J34" s="31">
        <v>3300</v>
      </c>
      <c r="K34" s="31">
        <v>3300</v>
      </c>
      <c r="L34" s="31">
        <v>3300</v>
      </c>
      <c r="M34" s="31">
        <v>3300</v>
      </c>
      <c r="N34" s="31">
        <v>3300</v>
      </c>
      <c r="O34" s="29" t="str">
        <f>SUBSTITUTE(O33,"+ COR", "- NATURAL")</f>
        <v>CABECEIRA SUP PTA DESL ATRIA 1089X36X45MM - NATURAL</v>
      </c>
      <c r="P34" s="41"/>
      <c r="Q34" s="41"/>
      <c r="R34" s="41"/>
      <c r="S34" s="41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66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26</v>
      </c>
      <c r="I36" s="9" t="s">
        <v>2</v>
      </c>
      <c r="J36" s="9" t="s">
        <v>27</v>
      </c>
      <c r="K36" s="9" t="s">
        <v>28</v>
      </c>
      <c r="L36" s="9" t="s">
        <v>48</v>
      </c>
      <c r="M36" s="9" t="s">
        <v>29</v>
      </c>
      <c r="N36" s="9" t="s">
        <v>61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1"/>
      <c r="C38" s="31"/>
      <c r="D38" s="31">
        <v>3399</v>
      </c>
      <c r="E38" s="31">
        <v>3301</v>
      </c>
      <c r="F38" s="31">
        <v>3302</v>
      </c>
      <c r="G38" s="31">
        <v>3303</v>
      </c>
      <c r="H38" s="31">
        <v>3304</v>
      </c>
      <c r="I38" s="31">
        <v>3305</v>
      </c>
      <c r="J38" s="31">
        <v>3306</v>
      </c>
      <c r="K38" s="31">
        <v>3307</v>
      </c>
      <c r="L38" s="31">
        <v>3308</v>
      </c>
      <c r="M38" s="31">
        <v>3309</v>
      </c>
      <c r="N38" s="31">
        <v>3310</v>
      </c>
      <c r="O38" s="29" t="str">
        <f>VLOOKUP(A38,[1]PEÇAS!$A$12:$Q$112,14,FALSE)</f>
        <v>CABECEIRA INF PTA DESL ATRIA 1089X36X45MM + COR</v>
      </c>
      <c r="P38" s="40">
        <v>1</v>
      </c>
      <c r="Q38" s="40">
        <f>VLOOKUP(A38,[1]PEÇAS!$A$12:$Q$112,15,FALSE)</f>
        <v>1089</v>
      </c>
      <c r="R38" s="40">
        <f>VLOOKUP(A38,[1]PEÇAS!$A$12:$Q$112,16,FALSE)</f>
        <v>36</v>
      </c>
      <c r="S38" s="40">
        <f>VLOOKUP(A38,[1]PEÇAS!$A$12:$Q$112,17,FALSE)</f>
        <v>45</v>
      </c>
    </row>
    <row r="39" spans="1:19" ht="24" customHeight="1" x14ac:dyDescent="0.2">
      <c r="A39" s="29"/>
      <c r="B39" s="31">
        <f>A38</f>
        <v>598011</v>
      </c>
      <c r="C39" s="29"/>
      <c r="D39" s="31">
        <v>3399</v>
      </c>
      <c r="E39" s="31">
        <v>3300</v>
      </c>
      <c r="F39" s="31">
        <v>3300</v>
      </c>
      <c r="G39" s="31">
        <v>3300</v>
      </c>
      <c r="H39" s="31">
        <v>3300</v>
      </c>
      <c r="I39" s="31">
        <v>3300</v>
      </c>
      <c r="J39" s="31">
        <v>3300</v>
      </c>
      <c r="K39" s="31">
        <v>3300</v>
      </c>
      <c r="L39" s="31">
        <v>3300</v>
      </c>
      <c r="M39" s="31">
        <v>3300</v>
      </c>
      <c r="N39" s="31">
        <v>3300</v>
      </c>
      <c r="O39" s="29" t="str">
        <f>SUBSTITUTE(O38,"+ COR", "- NATURAL")</f>
        <v>CABECEIRA INF PTA DESL ATRIA 1089X36X45MM - NATURAL</v>
      </c>
      <c r="P39" s="41"/>
      <c r="Q39" s="41"/>
      <c r="R39" s="41"/>
      <c r="S39" s="41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67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26</v>
      </c>
      <c r="I41" s="9" t="s">
        <v>2</v>
      </c>
      <c r="J41" s="9" t="s">
        <v>27</v>
      </c>
      <c r="K41" s="9" t="s">
        <v>28</v>
      </c>
      <c r="L41" s="9" t="s">
        <v>48</v>
      </c>
      <c r="M41" s="9" t="s">
        <v>29</v>
      </c>
      <c r="N41" s="9" t="s">
        <v>61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1"/>
      <c r="C43" s="31"/>
      <c r="D43" s="31">
        <v>3399</v>
      </c>
      <c r="E43" s="31">
        <v>3301</v>
      </c>
      <c r="F43" s="31">
        <v>3302</v>
      </c>
      <c r="G43" s="31">
        <v>3303</v>
      </c>
      <c r="H43" s="31">
        <v>3304</v>
      </c>
      <c r="I43" s="31">
        <v>3305</v>
      </c>
      <c r="J43" s="31">
        <v>3306</v>
      </c>
      <c r="K43" s="31">
        <v>3307</v>
      </c>
      <c r="L43" s="31">
        <v>3308</v>
      </c>
      <c r="M43" s="31">
        <v>3309</v>
      </c>
      <c r="N43" s="31">
        <v>3310</v>
      </c>
      <c r="O43" s="29" t="str">
        <f>VLOOKUP(A43,[1]PEÇAS!$A$12:$Q$112,14,FALSE)</f>
        <v>LATERAL DIR/ESQ PTA DESL ATRIA 2400X36X45MM + COR</v>
      </c>
      <c r="P43" s="40">
        <v>1</v>
      </c>
      <c r="Q43" s="40">
        <f>VLOOKUP(A43,[1]PEÇAS!$A$12:$Q$112,15,FALSE)</f>
        <v>2400</v>
      </c>
      <c r="R43" s="40">
        <f>VLOOKUP(A43,[1]PEÇAS!$A$12:$Q$112,16,FALSE)</f>
        <v>36</v>
      </c>
      <c r="S43" s="40">
        <f>VLOOKUP(A43,[1]PEÇAS!$A$12:$Q$112,17,FALSE)</f>
        <v>45</v>
      </c>
    </row>
    <row r="44" spans="1:19" ht="24" customHeight="1" x14ac:dyDescent="0.2">
      <c r="A44" s="29"/>
      <c r="B44" s="31">
        <f>A43</f>
        <v>598022</v>
      </c>
      <c r="C44" s="29"/>
      <c r="D44" s="31">
        <v>3399</v>
      </c>
      <c r="E44" s="31">
        <v>3300</v>
      </c>
      <c r="F44" s="31">
        <v>3300</v>
      </c>
      <c r="G44" s="31">
        <v>3300</v>
      </c>
      <c r="H44" s="31">
        <v>3300</v>
      </c>
      <c r="I44" s="31">
        <v>3300</v>
      </c>
      <c r="J44" s="31">
        <v>3300</v>
      </c>
      <c r="K44" s="31">
        <v>3300</v>
      </c>
      <c r="L44" s="31">
        <v>3300</v>
      </c>
      <c r="M44" s="31">
        <v>3300</v>
      </c>
      <c r="N44" s="31">
        <v>3300</v>
      </c>
      <c r="O44" s="29" t="str">
        <f>SUBSTITUTE(O43,"+ COR", "- NATURAL")</f>
        <v>LATERAL DIR/ESQ PTA DESL ATRIA 2400X36X45MM - NATURAL</v>
      </c>
      <c r="P44" s="41"/>
      <c r="Q44" s="41"/>
      <c r="R44" s="41"/>
      <c r="S44" s="41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68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26</v>
      </c>
      <c r="I46" s="9" t="s">
        <v>2</v>
      </c>
      <c r="J46" s="9" t="s">
        <v>27</v>
      </c>
      <c r="K46" s="9" t="s">
        <v>28</v>
      </c>
      <c r="L46" s="9" t="s">
        <v>48</v>
      </c>
      <c r="M46" s="9" t="s">
        <v>29</v>
      </c>
      <c r="N46" s="9" t="s">
        <v>61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598042</v>
      </c>
      <c r="B48" s="31"/>
      <c r="C48" s="31"/>
      <c r="D48" s="31">
        <v>3399</v>
      </c>
      <c r="E48" s="31">
        <v>3301</v>
      </c>
      <c r="F48" s="31">
        <v>3302</v>
      </c>
      <c r="G48" s="31">
        <v>3303</v>
      </c>
      <c r="H48" s="31">
        <v>3304</v>
      </c>
      <c r="I48" s="31">
        <v>3305</v>
      </c>
      <c r="J48" s="31">
        <v>3306</v>
      </c>
      <c r="K48" s="31">
        <v>3307</v>
      </c>
      <c r="L48" s="31">
        <v>3308</v>
      </c>
      <c r="M48" s="31">
        <v>3309</v>
      </c>
      <c r="N48" s="31">
        <v>3310</v>
      </c>
      <c r="O48" s="29" t="str">
        <f>VLOOKUP(A48,[1]PEÇAS!$A$12:$Q$112,14,FALSE)</f>
        <v>LATERAL DIR PTA DESL ATRIA PUX/FECH 2400X36X45MM + COR</v>
      </c>
      <c r="P48" s="40">
        <v>1</v>
      </c>
      <c r="Q48" s="40">
        <f>VLOOKUP(A48,[1]PEÇAS!$A$12:$Q$112,15,FALSE)</f>
        <v>2400</v>
      </c>
      <c r="R48" s="40">
        <f>VLOOKUP(A48,[1]PEÇAS!$A$12:$Q$112,16,FALSE)</f>
        <v>36</v>
      </c>
      <c r="S48" s="40">
        <f>VLOOKUP(A48,[1]PEÇAS!$A$12:$Q$112,17,FALSE)</f>
        <v>45</v>
      </c>
    </row>
    <row r="49" spans="1:19" ht="24" customHeight="1" x14ac:dyDescent="0.2">
      <c r="A49" s="29"/>
      <c r="B49" s="31">
        <f>A48</f>
        <v>598042</v>
      </c>
      <c r="C49" s="29"/>
      <c r="D49" s="31">
        <v>3399</v>
      </c>
      <c r="E49" s="31">
        <v>3300</v>
      </c>
      <c r="F49" s="31">
        <v>3300</v>
      </c>
      <c r="G49" s="31">
        <v>3300</v>
      </c>
      <c r="H49" s="31">
        <v>3300</v>
      </c>
      <c r="I49" s="31">
        <v>3300</v>
      </c>
      <c r="J49" s="31">
        <v>3300</v>
      </c>
      <c r="K49" s="31">
        <v>3300</v>
      </c>
      <c r="L49" s="31">
        <v>3300</v>
      </c>
      <c r="M49" s="31">
        <v>3300</v>
      </c>
      <c r="N49" s="31">
        <v>3300</v>
      </c>
      <c r="O49" s="29" t="str">
        <f>SUBSTITUTE(O48,"+ COR", "- NATURAL")</f>
        <v>LATERAL DIR PTA DESL ATRIA PUX/FECH 2400X36X45MM - NATURAL</v>
      </c>
      <c r="P49" s="41"/>
      <c r="Q49" s="41"/>
      <c r="R49" s="41"/>
      <c r="S49" s="41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68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26</v>
      </c>
      <c r="I51" s="9" t="s">
        <v>2</v>
      </c>
      <c r="J51" s="9" t="s">
        <v>27</v>
      </c>
      <c r="K51" s="9" t="s">
        <v>28</v>
      </c>
      <c r="L51" s="9" t="s">
        <v>48</v>
      </c>
      <c r="M51" s="9" t="s">
        <v>29</v>
      </c>
      <c r="N51" s="9" t="s">
        <v>61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8">
        <v>598095</v>
      </c>
      <c r="B53" s="31"/>
      <c r="C53" s="31"/>
      <c r="D53" s="35" t="s">
        <v>76</v>
      </c>
      <c r="E53" s="31">
        <v>3301</v>
      </c>
      <c r="F53" s="31">
        <v>3302</v>
      </c>
      <c r="G53" s="31">
        <v>3303</v>
      </c>
      <c r="H53" s="31">
        <v>3304</v>
      </c>
      <c r="I53" s="31">
        <v>3305</v>
      </c>
      <c r="J53" s="31">
        <v>3306</v>
      </c>
      <c r="K53" s="31">
        <v>3307</v>
      </c>
      <c r="L53" s="31">
        <v>3308</v>
      </c>
      <c r="M53" s="31">
        <v>3309</v>
      </c>
      <c r="N53" s="31">
        <v>3310</v>
      </c>
      <c r="O53" s="39" t="s">
        <v>77</v>
      </c>
      <c r="P53" s="31">
        <v>1</v>
      </c>
      <c r="Q53" s="31">
        <v>168</v>
      </c>
      <c r="R53" s="31">
        <v>86</v>
      </c>
      <c r="S53" s="31">
        <v>45</v>
      </c>
    </row>
    <row r="54" spans="1:19" ht="30" customHeight="1" x14ac:dyDescent="0.2">
      <c r="A54" s="38"/>
      <c r="B54" s="31"/>
      <c r="C54" s="31">
        <v>1010272</v>
      </c>
      <c r="D54" s="35" t="s">
        <v>14</v>
      </c>
      <c r="E54" s="31" t="s">
        <v>14</v>
      </c>
      <c r="F54" s="31" t="s">
        <v>14</v>
      </c>
      <c r="G54" s="31" t="s">
        <v>14</v>
      </c>
      <c r="H54" s="31" t="s">
        <v>14</v>
      </c>
      <c r="I54" s="31" t="s">
        <v>14</v>
      </c>
      <c r="J54" s="31" t="s">
        <v>14</v>
      </c>
      <c r="K54" s="31" t="s">
        <v>14</v>
      </c>
      <c r="L54" s="31" t="s">
        <v>14</v>
      </c>
      <c r="M54" s="31" t="s">
        <v>14</v>
      </c>
      <c r="N54" s="31" t="s">
        <v>14</v>
      </c>
      <c r="O54" s="39" t="s">
        <v>78</v>
      </c>
      <c r="P54" s="31">
        <v>1</v>
      </c>
      <c r="Q54" s="31"/>
      <c r="R54" s="31"/>
      <c r="S54" s="31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26</v>
      </c>
      <c r="I55" s="9" t="s">
        <v>2</v>
      </c>
      <c r="J55" s="9" t="s">
        <v>27</v>
      </c>
      <c r="K55" s="9" t="s">
        <v>28</v>
      </c>
      <c r="L55" s="9" t="s">
        <v>48</v>
      </c>
      <c r="M55" s="9" t="s">
        <v>29</v>
      </c>
      <c r="N55" s="9" t="s">
        <v>61</v>
      </c>
      <c r="O55" s="10" t="s">
        <v>79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65</v>
      </c>
      <c r="P58" s="5">
        <v>0.08</v>
      </c>
      <c r="Q58" s="5" t="s">
        <v>82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73</v>
      </c>
      <c r="P59" s="5">
        <v>0.04</v>
      </c>
      <c r="Q59" s="5" t="s">
        <v>82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80</v>
      </c>
      <c r="P60" s="5">
        <v>6.8100000000000005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81</v>
      </c>
      <c r="P61" s="5">
        <v>6.8100000000000005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74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78" t="s">
        <v>71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80"/>
    </row>
    <row r="65" spans="1:19" ht="25.5" x14ac:dyDescent="0.2">
      <c r="A65" s="17" t="s">
        <v>34</v>
      </c>
      <c r="B65" s="14" t="s">
        <v>30</v>
      </c>
      <c r="C65" s="14" t="s">
        <v>31</v>
      </c>
      <c r="D65" s="67"/>
      <c r="E65" s="68"/>
      <c r="F65" s="68"/>
      <c r="G65" s="68"/>
      <c r="H65" s="68"/>
      <c r="I65" s="68"/>
      <c r="J65" s="68"/>
      <c r="K65" s="68"/>
      <c r="L65" s="68"/>
      <c r="M65" s="68"/>
      <c r="N65" s="69"/>
      <c r="O65" s="17" t="s">
        <v>5</v>
      </c>
      <c r="P65" s="17" t="s">
        <v>32</v>
      </c>
      <c r="Q65" s="67" t="s">
        <v>33</v>
      </c>
      <c r="R65" s="68"/>
      <c r="S65" s="69"/>
    </row>
    <row r="66" spans="1:19" ht="15" customHeight="1" x14ac:dyDescent="0.2">
      <c r="A66" s="70" t="s">
        <v>63</v>
      </c>
      <c r="B66" s="72">
        <f>VLOOKUP(CONCATENATE("VIDRO PUX DIR ",Q66,"X",R66,"X",S66,"MM + COR"),[1]VIDROS!$A$5:$AD$415,5,FALSE)</f>
        <v>181000131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2345X1077X4</v>
      </c>
      <c r="P66" s="74">
        <v>1</v>
      </c>
      <c r="Q66" s="74">
        <f>Q5-55</f>
        <v>2345</v>
      </c>
      <c r="R66" s="74">
        <f>R5-23</f>
        <v>1077</v>
      </c>
      <c r="S66" s="74">
        <v>4</v>
      </c>
    </row>
    <row r="67" spans="1:19" ht="15" customHeight="1" x14ac:dyDescent="0.2">
      <c r="A67" s="71"/>
      <c r="B67" s="73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2345X1077X4</v>
      </c>
      <c r="P67" s="75"/>
      <c r="Q67" s="75"/>
      <c r="R67" s="75"/>
      <c r="S67" s="75"/>
    </row>
    <row r="68" spans="1:19" ht="15" customHeight="1" x14ac:dyDescent="0.2">
      <c r="A68" s="82"/>
      <c r="B68" s="83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2345X1077X4</v>
      </c>
      <c r="P68" s="75"/>
      <c r="Q68" s="75"/>
      <c r="R68" s="75"/>
      <c r="S68" s="75"/>
    </row>
    <row r="69" spans="1:19" ht="15" customHeight="1" x14ac:dyDescent="0.2">
      <c r="A69" s="76" t="s">
        <v>64</v>
      </c>
      <c r="B69" s="72">
        <f>VLOOKUP(CONCATENATE("VIDRO PUX DIR ",Q66,"X",R66,"X",S66,"MM + COR"),[1]VIDROS!$A$5:$AD$415,4,FALSE)</f>
        <v>123131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2345X1077X4</v>
      </c>
      <c r="P69" s="75"/>
      <c r="Q69" s="75"/>
      <c r="R69" s="75"/>
      <c r="S69" s="75"/>
    </row>
    <row r="70" spans="1:19" ht="15" customHeight="1" x14ac:dyDescent="0.2">
      <c r="A70" s="77"/>
      <c r="B70" s="73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2345X1077X4</v>
      </c>
      <c r="P70" s="75"/>
      <c r="Q70" s="75"/>
      <c r="R70" s="75"/>
      <c r="S70" s="75"/>
    </row>
    <row r="71" spans="1:19" ht="15" customHeight="1" x14ac:dyDescent="0.2">
      <c r="A71" s="77"/>
      <c r="B71" s="73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2345X1077X4</v>
      </c>
      <c r="P71" s="75"/>
      <c r="Q71" s="75"/>
      <c r="R71" s="75"/>
      <c r="S71" s="75"/>
    </row>
    <row r="72" spans="1:19" ht="15" customHeight="1" x14ac:dyDescent="0.2">
      <c r="A72" s="77"/>
      <c r="B72" s="73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2345X1077X4</v>
      </c>
      <c r="P72" s="75"/>
      <c r="Q72" s="75"/>
      <c r="R72" s="75"/>
      <c r="S72" s="75"/>
    </row>
    <row r="73" spans="1:19" ht="15" customHeight="1" x14ac:dyDescent="0.2">
      <c r="A73" s="77"/>
      <c r="B73" s="73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2345X1077X4</v>
      </c>
      <c r="P73" s="75"/>
      <c r="Q73" s="75"/>
      <c r="R73" s="75"/>
      <c r="S73" s="75"/>
    </row>
    <row r="74" spans="1:19" ht="15" customHeight="1" x14ac:dyDescent="0.2">
      <c r="A74" s="77"/>
      <c r="B74" s="73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2345X1077X4</v>
      </c>
      <c r="P74" s="75"/>
      <c r="Q74" s="75"/>
      <c r="R74" s="75"/>
      <c r="S74" s="75"/>
    </row>
    <row r="75" spans="1:19" ht="15" customHeight="1" x14ac:dyDescent="0.2">
      <c r="A75" s="77"/>
      <c r="B75" s="73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2345X1077X4</v>
      </c>
      <c r="P75" s="75"/>
      <c r="Q75" s="75"/>
      <c r="R75" s="75"/>
      <c r="S75" s="75"/>
    </row>
    <row r="76" spans="1:19" ht="15" customHeight="1" x14ac:dyDescent="0.2">
      <c r="A76" s="77"/>
      <c r="B76" s="73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2345X1077X4</v>
      </c>
      <c r="P76" s="75"/>
      <c r="Q76" s="75"/>
      <c r="R76" s="75"/>
      <c r="S76" s="75"/>
    </row>
    <row r="77" spans="1:19" ht="15" customHeight="1" x14ac:dyDescent="0.2">
      <c r="A77" s="77"/>
      <c r="B77" s="73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2345X1077X4</v>
      </c>
      <c r="P77" s="75"/>
      <c r="Q77" s="75"/>
      <c r="R77" s="75"/>
      <c r="S77" s="75"/>
    </row>
    <row r="78" spans="1:19" ht="15" customHeight="1" x14ac:dyDescent="0.2">
      <c r="A78" s="77"/>
      <c r="B78" s="73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2345X1077X4</v>
      </c>
      <c r="P78" s="75"/>
      <c r="Q78" s="75"/>
      <c r="R78" s="75"/>
      <c r="S78" s="75"/>
    </row>
    <row r="79" spans="1:19" ht="15" customHeight="1" x14ac:dyDescent="0.2">
      <c r="A79" s="77"/>
      <c r="B79" s="73"/>
      <c r="C79" s="20" t="s">
        <v>48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2345X1077X4</v>
      </c>
      <c r="P79" s="75"/>
      <c r="Q79" s="75"/>
      <c r="R79" s="75"/>
      <c r="S79" s="75"/>
    </row>
    <row r="80" spans="1:19" ht="15" customHeight="1" x14ac:dyDescent="0.2">
      <c r="A80" s="77"/>
      <c r="B80" s="73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2345X1077X4</v>
      </c>
      <c r="P80" s="75"/>
      <c r="Q80" s="75"/>
      <c r="R80" s="75"/>
      <c r="S80" s="75"/>
    </row>
    <row r="81" spans="1:19" ht="15" customHeight="1" x14ac:dyDescent="0.2">
      <c r="A81" s="77"/>
      <c r="B81" s="73"/>
      <c r="C81" s="19" t="s">
        <v>27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2345X1077X4</v>
      </c>
      <c r="P81" s="75"/>
      <c r="Q81" s="75"/>
      <c r="R81" s="75"/>
      <c r="S81" s="75"/>
    </row>
    <row r="82" spans="1:19" ht="15" customHeight="1" x14ac:dyDescent="0.2">
      <c r="A82" s="84"/>
      <c r="B82" s="83"/>
      <c r="C82" s="19" t="s">
        <v>29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2345X1077X4</v>
      </c>
      <c r="P82" s="81"/>
      <c r="Q82" s="81"/>
      <c r="R82" s="81"/>
      <c r="S82" s="81"/>
    </row>
    <row r="83" spans="1:19" ht="18" customHeight="1" x14ac:dyDescent="0.2">
      <c r="A83" s="78" t="s">
        <v>72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80"/>
    </row>
    <row r="84" spans="1:19" ht="25.5" x14ac:dyDescent="0.2">
      <c r="A84" s="17" t="s">
        <v>34</v>
      </c>
      <c r="B84" s="14" t="s">
        <v>30</v>
      </c>
      <c r="C84" s="14" t="s">
        <v>31</v>
      </c>
      <c r="D84" s="67"/>
      <c r="E84" s="68"/>
      <c r="F84" s="68"/>
      <c r="G84" s="68"/>
      <c r="H84" s="68"/>
      <c r="I84" s="68"/>
      <c r="J84" s="68"/>
      <c r="K84" s="68"/>
      <c r="L84" s="68"/>
      <c r="M84" s="68"/>
      <c r="N84" s="69"/>
      <c r="O84" s="17" t="s">
        <v>5</v>
      </c>
      <c r="P84" s="17" t="s">
        <v>32</v>
      </c>
      <c r="Q84" s="67" t="s">
        <v>33</v>
      </c>
      <c r="R84" s="68"/>
      <c r="S84" s="69"/>
    </row>
    <row r="85" spans="1:19" ht="15" customHeight="1" x14ac:dyDescent="0.2">
      <c r="A85" s="70" t="s">
        <v>63</v>
      </c>
      <c r="B85" s="72">
        <f>VLOOKUP(CONCATENATE("VIDRO PUX ESQ ",Q85,"X",R85,"X",S85,"MM + COR"),[1]VIDROS!$A$5:$AD$415,5,FALSE)</f>
        <v>181000211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2345X1077X4</v>
      </c>
      <c r="P85" s="74">
        <v>1</v>
      </c>
      <c r="Q85" s="74">
        <f>Q66</f>
        <v>2345</v>
      </c>
      <c r="R85" s="74">
        <f>R66</f>
        <v>1077</v>
      </c>
      <c r="S85" s="74">
        <v>4</v>
      </c>
    </row>
    <row r="86" spans="1:19" ht="15" customHeight="1" x14ac:dyDescent="0.2">
      <c r="A86" s="71"/>
      <c r="B86" s="73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2345X1077X4</v>
      </c>
      <c r="P86" s="75"/>
      <c r="Q86" s="75"/>
      <c r="R86" s="75"/>
      <c r="S86" s="75"/>
    </row>
    <row r="87" spans="1:19" ht="15" customHeight="1" x14ac:dyDescent="0.2">
      <c r="A87" s="82"/>
      <c r="B87" s="83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2345X1077X4</v>
      </c>
      <c r="P87" s="75"/>
      <c r="Q87" s="75"/>
      <c r="R87" s="75"/>
      <c r="S87" s="75"/>
    </row>
    <row r="88" spans="1:19" ht="15" customHeight="1" x14ac:dyDescent="0.2">
      <c r="A88" s="76" t="s">
        <v>64</v>
      </c>
      <c r="B88" s="72">
        <f>VLOOKUP(CONCATENATE("VIDRO PUX ESQ ",Q85,"X",R85,"X",S85,"MM + COR"),[1]VIDROS!$A$5:$AD$415,4,FALSE)</f>
        <v>123211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2345X1077X4</v>
      </c>
      <c r="P88" s="75"/>
      <c r="Q88" s="75"/>
      <c r="R88" s="75"/>
      <c r="S88" s="75"/>
    </row>
    <row r="89" spans="1:19" ht="15" customHeight="1" x14ac:dyDescent="0.2">
      <c r="A89" s="77"/>
      <c r="B89" s="73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2345X1077X4</v>
      </c>
      <c r="P89" s="75"/>
      <c r="Q89" s="75"/>
      <c r="R89" s="75"/>
      <c r="S89" s="75"/>
    </row>
    <row r="90" spans="1:19" ht="15" customHeight="1" x14ac:dyDescent="0.2">
      <c r="A90" s="77"/>
      <c r="B90" s="73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2345X1077X4</v>
      </c>
      <c r="P90" s="75"/>
      <c r="Q90" s="75"/>
      <c r="R90" s="75"/>
      <c r="S90" s="75"/>
    </row>
    <row r="91" spans="1:19" ht="15" customHeight="1" x14ac:dyDescent="0.2">
      <c r="A91" s="77"/>
      <c r="B91" s="73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2345X1077X4</v>
      </c>
      <c r="P91" s="75"/>
      <c r="Q91" s="75"/>
      <c r="R91" s="75"/>
      <c r="S91" s="75"/>
    </row>
    <row r="92" spans="1:19" ht="15" customHeight="1" x14ac:dyDescent="0.2">
      <c r="A92" s="77"/>
      <c r="B92" s="73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2345X1077X4</v>
      </c>
      <c r="P92" s="75"/>
      <c r="Q92" s="75"/>
      <c r="R92" s="75"/>
      <c r="S92" s="75"/>
    </row>
    <row r="93" spans="1:19" ht="15" customHeight="1" x14ac:dyDescent="0.2">
      <c r="A93" s="77"/>
      <c r="B93" s="73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2345X1077X4</v>
      </c>
      <c r="P93" s="75"/>
      <c r="Q93" s="75"/>
      <c r="R93" s="75"/>
      <c r="S93" s="75"/>
    </row>
    <row r="94" spans="1:19" ht="15" customHeight="1" x14ac:dyDescent="0.2">
      <c r="A94" s="77"/>
      <c r="B94" s="73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2345X1077X4</v>
      </c>
      <c r="P94" s="75"/>
      <c r="Q94" s="75"/>
      <c r="R94" s="75"/>
      <c r="S94" s="75"/>
    </row>
    <row r="95" spans="1:19" ht="15" customHeight="1" x14ac:dyDescent="0.2">
      <c r="A95" s="77"/>
      <c r="B95" s="73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2345X1077X4</v>
      </c>
      <c r="P95" s="75"/>
      <c r="Q95" s="75"/>
      <c r="R95" s="75"/>
      <c r="S95" s="75"/>
    </row>
    <row r="96" spans="1:19" ht="15" customHeight="1" x14ac:dyDescent="0.2">
      <c r="A96" s="77"/>
      <c r="B96" s="73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2345X1077X4</v>
      </c>
      <c r="P96" s="75"/>
      <c r="Q96" s="75"/>
      <c r="R96" s="75"/>
      <c r="S96" s="75"/>
    </row>
    <row r="97" spans="1:19" ht="15" customHeight="1" x14ac:dyDescent="0.2">
      <c r="A97" s="77"/>
      <c r="B97" s="73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2345X1077X4</v>
      </c>
      <c r="P97" s="75"/>
      <c r="Q97" s="75"/>
      <c r="R97" s="75"/>
      <c r="S97" s="75"/>
    </row>
    <row r="98" spans="1:19" ht="15" customHeight="1" x14ac:dyDescent="0.2">
      <c r="A98" s="77"/>
      <c r="B98" s="73"/>
      <c r="C98" s="20" t="s">
        <v>48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2345X1077X4</v>
      </c>
      <c r="P98" s="75"/>
      <c r="Q98" s="75"/>
      <c r="R98" s="75"/>
      <c r="S98" s="75"/>
    </row>
    <row r="99" spans="1:19" ht="15" customHeight="1" x14ac:dyDescent="0.2">
      <c r="A99" s="77"/>
      <c r="B99" s="73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2345X1077X4</v>
      </c>
      <c r="P99" s="75"/>
      <c r="Q99" s="75"/>
      <c r="R99" s="75"/>
      <c r="S99" s="75"/>
    </row>
    <row r="100" spans="1:19" ht="15" customHeight="1" x14ac:dyDescent="0.2">
      <c r="A100" s="77"/>
      <c r="B100" s="73"/>
      <c r="C100" s="19" t="s">
        <v>27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2345X1077X4</v>
      </c>
      <c r="P100" s="75"/>
      <c r="Q100" s="75"/>
      <c r="R100" s="75"/>
      <c r="S100" s="75"/>
    </row>
    <row r="101" spans="1:19" ht="15" customHeight="1" x14ac:dyDescent="0.2">
      <c r="A101" s="84"/>
      <c r="B101" s="83"/>
      <c r="C101" s="19" t="s">
        <v>29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2345X1077X4</v>
      </c>
      <c r="P101" s="81"/>
      <c r="Q101" s="81"/>
      <c r="R101" s="81"/>
      <c r="S101" s="81"/>
    </row>
    <row r="102" spans="1:19" ht="18" customHeight="1" x14ac:dyDescent="0.2">
      <c r="A102" s="78" t="s">
        <v>62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80"/>
    </row>
    <row r="103" spans="1:19" ht="25.5" x14ac:dyDescent="0.2">
      <c r="A103" s="17" t="s">
        <v>34</v>
      </c>
      <c r="B103" s="14" t="s">
        <v>30</v>
      </c>
      <c r="C103" s="14" t="s">
        <v>31</v>
      </c>
      <c r="D103" s="67"/>
      <c r="E103" s="68"/>
      <c r="F103" s="68"/>
      <c r="G103" s="68"/>
      <c r="H103" s="68"/>
      <c r="I103" s="68"/>
      <c r="J103" s="68"/>
      <c r="K103" s="68"/>
      <c r="L103" s="68"/>
      <c r="M103" s="68"/>
      <c r="N103" s="69"/>
      <c r="O103" s="17" t="s">
        <v>5</v>
      </c>
      <c r="P103" s="17" t="s">
        <v>32</v>
      </c>
      <c r="Q103" s="67" t="s">
        <v>33</v>
      </c>
      <c r="R103" s="68"/>
      <c r="S103" s="69"/>
    </row>
    <row r="104" spans="1:19" ht="15" customHeight="1" x14ac:dyDescent="0.2">
      <c r="A104" s="70" t="s">
        <v>63</v>
      </c>
      <c r="B104" s="72">
        <f>VLOOKUP(CONCATENATE("VIDRO PUX ",Q104,"X",R104,"X",S104,"MM + COR"),[1]VIDROS!$A$5:$AD$415,5,FALSE)</f>
        <v>181000381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2345X1077X6</v>
      </c>
      <c r="P104" s="74">
        <v>1</v>
      </c>
      <c r="Q104" s="74">
        <f>Q66</f>
        <v>2345</v>
      </c>
      <c r="R104" s="74">
        <f>R66</f>
        <v>1077</v>
      </c>
      <c r="S104" s="74">
        <v>6</v>
      </c>
    </row>
    <row r="105" spans="1:19" ht="15" customHeight="1" x14ac:dyDescent="0.2">
      <c r="A105" s="71"/>
      <c r="B105" s="73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2345X1077X6</v>
      </c>
      <c r="P105" s="75"/>
      <c r="Q105" s="75"/>
      <c r="R105" s="75"/>
      <c r="S105" s="75"/>
    </row>
    <row r="106" spans="1:19" ht="15" customHeight="1" x14ac:dyDescent="0.2">
      <c r="A106" s="76" t="s">
        <v>64</v>
      </c>
      <c r="B106" s="72">
        <f>VLOOKUP(CONCATENATE("VIDRO PUX ",Q104,"X",R104,"X",S104,"MM + COR"),[1]VIDROS!$A$5:$AD$415,4,FALSE)</f>
        <v>123381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2345X1077X6</v>
      </c>
      <c r="P106" s="75"/>
      <c r="Q106" s="75"/>
      <c r="R106" s="75"/>
      <c r="S106" s="75"/>
    </row>
    <row r="107" spans="1:19" s="3" customFormat="1" ht="15" customHeight="1" x14ac:dyDescent="0.2">
      <c r="A107" s="77"/>
      <c r="B107" s="73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2345X1077X6</v>
      </c>
      <c r="P107" s="75"/>
      <c r="Q107" s="75"/>
      <c r="R107" s="75"/>
      <c r="S107" s="75"/>
    </row>
    <row r="108" spans="1:19" s="3" customFormat="1" ht="15" customHeight="1" x14ac:dyDescent="0.2">
      <c r="A108" s="77"/>
      <c r="B108" s="73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2345X1077X6</v>
      </c>
      <c r="P108" s="75"/>
      <c r="Q108" s="75"/>
      <c r="R108" s="75"/>
      <c r="S108" s="75"/>
    </row>
    <row r="109" spans="1:19" ht="15" customHeight="1" x14ac:dyDescent="0.2">
      <c r="A109" s="77"/>
      <c r="B109" s="73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2345X1077X6</v>
      </c>
      <c r="P109" s="75"/>
      <c r="Q109" s="75"/>
      <c r="R109" s="75"/>
      <c r="S109" s="75"/>
    </row>
    <row r="110" spans="1:19" ht="15" customHeight="1" x14ac:dyDescent="0.2">
      <c r="A110" s="77"/>
      <c r="B110" s="73"/>
      <c r="C110" s="19" t="s">
        <v>35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2345X1077X6</v>
      </c>
      <c r="P110" s="75"/>
      <c r="Q110" s="75"/>
      <c r="R110" s="75"/>
      <c r="S110" s="75"/>
    </row>
    <row r="111" spans="1:19" ht="15" customHeight="1" x14ac:dyDescent="0.2">
      <c r="A111" s="77"/>
      <c r="B111" s="73"/>
      <c r="C111" s="19" t="s">
        <v>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2345X1077X6</v>
      </c>
      <c r="P111" s="75"/>
      <c r="Q111" s="75"/>
      <c r="R111" s="75"/>
      <c r="S111" s="75"/>
    </row>
    <row r="112" spans="1:19" ht="15" customHeight="1" x14ac:dyDescent="0.2">
      <c r="A112" s="77"/>
      <c r="B112" s="73"/>
      <c r="C112" s="19" t="s">
        <v>37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2345X1077X6</v>
      </c>
      <c r="P112" s="75"/>
      <c r="Q112" s="75"/>
      <c r="R112" s="75"/>
      <c r="S112" s="75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topLeftCell="A16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59" t="s">
        <v>69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s="2" customFormat="1" ht="60.75" customHeight="1" x14ac:dyDescent="0.2">
      <c r="A2" s="61" t="s">
        <v>75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s="2" customFormat="1" ht="27.75" customHeight="1" x14ac:dyDescent="0.2">
      <c r="A3" s="63" t="s">
        <v>3</v>
      </c>
      <c r="B3" s="63" t="s">
        <v>4</v>
      </c>
      <c r="C3" s="63" t="s">
        <v>6</v>
      </c>
      <c r="D3" s="49" t="s">
        <v>6</v>
      </c>
      <c r="E3" s="50"/>
      <c r="F3" s="50"/>
      <c r="G3" s="50"/>
      <c r="H3" s="50"/>
      <c r="I3" s="50"/>
      <c r="J3" s="50"/>
      <c r="K3" s="50"/>
      <c r="L3" s="50"/>
      <c r="M3" s="50"/>
      <c r="N3" s="51"/>
      <c r="O3" s="64" t="s">
        <v>5</v>
      </c>
      <c r="P3" s="65" t="s">
        <v>38</v>
      </c>
      <c r="Q3" s="64" t="s">
        <v>7</v>
      </c>
      <c r="R3" s="64"/>
      <c r="S3" s="64"/>
    </row>
    <row r="4" spans="1:19" ht="38.25" customHeight="1" x14ac:dyDescent="0.2">
      <c r="A4" s="63"/>
      <c r="B4" s="63"/>
      <c r="C4" s="63"/>
      <c r="D4" s="7" t="s">
        <v>46</v>
      </c>
      <c r="E4" s="7" t="s">
        <v>39</v>
      </c>
      <c r="F4" s="7" t="s">
        <v>40</v>
      </c>
      <c r="G4" s="7" t="s">
        <v>41</v>
      </c>
      <c r="H4" s="7" t="s">
        <v>42</v>
      </c>
      <c r="I4" s="7" t="s">
        <v>43</v>
      </c>
      <c r="J4" s="7" t="s">
        <v>44</v>
      </c>
      <c r="K4" s="7" t="s">
        <v>45</v>
      </c>
      <c r="L4" s="7" t="s">
        <v>58</v>
      </c>
      <c r="M4" s="7" t="s">
        <v>59</v>
      </c>
      <c r="N4" s="7" t="s">
        <v>60</v>
      </c>
      <c r="O4" s="64"/>
      <c r="P4" s="6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0">
        <v>929264</v>
      </c>
      <c r="B5" s="53">
        <f>VLOOKUP(A5,'[1]PTA DESL ALUM VD'!$B$10:$F$278,2,FALSE)</f>
        <v>570212</v>
      </c>
      <c r="C5" s="54"/>
      <c r="D5" s="34">
        <v>330005</v>
      </c>
      <c r="E5" s="34">
        <v>330105</v>
      </c>
      <c r="F5" s="34">
        <v>330205</v>
      </c>
      <c r="G5" s="34">
        <v>330305</v>
      </c>
      <c r="H5" s="34">
        <v>330405</v>
      </c>
      <c r="I5" s="34">
        <v>330505</v>
      </c>
      <c r="J5" s="34">
        <v>330605</v>
      </c>
      <c r="K5" s="34">
        <v>330705</v>
      </c>
      <c r="L5" s="34">
        <v>330805</v>
      </c>
      <c r="M5" s="34">
        <v>330905</v>
      </c>
      <c r="N5" s="34">
        <v>331005</v>
      </c>
      <c r="O5" s="40" t="str">
        <f>VLOOKUP(A5,'[1]PTA DESL ALUM VD'!$B$10:$F$278,3,FALSE)</f>
        <v>PORTA ESP ATRIA PUX/FECH 2400X1200X45 + COR</v>
      </c>
      <c r="P5" s="33" t="s">
        <v>53</v>
      </c>
      <c r="Q5" s="40">
        <f>VLOOKUP(A5,'[1]PTA DESL ALUM VD'!$B$10:$F$278,4,FALSE)</f>
        <v>2400</v>
      </c>
      <c r="R5" s="40">
        <f>VLOOKUP(A5,'[1]PTA DESL ALUM VD'!$B$10:$F$278,5,FALSE)</f>
        <v>1200</v>
      </c>
      <c r="S5" s="40">
        <v>45</v>
      </c>
    </row>
    <row r="6" spans="1:19" ht="38.25" customHeight="1" x14ac:dyDescent="0.2">
      <c r="A6" s="52"/>
      <c r="B6" s="55"/>
      <c r="C6" s="56"/>
      <c r="D6" s="34">
        <v>330006</v>
      </c>
      <c r="E6" s="34">
        <v>330106</v>
      </c>
      <c r="F6" s="34">
        <v>330206</v>
      </c>
      <c r="G6" s="34">
        <v>330306</v>
      </c>
      <c r="H6" s="34">
        <v>330406</v>
      </c>
      <c r="I6" s="34">
        <v>330506</v>
      </c>
      <c r="J6" s="34">
        <v>330606</v>
      </c>
      <c r="K6" s="34">
        <v>330706</v>
      </c>
      <c r="L6" s="34">
        <v>330806</v>
      </c>
      <c r="M6" s="34">
        <v>330906</v>
      </c>
      <c r="N6" s="34">
        <v>331006</v>
      </c>
      <c r="O6" s="52"/>
      <c r="P6" s="33" t="s">
        <v>25</v>
      </c>
      <c r="Q6" s="52"/>
      <c r="R6" s="52"/>
      <c r="S6" s="52"/>
    </row>
    <row r="7" spans="1:19" ht="38.25" customHeight="1" x14ac:dyDescent="0.2">
      <c r="A7" s="52"/>
      <c r="B7" s="55"/>
      <c r="C7" s="56"/>
      <c r="D7" s="34">
        <v>330008</v>
      </c>
      <c r="E7" s="34">
        <v>330108</v>
      </c>
      <c r="F7" s="34">
        <v>330208</v>
      </c>
      <c r="G7" s="34">
        <v>330308</v>
      </c>
      <c r="H7" s="34">
        <v>330408</v>
      </c>
      <c r="I7" s="34">
        <v>330508</v>
      </c>
      <c r="J7" s="34">
        <v>330608</v>
      </c>
      <c r="K7" s="34">
        <v>330708</v>
      </c>
      <c r="L7" s="34">
        <v>330808</v>
      </c>
      <c r="M7" s="34">
        <v>330908</v>
      </c>
      <c r="N7" s="34">
        <v>331008</v>
      </c>
      <c r="O7" s="52"/>
      <c r="P7" s="33" t="s">
        <v>47</v>
      </c>
      <c r="Q7" s="52"/>
      <c r="R7" s="52"/>
      <c r="S7" s="52"/>
    </row>
    <row r="8" spans="1:19" ht="38.25" customHeight="1" x14ac:dyDescent="0.2">
      <c r="A8" s="52"/>
      <c r="B8" s="55"/>
      <c r="C8" s="56"/>
      <c r="D8" s="34">
        <v>330009</v>
      </c>
      <c r="E8" s="34">
        <v>330109</v>
      </c>
      <c r="F8" s="34">
        <v>330209</v>
      </c>
      <c r="G8" s="34">
        <v>330309</v>
      </c>
      <c r="H8" s="34">
        <v>330409</v>
      </c>
      <c r="I8" s="34">
        <v>330509</v>
      </c>
      <c r="J8" s="34">
        <v>330609</v>
      </c>
      <c r="K8" s="34">
        <v>330709</v>
      </c>
      <c r="L8" s="34">
        <v>330809</v>
      </c>
      <c r="M8" s="34">
        <v>330909</v>
      </c>
      <c r="N8" s="34">
        <v>331009</v>
      </c>
      <c r="O8" s="52"/>
      <c r="P8" s="33" t="s">
        <v>57</v>
      </c>
      <c r="Q8" s="52"/>
      <c r="R8" s="52"/>
      <c r="S8" s="52"/>
    </row>
    <row r="9" spans="1:19" ht="30" customHeight="1" x14ac:dyDescent="0.2">
      <c r="A9" s="52"/>
      <c r="B9" s="55"/>
      <c r="C9" s="56"/>
      <c r="D9" s="34">
        <v>330010</v>
      </c>
      <c r="E9" s="34">
        <v>330110</v>
      </c>
      <c r="F9" s="34">
        <v>330210</v>
      </c>
      <c r="G9" s="34">
        <v>330310</v>
      </c>
      <c r="H9" s="34">
        <v>330410</v>
      </c>
      <c r="I9" s="34">
        <v>330510</v>
      </c>
      <c r="J9" s="34">
        <v>330610</v>
      </c>
      <c r="K9" s="34">
        <v>330710</v>
      </c>
      <c r="L9" s="34">
        <v>330810</v>
      </c>
      <c r="M9" s="34">
        <v>330910</v>
      </c>
      <c r="N9" s="34">
        <v>331010</v>
      </c>
      <c r="O9" s="52"/>
      <c r="P9" s="33" t="s">
        <v>23</v>
      </c>
      <c r="Q9" s="52"/>
      <c r="R9" s="52"/>
      <c r="S9" s="52"/>
    </row>
    <row r="10" spans="1:19" ht="30" customHeight="1" x14ac:dyDescent="0.2">
      <c r="A10" s="52"/>
      <c r="B10" s="55"/>
      <c r="C10" s="56"/>
      <c r="D10" s="34">
        <v>330012</v>
      </c>
      <c r="E10" s="34">
        <v>330112</v>
      </c>
      <c r="F10" s="34">
        <v>330212</v>
      </c>
      <c r="G10" s="34">
        <v>330312</v>
      </c>
      <c r="H10" s="34">
        <v>330412</v>
      </c>
      <c r="I10" s="34">
        <v>330512</v>
      </c>
      <c r="J10" s="34">
        <v>330612</v>
      </c>
      <c r="K10" s="34">
        <v>330712</v>
      </c>
      <c r="L10" s="34">
        <v>330812</v>
      </c>
      <c r="M10" s="34">
        <v>330912</v>
      </c>
      <c r="N10" s="34">
        <v>331012</v>
      </c>
      <c r="O10" s="52"/>
      <c r="P10" s="33" t="s">
        <v>12</v>
      </c>
      <c r="Q10" s="52"/>
      <c r="R10" s="52"/>
      <c r="S10" s="52"/>
    </row>
    <row r="11" spans="1:19" ht="30" customHeight="1" x14ac:dyDescent="0.2">
      <c r="A11" s="52"/>
      <c r="B11" s="55"/>
      <c r="C11" s="56"/>
      <c r="D11" s="34">
        <v>330013</v>
      </c>
      <c r="E11" s="34">
        <v>330113</v>
      </c>
      <c r="F11" s="34">
        <v>330213</v>
      </c>
      <c r="G11" s="34">
        <v>330313</v>
      </c>
      <c r="H11" s="34">
        <v>330413</v>
      </c>
      <c r="I11" s="34">
        <v>330513</v>
      </c>
      <c r="J11" s="34">
        <v>330613</v>
      </c>
      <c r="K11" s="34">
        <v>330713</v>
      </c>
      <c r="L11" s="34">
        <v>330813</v>
      </c>
      <c r="M11" s="34">
        <v>330913</v>
      </c>
      <c r="N11" s="34">
        <v>331013</v>
      </c>
      <c r="O11" s="52"/>
      <c r="P11" s="33" t="s">
        <v>56</v>
      </c>
      <c r="Q11" s="52"/>
      <c r="R11" s="52"/>
      <c r="S11" s="52"/>
    </row>
    <row r="12" spans="1:19" ht="30" customHeight="1" x14ac:dyDescent="0.2">
      <c r="A12" s="52"/>
      <c r="B12" s="55"/>
      <c r="C12" s="56"/>
      <c r="D12" s="34">
        <v>330015</v>
      </c>
      <c r="E12" s="34">
        <v>330115</v>
      </c>
      <c r="F12" s="34">
        <v>330215</v>
      </c>
      <c r="G12" s="34">
        <v>330315</v>
      </c>
      <c r="H12" s="34">
        <v>330415</v>
      </c>
      <c r="I12" s="34">
        <v>330515</v>
      </c>
      <c r="J12" s="34">
        <v>330615</v>
      </c>
      <c r="K12" s="34">
        <v>330715</v>
      </c>
      <c r="L12" s="34">
        <v>330815</v>
      </c>
      <c r="M12" s="34">
        <v>330915</v>
      </c>
      <c r="N12" s="34">
        <v>331015</v>
      </c>
      <c r="O12" s="52"/>
      <c r="P12" s="33" t="s">
        <v>20</v>
      </c>
      <c r="Q12" s="52"/>
      <c r="R12" s="52"/>
      <c r="S12" s="52"/>
    </row>
    <row r="13" spans="1:19" ht="30" customHeight="1" x14ac:dyDescent="0.2">
      <c r="A13" s="52"/>
      <c r="B13" s="55"/>
      <c r="C13" s="56"/>
      <c r="D13" s="34">
        <v>330021</v>
      </c>
      <c r="E13" s="34">
        <v>330121</v>
      </c>
      <c r="F13" s="34">
        <v>330221</v>
      </c>
      <c r="G13" s="34">
        <v>330321</v>
      </c>
      <c r="H13" s="34">
        <v>330421</v>
      </c>
      <c r="I13" s="34">
        <v>330521</v>
      </c>
      <c r="J13" s="34">
        <v>330621</v>
      </c>
      <c r="K13" s="34">
        <v>330721</v>
      </c>
      <c r="L13" s="34">
        <v>330821</v>
      </c>
      <c r="M13" s="34">
        <v>330921</v>
      </c>
      <c r="N13" s="34">
        <v>331021</v>
      </c>
      <c r="O13" s="52"/>
      <c r="P13" s="33" t="s">
        <v>24</v>
      </c>
      <c r="Q13" s="52"/>
      <c r="R13" s="52"/>
      <c r="S13" s="52"/>
    </row>
    <row r="14" spans="1:19" ht="30" customHeight="1" x14ac:dyDescent="0.2">
      <c r="A14" s="52"/>
      <c r="B14" s="55"/>
      <c r="C14" s="56"/>
      <c r="D14" s="34">
        <v>330026</v>
      </c>
      <c r="E14" s="34">
        <v>330126</v>
      </c>
      <c r="F14" s="34">
        <v>330226</v>
      </c>
      <c r="G14" s="34">
        <v>330326</v>
      </c>
      <c r="H14" s="34">
        <v>330426</v>
      </c>
      <c r="I14" s="34">
        <v>330526</v>
      </c>
      <c r="J14" s="34">
        <v>330626</v>
      </c>
      <c r="K14" s="34">
        <v>330726</v>
      </c>
      <c r="L14" s="34">
        <v>330826</v>
      </c>
      <c r="M14" s="34">
        <v>330926</v>
      </c>
      <c r="N14" s="34">
        <v>331026</v>
      </c>
      <c r="O14" s="52"/>
      <c r="P14" s="33" t="s">
        <v>55</v>
      </c>
      <c r="Q14" s="52"/>
      <c r="R14" s="52"/>
      <c r="S14" s="52"/>
    </row>
    <row r="15" spans="1:19" ht="30" customHeight="1" x14ac:dyDescent="0.2">
      <c r="A15" s="52"/>
      <c r="B15" s="55"/>
      <c r="C15" s="56"/>
      <c r="D15" s="34">
        <v>330027</v>
      </c>
      <c r="E15" s="34">
        <v>330127</v>
      </c>
      <c r="F15" s="34">
        <v>330227</v>
      </c>
      <c r="G15" s="34">
        <v>330327</v>
      </c>
      <c r="H15" s="34">
        <v>330427</v>
      </c>
      <c r="I15" s="34">
        <v>330527</v>
      </c>
      <c r="J15" s="34">
        <v>330627</v>
      </c>
      <c r="K15" s="34">
        <v>330727</v>
      </c>
      <c r="L15" s="34">
        <v>330827</v>
      </c>
      <c r="M15" s="34">
        <v>330927</v>
      </c>
      <c r="N15" s="34">
        <v>331027</v>
      </c>
      <c r="O15" s="52"/>
      <c r="P15" s="33" t="s">
        <v>54</v>
      </c>
      <c r="Q15" s="52"/>
      <c r="R15" s="52"/>
      <c r="S15" s="52"/>
    </row>
    <row r="16" spans="1:19" ht="30" customHeight="1" x14ac:dyDescent="0.2">
      <c r="A16" s="52"/>
      <c r="B16" s="55"/>
      <c r="C16" s="56"/>
      <c r="D16" s="34">
        <v>330038</v>
      </c>
      <c r="E16" s="34">
        <v>330138</v>
      </c>
      <c r="F16" s="34">
        <v>330238</v>
      </c>
      <c r="G16" s="34">
        <v>330338</v>
      </c>
      <c r="H16" s="34">
        <v>330438</v>
      </c>
      <c r="I16" s="34">
        <v>330538</v>
      </c>
      <c r="J16" s="34">
        <v>330638</v>
      </c>
      <c r="K16" s="34">
        <v>330738</v>
      </c>
      <c r="L16" s="34">
        <v>330838</v>
      </c>
      <c r="M16" s="34">
        <v>330938</v>
      </c>
      <c r="N16" s="34">
        <v>331038</v>
      </c>
      <c r="O16" s="52"/>
      <c r="P16" s="33" t="s">
        <v>21</v>
      </c>
      <c r="Q16" s="52"/>
      <c r="R16" s="52"/>
      <c r="S16" s="52"/>
    </row>
    <row r="17" spans="1:19" ht="30" customHeight="1" x14ac:dyDescent="0.2">
      <c r="A17" s="52"/>
      <c r="B17" s="55"/>
      <c r="C17" s="56"/>
      <c r="D17" s="34">
        <v>330044</v>
      </c>
      <c r="E17" s="34">
        <v>330144</v>
      </c>
      <c r="F17" s="34">
        <v>330244</v>
      </c>
      <c r="G17" s="34">
        <v>330344</v>
      </c>
      <c r="H17" s="34">
        <v>330444</v>
      </c>
      <c r="I17" s="34">
        <v>330544</v>
      </c>
      <c r="J17" s="34">
        <v>330644</v>
      </c>
      <c r="K17" s="34">
        <v>330744</v>
      </c>
      <c r="L17" s="34">
        <v>330844</v>
      </c>
      <c r="M17" s="34">
        <v>330944</v>
      </c>
      <c r="N17" s="34">
        <v>331044</v>
      </c>
      <c r="O17" s="52"/>
      <c r="P17" s="33" t="s">
        <v>22</v>
      </c>
      <c r="Q17" s="52"/>
      <c r="R17" s="52"/>
      <c r="S17" s="52"/>
    </row>
    <row r="18" spans="1:19" ht="30" customHeight="1" x14ac:dyDescent="0.2">
      <c r="A18" s="52"/>
      <c r="B18" s="55"/>
      <c r="C18" s="56"/>
      <c r="D18" s="34">
        <v>330049</v>
      </c>
      <c r="E18" s="34">
        <v>330149</v>
      </c>
      <c r="F18" s="34">
        <v>330249</v>
      </c>
      <c r="G18" s="34">
        <v>330349</v>
      </c>
      <c r="H18" s="34">
        <v>330449</v>
      </c>
      <c r="I18" s="34">
        <v>330549</v>
      </c>
      <c r="J18" s="34">
        <v>330649</v>
      </c>
      <c r="K18" s="34">
        <v>330749</v>
      </c>
      <c r="L18" s="34">
        <v>330849</v>
      </c>
      <c r="M18" s="34">
        <v>330949</v>
      </c>
      <c r="N18" s="34">
        <v>331049</v>
      </c>
      <c r="O18" s="52"/>
      <c r="P18" s="33" t="s">
        <v>49</v>
      </c>
      <c r="Q18" s="52"/>
      <c r="R18" s="52"/>
      <c r="S18" s="52"/>
    </row>
    <row r="19" spans="1:19" ht="30" customHeight="1" x14ac:dyDescent="0.2">
      <c r="A19" s="52"/>
      <c r="B19" s="55"/>
      <c r="C19" s="56"/>
      <c r="D19" s="34">
        <v>330050</v>
      </c>
      <c r="E19" s="34">
        <v>330150</v>
      </c>
      <c r="F19" s="34">
        <v>330250</v>
      </c>
      <c r="G19" s="34">
        <v>330350</v>
      </c>
      <c r="H19" s="34">
        <v>330450</v>
      </c>
      <c r="I19" s="34">
        <v>330550</v>
      </c>
      <c r="J19" s="34">
        <v>330650</v>
      </c>
      <c r="K19" s="34">
        <v>330750</v>
      </c>
      <c r="L19" s="34">
        <v>330850</v>
      </c>
      <c r="M19" s="34">
        <v>330950</v>
      </c>
      <c r="N19" s="34">
        <v>331050</v>
      </c>
      <c r="O19" s="52"/>
      <c r="P19" s="33" t="s">
        <v>50</v>
      </c>
      <c r="Q19" s="52"/>
      <c r="R19" s="52"/>
      <c r="S19" s="52"/>
    </row>
    <row r="20" spans="1:19" ht="30" customHeight="1" x14ac:dyDescent="0.2">
      <c r="A20" s="52"/>
      <c r="B20" s="55"/>
      <c r="C20" s="56"/>
      <c r="D20" s="34">
        <v>330051</v>
      </c>
      <c r="E20" s="34">
        <v>330151</v>
      </c>
      <c r="F20" s="34">
        <v>330251</v>
      </c>
      <c r="G20" s="34">
        <v>330351</v>
      </c>
      <c r="H20" s="34">
        <v>330451</v>
      </c>
      <c r="I20" s="34">
        <v>330551</v>
      </c>
      <c r="J20" s="34">
        <v>330651</v>
      </c>
      <c r="K20" s="34">
        <v>330751</v>
      </c>
      <c r="L20" s="34">
        <v>330851</v>
      </c>
      <c r="M20" s="34">
        <v>330951</v>
      </c>
      <c r="N20" s="34">
        <v>331051</v>
      </c>
      <c r="O20" s="52"/>
      <c r="P20" s="33" t="s">
        <v>51</v>
      </c>
      <c r="Q20" s="52"/>
      <c r="R20" s="52"/>
      <c r="S20" s="52"/>
    </row>
    <row r="21" spans="1:19" ht="30" customHeight="1" x14ac:dyDescent="0.2">
      <c r="A21" s="52"/>
      <c r="B21" s="55"/>
      <c r="C21" s="56"/>
      <c r="D21" s="34">
        <v>330052</v>
      </c>
      <c r="E21" s="34">
        <v>330152</v>
      </c>
      <c r="F21" s="34">
        <v>330252</v>
      </c>
      <c r="G21" s="34">
        <v>330352</v>
      </c>
      <c r="H21" s="34">
        <v>330452</v>
      </c>
      <c r="I21" s="34">
        <v>330552</v>
      </c>
      <c r="J21" s="34">
        <v>330652</v>
      </c>
      <c r="K21" s="34">
        <v>330752</v>
      </c>
      <c r="L21" s="34">
        <v>330852</v>
      </c>
      <c r="M21" s="34">
        <v>330952</v>
      </c>
      <c r="N21" s="34">
        <v>331052</v>
      </c>
      <c r="O21" s="52"/>
      <c r="P21" s="33" t="s">
        <v>52</v>
      </c>
      <c r="Q21" s="52"/>
      <c r="R21" s="52"/>
      <c r="S21" s="52"/>
    </row>
    <row r="22" spans="1:19" ht="30" customHeight="1" x14ac:dyDescent="0.2">
      <c r="A22" s="52"/>
      <c r="B22" s="55"/>
      <c r="C22" s="56"/>
      <c r="D22" s="36">
        <v>330019</v>
      </c>
      <c r="E22" s="36">
        <v>330119</v>
      </c>
      <c r="F22" s="36">
        <v>330219</v>
      </c>
      <c r="G22" s="36">
        <v>330319</v>
      </c>
      <c r="H22" s="36">
        <v>330419</v>
      </c>
      <c r="I22" s="36">
        <v>330519</v>
      </c>
      <c r="J22" s="36">
        <v>330619</v>
      </c>
      <c r="K22" s="36">
        <v>330719</v>
      </c>
      <c r="L22" s="36">
        <v>330819</v>
      </c>
      <c r="M22" s="36">
        <v>330919</v>
      </c>
      <c r="N22" s="36">
        <v>331019</v>
      </c>
      <c r="O22" s="52"/>
      <c r="P22" s="30"/>
      <c r="Q22" s="52"/>
      <c r="R22" s="52"/>
      <c r="S22" s="52"/>
    </row>
    <row r="23" spans="1:19" ht="30" customHeight="1" x14ac:dyDescent="0.2">
      <c r="A23" s="52"/>
      <c r="B23" s="55"/>
      <c r="C23" s="56"/>
      <c r="D23" s="36">
        <v>330025</v>
      </c>
      <c r="E23" s="36">
        <v>330125</v>
      </c>
      <c r="F23" s="36">
        <v>330225</v>
      </c>
      <c r="G23" s="36">
        <v>330325</v>
      </c>
      <c r="H23" s="36">
        <v>330425</v>
      </c>
      <c r="I23" s="36">
        <v>330525</v>
      </c>
      <c r="J23" s="36">
        <v>330625</v>
      </c>
      <c r="K23" s="36">
        <v>330725</v>
      </c>
      <c r="L23" s="36">
        <v>330825</v>
      </c>
      <c r="M23" s="36">
        <v>330925</v>
      </c>
      <c r="N23" s="36">
        <v>331025</v>
      </c>
      <c r="O23" s="52"/>
      <c r="P23" s="30"/>
      <c r="Q23" s="52"/>
      <c r="R23" s="52"/>
      <c r="S23" s="52"/>
    </row>
    <row r="24" spans="1:19" ht="30" customHeight="1" x14ac:dyDescent="0.2">
      <c r="A24" s="52"/>
      <c r="B24" s="55"/>
      <c r="C24" s="56"/>
      <c r="D24" s="36">
        <v>330028</v>
      </c>
      <c r="E24" s="36">
        <v>330128</v>
      </c>
      <c r="F24" s="36">
        <v>330228</v>
      </c>
      <c r="G24" s="36">
        <v>330328</v>
      </c>
      <c r="H24" s="36">
        <v>330428</v>
      </c>
      <c r="I24" s="36">
        <v>330528</v>
      </c>
      <c r="J24" s="36">
        <v>330628</v>
      </c>
      <c r="K24" s="36">
        <v>330728</v>
      </c>
      <c r="L24" s="36">
        <v>330828</v>
      </c>
      <c r="M24" s="36">
        <v>330928</v>
      </c>
      <c r="N24" s="36">
        <v>331028</v>
      </c>
      <c r="O24" s="52"/>
      <c r="P24" s="30"/>
      <c r="Q24" s="52"/>
      <c r="R24" s="52"/>
      <c r="S24" s="52"/>
    </row>
    <row r="25" spans="1:19" ht="30" customHeight="1" x14ac:dyDescent="0.2">
      <c r="A25" s="52"/>
      <c r="B25" s="55"/>
      <c r="C25" s="56"/>
      <c r="D25" s="36">
        <v>330058</v>
      </c>
      <c r="E25" s="36">
        <v>330158</v>
      </c>
      <c r="F25" s="36">
        <v>330258</v>
      </c>
      <c r="G25" s="36">
        <v>330358</v>
      </c>
      <c r="H25" s="36">
        <v>330458</v>
      </c>
      <c r="I25" s="36">
        <v>330558</v>
      </c>
      <c r="J25" s="36">
        <v>330658</v>
      </c>
      <c r="K25" s="36">
        <v>330758</v>
      </c>
      <c r="L25" s="36">
        <v>330858</v>
      </c>
      <c r="M25" s="36">
        <v>330958</v>
      </c>
      <c r="N25" s="36">
        <v>331058</v>
      </c>
      <c r="O25" s="52"/>
      <c r="P25" s="30"/>
      <c r="Q25" s="52"/>
      <c r="R25" s="52"/>
      <c r="S25" s="52"/>
    </row>
    <row r="26" spans="1:19" ht="30" customHeight="1" x14ac:dyDescent="0.2">
      <c r="A26" s="52"/>
      <c r="B26" s="55"/>
      <c r="C26" s="56"/>
      <c r="D26" s="36">
        <v>330059</v>
      </c>
      <c r="E26" s="36">
        <v>330159</v>
      </c>
      <c r="F26" s="36">
        <v>330259</v>
      </c>
      <c r="G26" s="36">
        <v>330359</v>
      </c>
      <c r="H26" s="36">
        <v>330459</v>
      </c>
      <c r="I26" s="36">
        <v>330559</v>
      </c>
      <c r="J26" s="36">
        <v>330659</v>
      </c>
      <c r="K26" s="36">
        <v>330759</v>
      </c>
      <c r="L26" s="36">
        <v>330859</v>
      </c>
      <c r="M26" s="36">
        <v>330959</v>
      </c>
      <c r="N26" s="36">
        <v>331059</v>
      </c>
      <c r="O26" s="52"/>
      <c r="P26" s="30"/>
      <c r="Q26" s="52"/>
      <c r="R26" s="52"/>
      <c r="S26" s="52"/>
    </row>
    <row r="27" spans="1:19" ht="30" customHeight="1" x14ac:dyDescent="0.2">
      <c r="A27" s="52"/>
      <c r="B27" s="55"/>
      <c r="C27" s="56"/>
      <c r="D27" s="36">
        <v>330060</v>
      </c>
      <c r="E27" s="36">
        <v>330160</v>
      </c>
      <c r="F27" s="36">
        <v>330260</v>
      </c>
      <c r="G27" s="36">
        <v>330360</v>
      </c>
      <c r="H27" s="36">
        <v>330460</v>
      </c>
      <c r="I27" s="36">
        <v>330560</v>
      </c>
      <c r="J27" s="36">
        <v>330660</v>
      </c>
      <c r="K27" s="36">
        <v>330760</v>
      </c>
      <c r="L27" s="36">
        <v>330860</v>
      </c>
      <c r="M27" s="36">
        <v>330960</v>
      </c>
      <c r="N27" s="36">
        <v>331060</v>
      </c>
      <c r="O27" s="52"/>
      <c r="P27" s="30"/>
      <c r="Q27" s="52"/>
      <c r="R27" s="52"/>
      <c r="S27" s="52"/>
    </row>
    <row r="28" spans="1:19" ht="30" customHeight="1" x14ac:dyDescent="0.2">
      <c r="A28" s="52"/>
      <c r="B28" s="55"/>
      <c r="C28" s="56"/>
      <c r="D28" s="36">
        <v>330061</v>
      </c>
      <c r="E28" s="36">
        <v>330161</v>
      </c>
      <c r="F28" s="36">
        <v>330261</v>
      </c>
      <c r="G28" s="36">
        <v>330361</v>
      </c>
      <c r="H28" s="36">
        <v>330461</v>
      </c>
      <c r="I28" s="36">
        <v>330561</v>
      </c>
      <c r="J28" s="36">
        <v>330661</v>
      </c>
      <c r="K28" s="36">
        <v>330761</v>
      </c>
      <c r="L28" s="36">
        <v>330861</v>
      </c>
      <c r="M28" s="36">
        <v>330961</v>
      </c>
      <c r="N28" s="36">
        <v>331061</v>
      </c>
      <c r="O28" s="52"/>
      <c r="P28" s="30"/>
      <c r="Q28" s="52"/>
      <c r="R28" s="52"/>
      <c r="S28" s="52"/>
    </row>
    <row r="29" spans="1:19" ht="30" customHeight="1" x14ac:dyDescent="0.2">
      <c r="A29" s="41"/>
      <c r="B29" s="57"/>
      <c r="C29" s="58"/>
      <c r="D29" s="36">
        <v>330063</v>
      </c>
      <c r="E29" s="36">
        <v>330163</v>
      </c>
      <c r="F29" s="36">
        <v>330263</v>
      </c>
      <c r="G29" s="36">
        <v>330363</v>
      </c>
      <c r="H29" s="36">
        <v>330463</v>
      </c>
      <c r="I29" s="36">
        <v>330563</v>
      </c>
      <c r="J29" s="36">
        <v>330663</v>
      </c>
      <c r="K29" s="36">
        <v>330763</v>
      </c>
      <c r="L29" s="36">
        <v>330863</v>
      </c>
      <c r="M29" s="36">
        <v>330963</v>
      </c>
      <c r="N29" s="36">
        <v>331063</v>
      </c>
      <c r="O29" s="41"/>
      <c r="P29" s="30"/>
      <c r="Q29" s="41"/>
      <c r="R29" s="41"/>
      <c r="S29" s="41"/>
    </row>
    <row r="30" spans="1:19" ht="33" customHeight="1" x14ac:dyDescent="0.2">
      <c r="A30" s="42" t="s">
        <v>70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</row>
    <row r="31" spans="1:19" ht="28.5" customHeight="1" x14ac:dyDescent="0.2">
      <c r="A31" s="45" t="s">
        <v>15</v>
      </c>
      <c r="B31" s="45" t="s">
        <v>4</v>
      </c>
      <c r="C31" s="45" t="s">
        <v>13</v>
      </c>
      <c r="D31" s="49" t="s">
        <v>6</v>
      </c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46" t="s">
        <v>5</v>
      </c>
      <c r="P31" s="48" t="s">
        <v>10</v>
      </c>
      <c r="Q31" s="48" t="s">
        <v>11</v>
      </c>
      <c r="R31" s="48"/>
      <c r="S31" s="48"/>
    </row>
    <row r="32" spans="1:19" ht="39" customHeight="1" x14ac:dyDescent="0.2">
      <c r="A32" s="45"/>
      <c r="B32" s="45"/>
      <c r="C32" s="45"/>
      <c r="D32" s="7" t="s">
        <v>46</v>
      </c>
      <c r="E32" s="7" t="s">
        <v>39</v>
      </c>
      <c r="F32" s="7" t="s">
        <v>40</v>
      </c>
      <c r="G32" s="7" t="s">
        <v>41</v>
      </c>
      <c r="H32" s="7" t="s">
        <v>42</v>
      </c>
      <c r="I32" s="7" t="s">
        <v>43</v>
      </c>
      <c r="J32" s="7" t="s">
        <v>44</v>
      </c>
      <c r="K32" s="7" t="s">
        <v>45</v>
      </c>
      <c r="L32" s="7" t="s">
        <v>58</v>
      </c>
      <c r="M32" s="7" t="s">
        <v>59</v>
      </c>
      <c r="N32" s="7" t="s">
        <v>60</v>
      </c>
      <c r="O32" s="47"/>
      <c r="P32" s="48"/>
      <c r="Q32" s="32" t="s">
        <v>0</v>
      </c>
      <c r="R32" s="32" t="s">
        <v>9</v>
      </c>
      <c r="S32" s="32" t="s">
        <v>1</v>
      </c>
    </row>
    <row r="33" spans="1:19" ht="24" customHeight="1" x14ac:dyDescent="0.2">
      <c r="A33" s="27">
        <v>598004</v>
      </c>
      <c r="B33" s="31"/>
      <c r="C33" s="31"/>
      <c r="D33" s="31">
        <v>3399</v>
      </c>
      <c r="E33" s="31">
        <v>3301</v>
      </c>
      <c r="F33" s="31">
        <v>3302</v>
      </c>
      <c r="G33" s="31">
        <v>3303</v>
      </c>
      <c r="H33" s="31">
        <v>3304</v>
      </c>
      <c r="I33" s="31">
        <v>3305</v>
      </c>
      <c r="J33" s="31">
        <v>3306</v>
      </c>
      <c r="K33" s="31">
        <v>3307</v>
      </c>
      <c r="L33" s="31">
        <v>3308</v>
      </c>
      <c r="M33" s="31">
        <v>3309</v>
      </c>
      <c r="N33" s="31">
        <v>3310</v>
      </c>
      <c r="O33" s="29" t="str">
        <f>VLOOKUP(A33,[1]PEÇAS!$A$12:$Q$112,14,FALSE)</f>
        <v>CABECEIRA SUP PTA DESL ATRIA 1189X36X45MM + COR</v>
      </c>
      <c r="P33" s="40">
        <v>1</v>
      </c>
      <c r="Q33" s="40">
        <f>VLOOKUP(A33,[1]PEÇAS!$A$12:$Q$112,15,FALSE)</f>
        <v>1189</v>
      </c>
      <c r="R33" s="40">
        <f>VLOOKUP(A33,[1]PEÇAS!$A$12:$Q$112,16,FALSE)</f>
        <v>36</v>
      </c>
      <c r="S33" s="40">
        <f>VLOOKUP(A33,[1]PEÇAS!$A$12:$Q$112,17,FALSE)</f>
        <v>45</v>
      </c>
    </row>
    <row r="34" spans="1:19" ht="24" customHeight="1" x14ac:dyDescent="0.2">
      <c r="A34" s="29"/>
      <c r="B34" s="31">
        <f>A33</f>
        <v>598004</v>
      </c>
      <c r="C34" s="29"/>
      <c r="D34" s="31">
        <v>3399</v>
      </c>
      <c r="E34" s="31">
        <v>3300</v>
      </c>
      <c r="F34" s="31">
        <v>3300</v>
      </c>
      <c r="G34" s="31">
        <v>3300</v>
      </c>
      <c r="H34" s="31">
        <v>3300</v>
      </c>
      <c r="I34" s="31">
        <v>3300</v>
      </c>
      <c r="J34" s="31">
        <v>3300</v>
      </c>
      <c r="K34" s="31">
        <v>3300</v>
      </c>
      <c r="L34" s="31">
        <v>3300</v>
      </c>
      <c r="M34" s="31">
        <v>3300</v>
      </c>
      <c r="N34" s="31">
        <v>3300</v>
      </c>
      <c r="O34" s="29" t="str">
        <f>SUBSTITUTE(O33,"+ COR", "- NATURAL")</f>
        <v>CABECEIRA SUP PTA DESL ATRIA 1189X36X45MM - NATURAL</v>
      </c>
      <c r="P34" s="41"/>
      <c r="Q34" s="41"/>
      <c r="R34" s="41"/>
      <c r="S34" s="41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66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26</v>
      </c>
      <c r="I36" s="9" t="s">
        <v>2</v>
      </c>
      <c r="J36" s="9" t="s">
        <v>27</v>
      </c>
      <c r="K36" s="9" t="s">
        <v>28</v>
      </c>
      <c r="L36" s="9" t="s">
        <v>48</v>
      </c>
      <c r="M36" s="9" t="s">
        <v>29</v>
      </c>
      <c r="N36" s="9" t="s">
        <v>61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1"/>
      <c r="C38" s="31"/>
      <c r="D38" s="31">
        <v>3399</v>
      </c>
      <c r="E38" s="31">
        <v>3301</v>
      </c>
      <c r="F38" s="31">
        <v>3302</v>
      </c>
      <c r="G38" s="31">
        <v>3303</v>
      </c>
      <c r="H38" s="31">
        <v>3304</v>
      </c>
      <c r="I38" s="31">
        <v>3305</v>
      </c>
      <c r="J38" s="31">
        <v>3306</v>
      </c>
      <c r="K38" s="31">
        <v>3307</v>
      </c>
      <c r="L38" s="31">
        <v>3308</v>
      </c>
      <c r="M38" s="31">
        <v>3309</v>
      </c>
      <c r="N38" s="31">
        <v>3310</v>
      </c>
      <c r="O38" s="29" t="str">
        <f>VLOOKUP(A38,[1]PEÇAS!$A$12:$Q$112,14,FALSE)</f>
        <v>CABECEIRA INF PTA DESL ATRIA 1189X36X45MM + COR</v>
      </c>
      <c r="P38" s="40">
        <v>1</v>
      </c>
      <c r="Q38" s="40">
        <f>VLOOKUP(A38,[1]PEÇAS!$A$12:$Q$112,15,FALSE)</f>
        <v>1189</v>
      </c>
      <c r="R38" s="40">
        <f>VLOOKUP(A38,[1]PEÇAS!$A$12:$Q$112,16,FALSE)</f>
        <v>36</v>
      </c>
      <c r="S38" s="40">
        <f>VLOOKUP(A38,[1]PEÇAS!$A$12:$Q$112,17,FALSE)</f>
        <v>45</v>
      </c>
    </row>
    <row r="39" spans="1:19" ht="24" customHeight="1" x14ac:dyDescent="0.2">
      <c r="A39" s="29"/>
      <c r="B39" s="31">
        <f>A38</f>
        <v>598012</v>
      </c>
      <c r="C39" s="29"/>
      <c r="D39" s="31">
        <v>3399</v>
      </c>
      <c r="E39" s="31">
        <v>3300</v>
      </c>
      <c r="F39" s="31">
        <v>3300</v>
      </c>
      <c r="G39" s="31">
        <v>3300</v>
      </c>
      <c r="H39" s="31">
        <v>3300</v>
      </c>
      <c r="I39" s="31">
        <v>3300</v>
      </c>
      <c r="J39" s="31">
        <v>3300</v>
      </c>
      <c r="K39" s="31">
        <v>3300</v>
      </c>
      <c r="L39" s="31">
        <v>3300</v>
      </c>
      <c r="M39" s="31">
        <v>3300</v>
      </c>
      <c r="N39" s="31">
        <v>3300</v>
      </c>
      <c r="O39" s="29" t="str">
        <f>SUBSTITUTE(O38,"+ COR", "- NATURAL")</f>
        <v>CABECEIRA INF PTA DESL ATRIA 1189X36X45MM - NATURAL</v>
      </c>
      <c r="P39" s="41"/>
      <c r="Q39" s="41"/>
      <c r="R39" s="41"/>
      <c r="S39" s="41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67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26</v>
      </c>
      <c r="I41" s="9" t="s">
        <v>2</v>
      </c>
      <c r="J41" s="9" t="s">
        <v>27</v>
      </c>
      <c r="K41" s="9" t="s">
        <v>28</v>
      </c>
      <c r="L41" s="9" t="s">
        <v>48</v>
      </c>
      <c r="M41" s="9" t="s">
        <v>29</v>
      </c>
      <c r="N41" s="9" t="s">
        <v>61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1"/>
      <c r="C43" s="31"/>
      <c r="D43" s="31">
        <v>3399</v>
      </c>
      <c r="E43" s="31">
        <v>3301</v>
      </c>
      <c r="F43" s="31">
        <v>3302</v>
      </c>
      <c r="G43" s="31">
        <v>3303</v>
      </c>
      <c r="H43" s="31">
        <v>3304</v>
      </c>
      <c r="I43" s="31">
        <v>3305</v>
      </c>
      <c r="J43" s="31">
        <v>3306</v>
      </c>
      <c r="K43" s="31">
        <v>3307</v>
      </c>
      <c r="L43" s="31">
        <v>3308</v>
      </c>
      <c r="M43" s="31">
        <v>3309</v>
      </c>
      <c r="N43" s="31">
        <v>3310</v>
      </c>
      <c r="O43" s="29" t="str">
        <f>VLOOKUP(A43,[1]PEÇAS!$A$12:$Q$112,14,FALSE)</f>
        <v>LATERAL DIR/ESQ PTA DESL ATRIA 2400X36X45MM + COR</v>
      </c>
      <c r="P43" s="40">
        <v>1</v>
      </c>
      <c r="Q43" s="40">
        <f>VLOOKUP(A43,[1]PEÇAS!$A$12:$Q$112,15,FALSE)</f>
        <v>2400</v>
      </c>
      <c r="R43" s="40">
        <f>VLOOKUP(A43,[1]PEÇAS!$A$12:$Q$112,16,FALSE)</f>
        <v>36</v>
      </c>
      <c r="S43" s="40">
        <f>VLOOKUP(A43,[1]PEÇAS!$A$12:$Q$112,17,FALSE)</f>
        <v>45</v>
      </c>
    </row>
    <row r="44" spans="1:19" ht="24" customHeight="1" x14ac:dyDescent="0.2">
      <c r="A44" s="29"/>
      <c r="B44" s="31">
        <f>A43</f>
        <v>598022</v>
      </c>
      <c r="C44" s="29"/>
      <c r="D44" s="31">
        <v>3399</v>
      </c>
      <c r="E44" s="31">
        <v>3300</v>
      </c>
      <c r="F44" s="31">
        <v>3300</v>
      </c>
      <c r="G44" s="31">
        <v>3300</v>
      </c>
      <c r="H44" s="31">
        <v>3300</v>
      </c>
      <c r="I44" s="31">
        <v>3300</v>
      </c>
      <c r="J44" s="31">
        <v>3300</v>
      </c>
      <c r="K44" s="31">
        <v>3300</v>
      </c>
      <c r="L44" s="31">
        <v>3300</v>
      </c>
      <c r="M44" s="31">
        <v>3300</v>
      </c>
      <c r="N44" s="31">
        <v>3300</v>
      </c>
      <c r="O44" s="29" t="str">
        <f>SUBSTITUTE(O43,"+ COR", "- NATURAL")</f>
        <v>LATERAL DIR/ESQ PTA DESL ATRIA 2400X36X45MM - NATURAL</v>
      </c>
      <c r="P44" s="41"/>
      <c r="Q44" s="41"/>
      <c r="R44" s="41"/>
      <c r="S44" s="41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68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26</v>
      </c>
      <c r="I46" s="9" t="s">
        <v>2</v>
      </c>
      <c r="J46" s="9" t="s">
        <v>27</v>
      </c>
      <c r="K46" s="9" t="s">
        <v>28</v>
      </c>
      <c r="L46" s="9" t="s">
        <v>48</v>
      </c>
      <c r="M46" s="9" t="s">
        <v>29</v>
      </c>
      <c r="N46" s="9" t="s">
        <v>61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598042</v>
      </c>
      <c r="B48" s="31"/>
      <c r="C48" s="31"/>
      <c r="D48" s="31">
        <v>3399</v>
      </c>
      <c r="E48" s="31">
        <v>3301</v>
      </c>
      <c r="F48" s="31">
        <v>3302</v>
      </c>
      <c r="G48" s="31">
        <v>3303</v>
      </c>
      <c r="H48" s="31">
        <v>3304</v>
      </c>
      <c r="I48" s="31">
        <v>3305</v>
      </c>
      <c r="J48" s="31">
        <v>3306</v>
      </c>
      <c r="K48" s="31">
        <v>3307</v>
      </c>
      <c r="L48" s="31">
        <v>3308</v>
      </c>
      <c r="M48" s="31">
        <v>3309</v>
      </c>
      <c r="N48" s="31">
        <v>3310</v>
      </c>
      <c r="O48" s="29" t="str">
        <f>VLOOKUP(A48,[1]PEÇAS!$A$12:$Q$112,14,FALSE)</f>
        <v>LATERAL DIR PTA DESL ATRIA PUX/FECH 2400X36X45MM + COR</v>
      </c>
      <c r="P48" s="40">
        <v>1</v>
      </c>
      <c r="Q48" s="40">
        <f>VLOOKUP(A48,[1]PEÇAS!$A$12:$Q$112,15,FALSE)</f>
        <v>2400</v>
      </c>
      <c r="R48" s="40">
        <f>VLOOKUP(A48,[1]PEÇAS!$A$12:$Q$112,16,FALSE)</f>
        <v>36</v>
      </c>
      <c r="S48" s="40">
        <f>VLOOKUP(A48,[1]PEÇAS!$A$12:$Q$112,17,FALSE)</f>
        <v>45</v>
      </c>
    </row>
    <row r="49" spans="1:19" ht="24" customHeight="1" x14ac:dyDescent="0.2">
      <c r="A49" s="29"/>
      <c r="B49" s="31">
        <f>A48</f>
        <v>598042</v>
      </c>
      <c r="C49" s="29"/>
      <c r="D49" s="31">
        <v>3399</v>
      </c>
      <c r="E49" s="31">
        <v>3300</v>
      </c>
      <c r="F49" s="31">
        <v>3300</v>
      </c>
      <c r="G49" s="31">
        <v>3300</v>
      </c>
      <c r="H49" s="31">
        <v>3300</v>
      </c>
      <c r="I49" s="31">
        <v>3300</v>
      </c>
      <c r="J49" s="31">
        <v>3300</v>
      </c>
      <c r="K49" s="31">
        <v>3300</v>
      </c>
      <c r="L49" s="31">
        <v>3300</v>
      </c>
      <c r="M49" s="31">
        <v>3300</v>
      </c>
      <c r="N49" s="31">
        <v>3300</v>
      </c>
      <c r="O49" s="29" t="str">
        <f>SUBSTITUTE(O48,"+ COR", "- NATURAL")</f>
        <v>LATERAL DIR PTA DESL ATRIA PUX/FECH 2400X36X45MM - NATURAL</v>
      </c>
      <c r="P49" s="41"/>
      <c r="Q49" s="41"/>
      <c r="R49" s="41"/>
      <c r="S49" s="41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68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26</v>
      </c>
      <c r="I51" s="9" t="s">
        <v>2</v>
      </c>
      <c r="J51" s="9" t="s">
        <v>27</v>
      </c>
      <c r="K51" s="9" t="s">
        <v>28</v>
      </c>
      <c r="L51" s="9" t="s">
        <v>48</v>
      </c>
      <c r="M51" s="9" t="s">
        <v>29</v>
      </c>
      <c r="N51" s="9" t="s">
        <v>61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8">
        <v>598095</v>
      </c>
      <c r="B53" s="31"/>
      <c r="C53" s="31"/>
      <c r="D53" s="35" t="s">
        <v>76</v>
      </c>
      <c r="E53" s="31">
        <v>3301</v>
      </c>
      <c r="F53" s="31">
        <v>3302</v>
      </c>
      <c r="G53" s="31">
        <v>3303</v>
      </c>
      <c r="H53" s="31">
        <v>3304</v>
      </c>
      <c r="I53" s="31">
        <v>3305</v>
      </c>
      <c r="J53" s="31">
        <v>3306</v>
      </c>
      <c r="K53" s="31">
        <v>3307</v>
      </c>
      <c r="L53" s="31">
        <v>3308</v>
      </c>
      <c r="M53" s="31">
        <v>3309</v>
      </c>
      <c r="N53" s="31">
        <v>3310</v>
      </c>
      <c r="O53" s="39" t="s">
        <v>77</v>
      </c>
      <c r="P53" s="31">
        <v>1</v>
      </c>
      <c r="Q53" s="31">
        <v>168</v>
      </c>
      <c r="R53" s="31">
        <v>86</v>
      </c>
      <c r="S53" s="31">
        <v>45</v>
      </c>
    </row>
    <row r="54" spans="1:19" ht="30" customHeight="1" x14ac:dyDescent="0.2">
      <c r="A54" s="38"/>
      <c r="B54" s="31"/>
      <c r="C54" s="31">
        <v>1010272</v>
      </c>
      <c r="D54" s="35" t="s">
        <v>14</v>
      </c>
      <c r="E54" s="31" t="s">
        <v>14</v>
      </c>
      <c r="F54" s="31" t="s">
        <v>14</v>
      </c>
      <c r="G54" s="31" t="s">
        <v>14</v>
      </c>
      <c r="H54" s="31" t="s">
        <v>14</v>
      </c>
      <c r="I54" s="31" t="s">
        <v>14</v>
      </c>
      <c r="J54" s="31" t="s">
        <v>14</v>
      </c>
      <c r="K54" s="31" t="s">
        <v>14</v>
      </c>
      <c r="L54" s="31" t="s">
        <v>14</v>
      </c>
      <c r="M54" s="31" t="s">
        <v>14</v>
      </c>
      <c r="N54" s="31" t="s">
        <v>14</v>
      </c>
      <c r="O54" s="39" t="s">
        <v>78</v>
      </c>
      <c r="P54" s="31">
        <v>1</v>
      </c>
      <c r="Q54" s="31"/>
      <c r="R54" s="31"/>
      <c r="S54" s="31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26</v>
      </c>
      <c r="I55" s="9" t="s">
        <v>2</v>
      </c>
      <c r="J55" s="9" t="s">
        <v>27</v>
      </c>
      <c r="K55" s="9" t="s">
        <v>28</v>
      </c>
      <c r="L55" s="9" t="s">
        <v>48</v>
      </c>
      <c r="M55" s="9" t="s">
        <v>29</v>
      </c>
      <c r="N55" s="9" t="s">
        <v>61</v>
      </c>
      <c r="O55" s="10" t="s">
        <v>79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65</v>
      </c>
      <c r="P58" s="5">
        <v>0.08</v>
      </c>
      <c r="Q58" s="5" t="s">
        <v>82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73</v>
      </c>
      <c r="P59" s="5">
        <v>0.04</v>
      </c>
      <c r="Q59" s="5" t="s">
        <v>82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80</v>
      </c>
      <c r="P60" s="5">
        <v>7.0100000000000007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81</v>
      </c>
      <c r="P61" s="5">
        <v>7.0100000000000007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74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78" t="s">
        <v>71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80"/>
    </row>
    <row r="65" spans="1:19" ht="25.5" x14ac:dyDescent="0.2">
      <c r="A65" s="17" t="s">
        <v>34</v>
      </c>
      <c r="B65" s="14" t="s">
        <v>30</v>
      </c>
      <c r="C65" s="14" t="s">
        <v>31</v>
      </c>
      <c r="D65" s="67"/>
      <c r="E65" s="68"/>
      <c r="F65" s="68"/>
      <c r="G65" s="68"/>
      <c r="H65" s="68"/>
      <c r="I65" s="68"/>
      <c r="J65" s="68"/>
      <c r="K65" s="68"/>
      <c r="L65" s="68"/>
      <c r="M65" s="68"/>
      <c r="N65" s="69"/>
      <c r="O65" s="17" t="s">
        <v>5</v>
      </c>
      <c r="P65" s="17" t="s">
        <v>32</v>
      </c>
      <c r="Q65" s="67" t="s">
        <v>33</v>
      </c>
      <c r="R65" s="68"/>
      <c r="S65" s="69"/>
    </row>
    <row r="66" spans="1:19" ht="15" customHeight="1" x14ac:dyDescent="0.2">
      <c r="A66" s="70" t="s">
        <v>63</v>
      </c>
      <c r="B66" s="72">
        <f>VLOOKUP(CONCATENATE("VIDRO PUX DIR ",Q66,"X",R66,"X",S66,"MM + COR"),[1]VIDROS!$A$5:$AD$415,5,FALSE)</f>
        <v>181000132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2345X1177X4</v>
      </c>
      <c r="P66" s="74">
        <v>1</v>
      </c>
      <c r="Q66" s="74">
        <f>Q5-55</f>
        <v>2345</v>
      </c>
      <c r="R66" s="74">
        <f>R5-23</f>
        <v>1177</v>
      </c>
      <c r="S66" s="74">
        <v>4</v>
      </c>
    </row>
    <row r="67" spans="1:19" ht="15" customHeight="1" x14ac:dyDescent="0.2">
      <c r="A67" s="71"/>
      <c r="B67" s="73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2345X1177X4</v>
      </c>
      <c r="P67" s="75"/>
      <c r="Q67" s="75"/>
      <c r="R67" s="75"/>
      <c r="S67" s="75"/>
    </row>
    <row r="68" spans="1:19" ht="15" customHeight="1" x14ac:dyDescent="0.2">
      <c r="A68" s="82"/>
      <c r="B68" s="83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2345X1177X4</v>
      </c>
      <c r="P68" s="75"/>
      <c r="Q68" s="75"/>
      <c r="R68" s="75"/>
      <c r="S68" s="75"/>
    </row>
    <row r="69" spans="1:19" ht="15" customHeight="1" x14ac:dyDescent="0.2">
      <c r="A69" s="76" t="s">
        <v>64</v>
      </c>
      <c r="B69" s="72">
        <f>VLOOKUP(CONCATENATE("VIDRO PUX DIR ",Q66,"X",R66,"X",S66,"MM + COR"),[1]VIDROS!$A$5:$AD$415,4,FALSE)</f>
        <v>123132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2345X1177X4</v>
      </c>
      <c r="P69" s="75"/>
      <c r="Q69" s="75"/>
      <c r="R69" s="75"/>
      <c r="S69" s="75"/>
    </row>
    <row r="70" spans="1:19" ht="15" customHeight="1" x14ac:dyDescent="0.2">
      <c r="A70" s="77"/>
      <c r="B70" s="73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2345X1177X4</v>
      </c>
      <c r="P70" s="75"/>
      <c r="Q70" s="75"/>
      <c r="R70" s="75"/>
      <c r="S70" s="75"/>
    </row>
    <row r="71" spans="1:19" ht="15" customHeight="1" x14ac:dyDescent="0.2">
      <c r="A71" s="77"/>
      <c r="B71" s="73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2345X1177X4</v>
      </c>
      <c r="P71" s="75"/>
      <c r="Q71" s="75"/>
      <c r="R71" s="75"/>
      <c r="S71" s="75"/>
    </row>
    <row r="72" spans="1:19" ht="15" customHeight="1" x14ac:dyDescent="0.2">
      <c r="A72" s="77"/>
      <c r="B72" s="73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2345X1177X4</v>
      </c>
      <c r="P72" s="75"/>
      <c r="Q72" s="75"/>
      <c r="R72" s="75"/>
      <c r="S72" s="75"/>
    </row>
    <row r="73" spans="1:19" ht="15" customHeight="1" x14ac:dyDescent="0.2">
      <c r="A73" s="77"/>
      <c r="B73" s="73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2345X1177X4</v>
      </c>
      <c r="P73" s="75"/>
      <c r="Q73" s="75"/>
      <c r="R73" s="75"/>
      <c r="S73" s="75"/>
    </row>
    <row r="74" spans="1:19" ht="15" customHeight="1" x14ac:dyDescent="0.2">
      <c r="A74" s="77"/>
      <c r="B74" s="73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2345X1177X4</v>
      </c>
      <c r="P74" s="75"/>
      <c r="Q74" s="75"/>
      <c r="R74" s="75"/>
      <c r="S74" s="75"/>
    </row>
    <row r="75" spans="1:19" ht="15" customHeight="1" x14ac:dyDescent="0.2">
      <c r="A75" s="77"/>
      <c r="B75" s="73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2345X1177X4</v>
      </c>
      <c r="P75" s="75"/>
      <c r="Q75" s="75"/>
      <c r="R75" s="75"/>
      <c r="S75" s="75"/>
    </row>
    <row r="76" spans="1:19" ht="15" customHeight="1" x14ac:dyDescent="0.2">
      <c r="A76" s="77"/>
      <c r="B76" s="73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2345X1177X4</v>
      </c>
      <c r="P76" s="75"/>
      <c r="Q76" s="75"/>
      <c r="R76" s="75"/>
      <c r="S76" s="75"/>
    </row>
    <row r="77" spans="1:19" ht="15" customHeight="1" x14ac:dyDescent="0.2">
      <c r="A77" s="77"/>
      <c r="B77" s="73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2345X1177X4</v>
      </c>
      <c r="P77" s="75"/>
      <c r="Q77" s="75"/>
      <c r="R77" s="75"/>
      <c r="S77" s="75"/>
    </row>
    <row r="78" spans="1:19" ht="15" customHeight="1" x14ac:dyDescent="0.2">
      <c r="A78" s="77"/>
      <c r="B78" s="73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2345X1177X4</v>
      </c>
      <c r="P78" s="75"/>
      <c r="Q78" s="75"/>
      <c r="R78" s="75"/>
      <c r="S78" s="75"/>
    </row>
    <row r="79" spans="1:19" ht="15" customHeight="1" x14ac:dyDescent="0.2">
      <c r="A79" s="77"/>
      <c r="B79" s="73"/>
      <c r="C79" s="20" t="s">
        <v>48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2345X1177X4</v>
      </c>
      <c r="P79" s="75"/>
      <c r="Q79" s="75"/>
      <c r="R79" s="75"/>
      <c r="S79" s="75"/>
    </row>
    <row r="80" spans="1:19" ht="15" customHeight="1" x14ac:dyDescent="0.2">
      <c r="A80" s="77"/>
      <c r="B80" s="73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2345X1177X4</v>
      </c>
      <c r="P80" s="75"/>
      <c r="Q80" s="75"/>
      <c r="R80" s="75"/>
      <c r="S80" s="75"/>
    </row>
    <row r="81" spans="1:19" ht="15" customHeight="1" x14ac:dyDescent="0.2">
      <c r="A81" s="77"/>
      <c r="B81" s="73"/>
      <c r="C81" s="19" t="s">
        <v>27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2345X1177X4</v>
      </c>
      <c r="P81" s="75"/>
      <c r="Q81" s="75"/>
      <c r="R81" s="75"/>
      <c r="S81" s="75"/>
    </row>
    <row r="82" spans="1:19" ht="15" customHeight="1" x14ac:dyDescent="0.2">
      <c r="A82" s="84"/>
      <c r="B82" s="83"/>
      <c r="C82" s="19" t="s">
        <v>29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2345X1177X4</v>
      </c>
      <c r="P82" s="81"/>
      <c r="Q82" s="81"/>
      <c r="R82" s="81"/>
      <c r="S82" s="81"/>
    </row>
    <row r="83" spans="1:19" ht="18" customHeight="1" x14ac:dyDescent="0.2">
      <c r="A83" s="78" t="s">
        <v>72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80"/>
    </row>
    <row r="84" spans="1:19" ht="25.5" x14ac:dyDescent="0.2">
      <c r="A84" s="17" t="s">
        <v>34</v>
      </c>
      <c r="B84" s="14" t="s">
        <v>30</v>
      </c>
      <c r="C84" s="14" t="s">
        <v>31</v>
      </c>
      <c r="D84" s="67"/>
      <c r="E84" s="68"/>
      <c r="F84" s="68"/>
      <c r="G84" s="68"/>
      <c r="H84" s="68"/>
      <c r="I84" s="68"/>
      <c r="J84" s="68"/>
      <c r="K84" s="68"/>
      <c r="L84" s="68"/>
      <c r="M84" s="68"/>
      <c r="N84" s="69"/>
      <c r="O84" s="17" t="s">
        <v>5</v>
      </c>
      <c r="P84" s="17" t="s">
        <v>32</v>
      </c>
      <c r="Q84" s="67" t="s">
        <v>33</v>
      </c>
      <c r="R84" s="68"/>
      <c r="S84" s="69"/>
    </row>
    <row r="85" spans="1:19" ht="15" customHeight="1" x14ac:dyDescent="0.2">
      <c r="A85" s="70" t="s">
        <v>63</v>
      </c>
      <c r="B85" s="72">
        <f>VLOOKUP(CONCATENATE("VIDRO PUX ESQ ",Q85,"X",R85,"X",S85,"MM + COR"),[1]VIDROS!$A$5:$AD$415,5,FALSE)</f>
        <v>181000212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2345X1177X4</v>
      </c>
      <c r="P85" s="74">
        <v>1</v>
      </c>
      <c r="Q85" s="74">
        <f>Q66</f>
        <v>2345</v>
      </c>
      <c r="R85" s="74">
        <f>R66</f>
        <v>1177</v>
      </c>
      <c r="S85" s="74">
        <v>4</v>
      </c>
    </row>
    <row r="86" spans="1:19" ht="15" customHeight="1" x14ac:dyDescent="0.2">
      <c r="A86" s="71"/>
      <c r="B86" s="73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2345X1177X4</v>
      </c>
      <c r="P86" s="75"/>
      <c r="Q86" s="75"/>
      <c r="R86" s="75"/>
      <c r="S86" s="75"/>
    </row>
    <row r="87" spans="1:19" ht="15" customHeight="1" x14ac:dyDescent="0.2">
      <c r="A87" s="82"/>
      <c r="B87" s="83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2345X1177X4</v>
      </c>
      <c r="P87" s="75"/>
      <c r="Q87" s="75"/>
      <c r="R87" s="75"/>
      <c r="S87" s="75"/>
    </row>
    <row r="88" spans="1:19" ht="15" customHeight="1" x14ac:dyDescent="0.2">
      <c r="A88" s="76" t="s">
        <v>64</v>
      </c>
      <c r="B88" s="72">
        <f>VLOOKUP(CONCATENATE("VIDRO PUX ESQ ",Q85,"X",R85,"X",S85,"MM + COR"),[1]VIDROS!$A$5:$AD$415,4,FALSE)</f>
        <v>123212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2345X1177X4</v>
      </c>
      <c r="P88" s="75"/>
      <c r="Q88" s="75"/>
      <c r="R88" s="75"/>
      <c r="S88" s="75"/>
    </row>
    <row r="89" spans="1:19" ht="15" customHeight="1" x14ac:dyDescent="0.2">
      <c r="A89" s="77"/>
      <c r="B89" s="73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2345X1177X4</v>
      </c>
      <c r="P89" s="75"/>
      <c r="Q89" s="75"/>
      <c r="R89" s="75"/>
      <c r="S89" s="75"/>
    </row>
    <row r="90" spans="1:19" ht="15" customHeight="1" x14ac:dyDescent="0.2">
      <c r="A90" s="77"/>
      <c r="B90" s="73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2345X1177X4</v>
      </c>
      <c r="P90" s="75"/>
      <c r="Q90" s="75"/>
      <c r="R90" s="75"/>
      <c r="S90" s="75"/>
    </row>
    <row r="91" spans="1:19" ht="15" customHeight="1" x14ac:dyDescent="0.2">
      <c r="A91" s="77"/>
      <c r="B91" s="73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2345X1177X4</v>
      </c>
      <c r="P91" s="75"/>
      <c r="Q91" s="75"/>
      <c r="R91" s="75"/>
      <c r="S91" s="75"/>
    </row>
    <row r="92" spans="1:19" ht="15" customHeight="1" x14ac:dyDescent="0.2">
      <c r="A92" s="77"/>
      <c r="B92" s="73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2345X1177X4</v>
      </c>
      <c r="P92" s="75"/>
      <c r="Q92" s="75"/>
      <c r="R92" s="75"/>
      <c r="S92" s="75"/>
    </row>
    <row r="93" spans="1:19" ht="15" customHeight="1" x14ac:dyDescent="0.2">
      <c r="A93" s="77"/>
      <c r="B93" s="73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2345X1177X4</v>
      </c>
      <c r="P93" s="75"/>
      <c r="Q93" s="75"/>
      <c r="R93" s="75"/>
      <c r="S93" s="75"/>
    </row>
    <row r="94" spans="1:19" ht="15" customHeight="1" x14ac:dyDescent="0.2">
      <c r="A94" s="77"/>
      <c r="B94" s="73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2345X1177X4</v>
      </c>
      <c r="P94" s="75"/>
      <c r="Q94" s="75"/>
      <c r="R94" s="75"/>
      <c r="S94" s="75"/>
    </row>
    <row r="95" spans="1:19" ht="15" customHeight="1" x14ac:dyDescent="0.2">
      <c r="A95" s="77"/>
      <c r="B95" s="73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2345X1177X4</v>
      </c>
      <c r="P95" s="75"/>
      <c r="Q95" s="75"/>
      <c r="R95" s="75"/>
      <c r="S95" s="75"/>
    </row>
    <row r="96" spans="1:19" ht="15" customHeight="1" x14ac:dyDescent="0.2">
      <c r="A96" s="77"/>
      <c r="B96" s="73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2345X1177X4</v>
      </c>
      <c r="P96" s="75"/>
      <c r="Q96" s="75"/>
      <c r="R96" s="75"/>
      <c r="S96" s="75"/>
    </row>
    <row r="97" spans="1:19" ht="15" customHeight="1" x14ac:dyDescent="0.2">
      <c r="A97" s="77"/>
      <c r="B97" s="73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2345X1177X4</v>
      </c>
      <c r="P97" s="75"/>
      <c r="Q97" s="75"/>
      <c r="R97" s="75"/>
      <c r="S97" s="75"/>
    </row>
    <row r="98" spans="1:19" ht="15" customHeight="1" x14ac:dyDescent="0.2">
      <c r="A98" s="77"/>
      <c r="B98" s="73"/>
      <c r="C98" s="20" t="s">
        <v>48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2345X1177X4</v>
      </c>
      <c r="P98" s="75"/>
      <c r="Q98" s="75"/>
      <c r="R98" s="75"/>
      <c r="S98" s="75"/>
    </row>
    <row r="99" spans="1:19" ht="15" customHeight="1" x14ac:dyDescent="0.2">
      <c r="A99" s="77"/>
      <c r="B99" s="73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2345X1177X4</v>
      </c>
      <c r="P99" s="75"/>
      <c r="Q99" s="75"/>
      <c r="R99" s="75"/>
      <c r="S99" s="75"/>
    </row>
    <row r="100" spans="1:19" ht="15" customHeight="1" x14ac:dyDescent="0.2">
      <c r="A100" s="77"/>
      <c r="B100" s="73"/>
      <c r="C100" s="19" t="s">
        <v>27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2345X1177X4</v>
      </c>
      <c r="P100" s="75"/>
      <c r="Q100" s="75"/>
      <c r="R100" s="75"/>
      <c r="S100" s="75"/>
    </row>
    <row r="101" spans="1:19" ht="15" customHeight="1" x14ac:dyDescent="0.2">
      <c r="A101" s="84"/>
      <c r="B101" s="83"/>
      <c r="C101" s="19" t="s">
        <v>29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2345X1177X4</v>
      </c>
      <c r="P101" s="81"/>
      <c r="Q101" s="81"/>
      <c r="R101" s="81"/>
      <c r="S101" s="81"/>
    </row>
    <row r="102" spans="1:19" ht="18" customHeight="1" x14ac:dyDescent="0.2">
      <c r="A102" s="78" t="s">
        <v>62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80"/>
    </row>
    <row r="103" spans="1:19" ht="25.5" x14ac:dyDescent="0.2">
      <c r="A103" s="17" t="s">
        <v>34</v>
      </c>
      <c r="B103" s="14" t="s">
        <v>30</v>
      </c>
      <c r="C103" s="14" t="s">
        <v>31</v>
      </c>
      <c r="D103" s="67"/>
      <c r="E103" s="68"/>
      <c r="F103" s="68"/>
      <c r="G103" s="68"/>
      <c r="H103" s="68"/>
      <c r="I103" s="68"/>
      <c r="J103" s="68"/>
      <c r="K103" s="68"/>
      <c r="L103" s="68"/>
      <c r="M103" s="68"/>
      <c r="N103" s="69"/>
      <c r="O103" s="17" t="s">
        <v>5</v>
      </c>
      <c r="P103" s="17" t="s">
        <v>32</v>
      </c>
      <c r="Q103" s="67" t="s">
        <v>33</v>
      </c>
      <c r="R103" s="68"/>
      <c r="S103" s="69"/>
    </row>
    <row r="104" spans="1:19" ht="15" customHeight="1" x14ac:dyDescent="0.2">
      <c r="A104" s="70" t="s">
        <v>63</v>
      </c>
      <c r="B104" s="72">
        <f>VLOOKUP(CONCATENATE("VIDRO PUX ",Q104,"X",R104,"X",S104,"MM + COR"),[1]VIDROS!$A$5:$AD$415,5,FALSE)</f>
        <v>181000382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2345X1177X6</v>
      </c>
      <c r="P104" s="74">
        <v>1</v>
      </c>
      <c r="Q104" s="74">
        <f>Q66</f>
        <v>2345</v>
      </c>
      <c r="R104" s="74">
        <f>R66</f>
        <v>1177</v>
      </c>
      <c r="S104" s="74">
        <v>6</v>
      </c>
    </row>
    <row r="105" spans="1:19" ht="15" customHeight="1" x14ac:dyDescent="0.2">
      <c r="A105" s="71"/>
      <c r="B105" s="73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2345X1177X6</v>
      </c>
      <c r="P105" s="75"/>
      <c r="Q105" s="75"/>
      <c r="R105" s="75"/>
      <c r="S105" s="75"/>
    </row>
    <row r="106" spans="1:19" ht="15" customHeight="1" x14ac:dyDescent="0.2">
      <c r="A106" s="76" t="s">
        <v>64</v>
      </c>
      <c r="B106" s="72">
        <f>VLOOKUP(CONCATENATE("VIDRO PUX ",Q104,"X",R104,"X",S104,"MM + COR"),[1]VIDROS!$A$5:$AD$415,4,FALSE)</f>
        <v>123382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2345X1177X6</v>
      </c>
      <c r="P106" s="75"/>
      <c r="Q106" s="75"/>
      <c r="R106" s="75"/>
      <c r="S106" s="75"/>
    </row>
    <row r="107" spans="1:19" s="3" customFormat="1" ht="15" customHeight="1" x14ac:dyDescent="0.2">
      <c r="A107" s="77"/>
      <c r="B107" s="73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2345X1177X6</v>
      </c>
      <c r="P107" s="75"/>
      <c r="Q107" s="75"/>
      <c r="R107" s="75"/>
      <c r="S107" s="75"/>
    </row>
    <row r="108" spans="1:19" s="3" customFormat="1" ht="15" customHeight="1" x14ac:dyDescent="0.2">
      <c r="A108" s="77"/>
      <c r="B108" s="73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2345X1177X6</v>
      </c>
      <c r="P108" s="75"/>
      <c r="Q108" s="75"/>
      <c r="R108" s="75"/>
      <c r="S108" s="75"/>
    </row>
    <row r="109" spans="1:19" ht="15" customHeight="1" x14ac:dyDescent="0.2">
      <c r="A109" s="77"/>
      <c r="B109" s="73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2345X1177X6</v>
      </c>
      <c r="P109" s="75"/>
      <c r="Q109" s="75"/>
      <c r="R109" s="75"/>
      <c r="S109" s="75"/>
    </row>
    <row r="110" spans="1:19" ht="15" customHeight="1" x14ac:dyDescent="0.2">
      <c r="A110" s="77"/>
      <c r="B110" s="73"/>
      <c r="C110" s="19" t="s">
        <v>35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2345X1177X6</v>
      </c>
      <c r="P110" s="75"/>
      <c r="Q110" s="75"/>
      <c r="R110" s="75"/>
      <c r="S110" s="75"/>
    </row>
    <row r="111" spans="1:19" ht="15" customHeight="1" x14ac:dyDescent="0.2">
      <c r="A111" s="77"/>
      <c r="B111" s="73"/>
      <c r="C111" s="19" t="s">
        <v>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2345X1177X6</v>
      </c>
      <c r="P111" s="75"/>
      <c r="Q111" s="75"/>
      <c r="R111" s="75"/>
      <c r="S111" s="75"/>
    </row>
    <row r="112" spans="1:19" ht="15" customHeight="1" x14ac:dyDescent="0.2">
      <c r="A112" s="77"/>
      <c r="B112" s="73"/>
      <c r="C112" s="19" t="s">
        <v>37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2345X1177X6</v>
      </c>
      <c r="P112" s="75"/>
      <c r="Q112" s="75"/>
      <c r="R112" s="75"/>
      <c r="S112" s="75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19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59" t="s">
        <v>69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s="2" customFormat="1" ht="60.75" customHeight="1" x14ac:dyDescent="0.2">
      <c r="A2" s="61" t="s">
        <v>75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s="2" customFormat="1" ht="27.75" customHeight="1" x14ac:dyDescent="0.2">
      <c r="A3" s="63" t="s">
        <v>3</v>
      </c>
      <c r="B3" s="63" t="s">
        <v>4</v>
      </c>
      <c r="C3" s="63" t="s">
        <v>6</v>
      </c>
      <c r="D3" s="49" t="s">
        <v>6</v>
      </c>
      <c r="E3" s="50"/>
      <c r="F3" s="50"/>
      <c r="G3" s="50"/>
      <c r="H3" s="50"/>
      <c r="I3" s="50"/>
      <c r="J3" s="50"/>
      <c r="K3" s="50"/>
      <c r="L3" s="50"/>
      <c r="M3" s="50"/>
      <c r="N3" s="51"/>
      <c r="O3" s="64" t="s">
        <v>5</v>
      </c>
      <c r="P3" s="65" t="s">
        <v>38</v>
      </c>
      <c r="Q3" s="64" t="s">
        <v>7</v>
      </c>
      <c r="R3" s="64"/>
      <c r="S3" s="64"/>
    </row>
    <row r="4" spans="1:19" ht="38.25" customHeight="1" x14ac:dyDescent="0.2">
      <c r="A4" s="63"/>
      <c r="B4" s="63"/>
      <c r="C4" s="63"/>
      <c r="D4" s="7" t="s">
        <v>46</v>
      </c>
      <c r="E4" s="7" t="s">
        <v>39</v>
      </c>
      <c r="F4" s="7" t="s">
        <v>40</v>
      </c>
      <c r="G4" s="7" t="s">
        <v>41</v>
      </c>
      <c r="H4" s="7" t="s">
        <v>42</v>
      </c>
      <c r="I4" s="7" t="s">
        <v>43</v>
      </c>
      <c r="J4" s="7" t="s">
        <v>44</v>
      </c>
      <c r="K4" s="7" t="s">
        <v>45</v>
      </c>
      <c r="L4" s="7" t="s">
        <v>58</v>
      </c>
      <c r="M4" s="7" t="s">
        <v>59</v>
      </c>
      <c r="N4" s="7" t="s">
        <v>60</v>
      </c>
      <c r="O4" s="64"/>
      <c r="P4" s="6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0">
        <v>929265</v>
      </c>
      <c r="B5" s="53">
        <f>VLOOKUP(A5,'[1]PTA DESL ALUM VD'!$B$10:$F$278,2,FALSE)</f>
        <v>570213</v>
      </c>
      <c r="C5" s="54"/>
      <c r="D5" s="34">
        <v>330005</v>
      </c>
      <c r="E5" s="34">
        <v>330105</v>
      </c>
      <c r="F5" s="34">
        <v>330205</v>
      </c>
      <c r="G5" s="34">
        <v>330305</v>
      </c>
      <c r="H5" s="34">
        <v>330405</v>
      </c>
      <c r="I5" s="34">
        <v>330505</v>
      </c>
      <c r="J5" s="34">
        <v>330605</v>
      </c>
      <c r="K5" s="34">
        <v>330705</v>
      </c>
      <c r="L5" s="34">
        <v>330805</v>
      </c>
      <c r="M5" s="34">
        <v>330905</v>
      </c>
      <c r="N5" s="34">
        <v>331005</v>
      </c>
      <c r="O5" s="40" t="str">
        <f>VLOOKUP(A5,'[1]PTA DESL ALUM VD'!$B$10:$F$278,3,FALSE)</f>
        <v>PORTA ESP ATRIA PUX/FECH 2400X1300X45 + COR</v>
      </c>
      <c r="P5" s="33" t="s">
        <v>53</v>
      </c>
      <c r="Q5" s="40">
        <f>VLOOKUP(A5,'[1]PTA DESL ALUM VD'!$B$10:$F$278,4,FALSE)</f>
        <v>2400</v>
      </c>
      <c r="R5" s="40">
        <f>VLOOKUP(A5,'[1]PTA DESL ALUM VD'!$B$10:$F$278,5,FALSE)</f>
        <v>1300</v>
      </c>
      <c r="S5" s="40">
        <v>45</v>
      </c>
    </row>
    <row r="6" spans="1:19" ht="38.25" customHeight="1" x14ac:dyDescent="0.2">
      <c r="A6" s="52"/>
      <c r="B6" s="55"/>
      <c r="C6" s="56"/>
      <c r="D6" s="34">
        <v>330006</v>
      </c>
      <c r="E6" s="34">
        <v>330106</v>
      </c>
      <c r="F6" s="34">
        <v>330206</v>
      </c>
      <c r="G6" s="34">
        <v>330306</v>
      </c>
      <c r="H6" s="34">
        <v>330406</v>
      </c>
      <c r="I6" s="34">
        <v>330506</v>
      </c>
      <c r="J6" s="34">
        <v>330606</v>
      </c>
      <c r="K6" s="34">
        <v>330706</v>
      </c>
      <c r="L6" s="34">
        <v>330806</v>
      </c>
      <c r="M6" s="34">
        <v>330906</v>
      </c>
      <c r="N6" s="34">
        <v>331006</v>
      </c>
      <c r="O6" s="52"/>
      <c r="P6" s="33" t="s">
        <v>25</v>
      </c>
      <c r="Q6" s="52"/>
      <c r="R6" s="52"/>
      <c r="S6" s="52"/>
    </row>
    <row r="7" spans="1:19" ht="38.25" customHeight="1" x14ac:dyDescent="0.2">
      <c r="A7" s="52"/>
      <c r="B7" s="55"/>
      <c r="C7" s="56"/>
      <c r="D7" s="34">
        <v>330008</v>
      </c>
      <c r="E7" s="34">
        <v>330108</v>
      </c>
      <c r="F7" s="34">
        <v>330208</v>
      </c>
      <c r="G7" s="34">
        <v>330308</v>
      </c>
      <c r="H7" s="34">
        <v>330408</v>
      </c>
      <c r="I7" s="34">
        <v>330508</v>
      </c>
      <c r="J7" s="34">
        <v>330608</v>
      </c>
      <c r="K7" s="34">
        <v>330708</v>
      </c>
      <c r="L7" s="34">
        <v>330808</v>
      </c>
      <c r="M7" s="34">
        <v>330908</v>
      </c>
      <c r="N7" s="34">
        <v>331008</v>
      </c>
      <c r="O7" s="52"/>
      <c r="P7" s="33" t="s">
        <v>47</v>
      </c>
      <c r="Q7" s="52"/>
      <c r="R7" s="52"/>
      <c r="S7" s="52"/>
    </row>
    <row r="8" spans="1:19" ht="38.25" customHeight="1" x14ac:dyDescent="0.2">
      <c r="A8" s="52"/>
      <c r="B8" s="55"/>
      <c r="C8" s="56"/>
      <c r="D8" s="34">
        <v>330009</v>
      </c>
      <c r="E8" s="34">
        <v>330109</v>
      </c>
      <c r="F8" s="34">
        <v>330209</v>
      </c>
      <c r="G8" s="34">
        <v>330309</v>
      </c>
      <c r="H8" s="34">
        <v>330409</v>
      </c>
      <c r="I8" s="34">
        <v>330509</v>
      </c>
      <c r="J8" s="34">
        <v>330609</v>
      </c>
      <c r="K8" s="34">
        <v>330709</v>
      </c>
      <c r="L8" s="34">
        <v>330809</v>
      </c>
      <c r="M8" s="34">
        <v>330909</v>
      </c>
      <c r="N8" s="34">
        <v>331009</v>
      </c>
      <c r="O8" s="52"/>
      <c r="P8" s="33" t="s">
        <v>57</v>
      </c>
      <c r="Q8" s="52"/>
      <c r="R8" s="52"/>
      <c r="S8" s="52"/>
    </row>
    <row r="9" spans="1:19" ht="30" customHeight="1" x14ac:dyDescent="0.2">
      <c r="A9" s="52"/>
      <c r="B9" s="55"/>
      <c r="C9" s="56"/>
      <c r="D9" s="34">
        <v>330010</v>
      </c>
      <c r="E9" s="34">
        <v>330110</v>
      </c>
      <c r="F9" s="34">
        <v>330210</v>
      </c>
      <c r="G9" s="34">
        <v>330310</v>
      </c>
      <c r="H9" s="34">
        <v>330410</v>
      </c>
      <c r="I9" s="34">
        <v>330510</v>
      </c>
      <c r="J9" s="34">
        <v>330610</v>
      </c>
      <c r="K9" s="34">
        <v>330710</v>
      </c>
      <c r="L9" s="34">
        <v>330810</v>
      </c>
      <c r="M9" s="34">
        <v>330910</v>
      </c>
      <c r="N9" s="34">
        <v>331010</v>
      </c>
      <c r="O9" s="52"/>
      <c r="P9" s="33" t="s">
        <v>23</v>
      </c>
      <c r="Q9" s="52"/>
      <c r="R9" s="52"/>
      <c r="S9" s="52"/>
    </row>
    <row r="10" spans="1:19" ht="30" customHeight="1" x14ac:dyDescent="0.2">
      <c r="A10" s="52"/>
      <c r="B10" s="55"/>
      <c r="C10" s="56"/>
      <c r="D10" s="34">
        <v>330012</v>
      </c>
      <c r="E10" s="34">
        <v>330112</v>
      </c>
      <c r="F10" s="34">
        <v>330212</v>
      </c>
      <c r="G10" s="34">
        <v>330312</v>
      </c>
      <c r="H10" s="34">
        <v>330412</v>
      </c>
      <c r="I10" s="34">
        <v>330512</v>
      </c>
      <c r="J10" s="34">
        <v>330612</v>
      </c>
      <c r="K10" s="34">
        <v>330712</v>
      </c>
      <c r="L10" s="34">
        <v>330812</v>
      </c>
      <c r="M10" s="34">
        <v>330912</v>
      </c>
      <c r="N10" s="34">
        <v>331012</v>
      </c>
      <c r="O10" s="52"/>
      <c r="P10" s="33" t="s">
        <v>12</v>
      </c>
      <c r="Q10" s="52"/>
      <c r="R10" s="52"/>
      <c r="S10" s="52"/>
    </row>
    <row r="11" spans="1:19" ht="30" customHeight="1" x14ac:dyDescent="0.2">
      <c r="A11" s="52"/>
      <c r="B11" s="55"/>
      <c r="C11" s="56"/>
      <c r="D11" s="34">
        <v>330013</v>
      </c>
      <c r="E11" s="34">
        <v>330113</v>
      </c>
      <c r="F11" s="34">
        <v>330213</v>
      </c>
      <c r="G11" s="34">
        <v>330313</v>
      </c>
      <c r="H11" s="34">
        <v>330413</v>
      </c>
      <c r="I11" s="34">
        <v>330513</v>
      </c>
      <c r="J11" s="34">
        <v>330613</v>
      </c>
      <c r="K11" s="34">
        <v>330713</v>
      </c>
      <c r="L11" s="34">
        <v>330813</v>
      </c>
      <c r="M11" s="34">
        <v>330913</v>
      </c>
      <c r="N11" s="34">
        <v>331013</v>
      </c>
      <c r="O11" s="52"/>
      <c r="P11" s="33" t="s">
        <v>56</v>
      </c>
      <c r="Q11" s="52"/>
      <c r="R11" s="52"/>
      <c r="S11" s="52"/>
    </row>
    <row r="12" spans="1:19" ht="30" customHeight="1" x14ac:dyDescent="0.2">
      <c r="A12" s="52"/>
      <c r="B12" s="55"/>
      <c r="C12" s="56"/>
      <c r="D12" s="34">
        <v>330015</v>
      </c>
      <c r="E12" s="34">
        <v>330115</v>
      </c>
      <c r="F12" s="34">
        <v>330215</v>
      </c>
      <c r="G12" s="34">
        <v>330315</v>
      </c>
      <c r="H12" s="34">
        <v>330415</v>
      </c>
      <c r="I12" s="34">
        <v>330515</v>
      </c>
      <c r="J12" s="34">
        <v>330615</v>
      </c>
      <c r="K12" s="34">
        <v>330715</v>
      </c>
      <c r="L12" s="34">
        <v>330815</v>
      </c>
      <c r="M12" s="34">
        <v>330915</v>
      </c>
      <c r="N12" s="34">
        <v>331015</v>
      </c>
      <c r="O12" s="52"/>
      <c r="P12" s="33" t="s">
        <v>20</v>
      </c>
      <c r="Q12" s="52"/>
      <c r="R12" s="52"/>
      <c r="S12" s="52"/>
    </row>
    <row r="13" spans="1:19" ht="30" customHeight="1" x14ac:dyDescent="0.2">
      <c r="A13" s="52"/>
      <c r="B13" s="55"/>
      <c r="C13" s="56"/>
      <c r="D13" s="34">
        <v>330021</v>
      </c>
      <c r="E13" s="34">
        <v>330121</v>
      </c>
      <c r="F13" s="34">
        <v>330221</v>
      </c>
      <c r="G13" s="34">
        <v>330321</v>
      </c>
      <c r="H13" s="34">
        <v>330421</v>
      </c>
      <c r="I13" s="34">
        <v>330521</v>
      </c>
      <c r="J13" s="34">
        <v>330621</v>
      </c>
      <c r="K13" s="34">
        <v>330721</v>
      </c>
      <c r="L13" s="34">
        <v>330821</v>
      </c>
      <c r="M13" s="34">
        <v>330921</v>
      </c>
      <c r="N13" s="34">
        <v>331021</v>
      </c>
      <c r="O13" s="52"/>
      <c r="P13" s="33" t="s">
        <v>24</v>
      </c>
      <c r="Q13" s="52"/>
      <c r="R13" s="52"/>
      <c r="S13" s="52"/>
    </row>
    <row r="14" spans="1:19" ht="30" customHeight="1" x14ac:dyDescent="0.2">
      <c r="A14" s="52"/>
      <c r="B14" s="55"/>
      <c r="C14" s="56"/>
      <c r="D14" s="34">
        <v>330026</v>
      </c>
      <c r="E14" s="34">
        <v>330126</v>
      </c>
      <c r="F14" s="34">
        <v>330226</v>
      </c>
      <c r="G14" s="34">
        <v>330326</v>
      </c>
      <c r="H14" s="34">
        <v>330426</v>
      </c>
      <c r="I14" s="34">
        <v>330526</v>
      </c>
      <c r="J14" s="34">
        <v>330626</v>
      </c>
      <c r="K14" s="34">
        <v>330726</v>
      </c>
      <c r="L14" s="34">
        <v>330826</v>
      </c>
      <c r="M14" s="34">
        <v>330926</v>
      </c>
      <c r="N14" s="34">
        <v>331026</v>
      </c>
      <c r="O14" s="52"/>
      <c r="P14" s="33" t="s">
        <v>55</v>
      </c>
      <c r="Q14" s="52"/>
      <c r="R14" s="52"/>
      <c r="S14" s="52"/>
    </row>
    <row r="15" spans="1:19" ht="30" customHeight="1" x14ac:dyDescent="0.2">
      <c r="A15" s="52"/>
      <c r="B15" s="55"/>
      <c r="C15" s="56"/>
      <c r="D15" s="34">
        <v>330027</v>
      </c>
      <c r="E15" s="34">
        <v>330127</v>
      </c>
      <c r="F15" s="34">
        <v>330227</v>
      </c>
      <c r="G15" s="34">
        <v>330327</v>
      </c>
      <c r="H15" s="34">
        <v>330427</v>
      </c>
      <c r="I15" s="34">
        <v>330527</v>
      </c>
      <c r="J15" s="34">
        <v>330627</v>
      </c>
      <c r="K15" s="34">
        <v>330727</v>
      </c>
      <c r="L15" s="34">
        <v>330827</v>
      </c>
      <c r="M15" s="34">
        <v>330927</v>
      </c>
      <c r="N15" s="34">
        <v>331027</v>
      </c>
      <c r="O15" s="52"/>
      <c r="P15" s="33" t="s">
        <v>54</v>
      </c>
      <c r="Q15" s="52"/>
      <c r="R15" s="52"/>
      <c r="S15" s="52"/>
    </row>
    <row r="16" spans="1:19" ht="30" customHeight="1" x14ac:dyDescent="0.2">
      <c r="A16" s="52"/>
      <c r="B16" s="55"/>
      <c r="C16" s="56"/>
      <c r="D16" s="34">
        <v>330038</v>
      </c>
      <c r="E16" s="34">
        <v>330138</v>
      </c>
      <c r="F16" s="34">
        <v>330238</v>
      </c>
      <c r="G16" s="34">
        <v>330338</v>
      </c>
      <c r="H16" s="34">
        <v>330438</v>
      </c>
      <c r="I16" s="34">
        <v>330538</v>
      </c>
      <c r="J16" s="34">
        <v>330638</v>
      </c>
      <c r="K16" s="34">
        <v>330738</v>
      </c>
      <c r="L16" s="34">
        <v>330838</v>
      </c>
      <c r="M16" s="34">
        <v>330938</v>
      </c>
      <c r="N16" s="34">
        <v>331038</v>
      </c>
      <c r="O16" s="52"/>
      <c r="P16" s="33" t="s">
        <v>21</v>
      </c>
      <c r="Q16" s="52"/>
      <c r="R16" s="52"/>
      <c r="S16" s="52"/>
    </row>
    <row r="17" spans="1:19" ht="30" customHeight="1" x14ac:dyDescent="0.2">
      <c r="A17" s="52"/>
      <c r="B17" s="55"/>
      <c r="C17" s="56"/>
      <c r="D17" s="34">
        <v>330044</v>
      </c>
      <c r="E17" s="34">
        <v>330144</v>
      </c>
      <c r="F17" s="34">
        <v>330244</v>
      </c>
      <c r="G17" s="34">
        <v>330344</v>
      </c>
      <c r="H17" s="34">
        <v>330444</v>
      </c>
      <c r="I17" s="34">
        <v>330544</v>
      </c>
      <c r="J17" s="34">
        <v>330644</v>
      </c>
      <c r="K17" s="34">
        <v>330744</v>
      </c>
      <c r="L17" s="34">
        <v>330844</v>
      </c>
      <c r="M17" s="34">
        <v>330944</v>
      </c>
      <c r="N17" s="34">
        <v>331044</v>
      </c>
      <c r="O17" s="52"/>
      <c r="P17" s="33" t="s">
        <v>22</v>
      </c>
      <c r="Q17" s="52"/>
      <c r="R17" s="52"/>
      <c r="S17" s="52"/>
    </row>
    <row r="18" spans="1:19" ht="30" customHeight="1" x14ac:dyDescent="0.2">
      <c r="A18" s="52"/>
      <c r="B18" s="55"/>
      <c r="C18" s="56"/>
      <c r="D18" s="34">
        <v>330049</v>
      </c>
      <c r="E18" s="34">
        <v>330149</v>
      </c>
      <c r="F18" s="34">
        <v>330249</v>
      </c>
      <c r="G18" s="34">
        <v>330349</v>
      </c>
      <c r="H18" s="34">
        <v>330449</v>
      </c>
      <c r="I18" s="34">
        <v>330549</v>
      </c>
      <c r="J18" s="34">
        <v>330649</v>
      </c>
      <c r="K18" s="34">
        <v>330749</v>
      </c>
      <c r="L18" s="34">
        <v>330849</v>
      </c>
      <c r="M18" s="34">
        <v>330949</v>
      </c>
      <c r="N18" s="34">
        <v>331049</v>
      </c>
      <c r="O18" s="52"/>
      <c r="P18" s="33" t="s">
        <v>49</v>
      </c>
      <c r="Q18" s="52"/>
      <c r="R18" s="52"/>
      <c r="S18" s="52"/>
    </row>
    <row r="19" spans="1:19" ht="30" customHeight="1" x14ac:dyDescent="0.2">
      <c r="A19" s="52"/>
      <c r="B19" s="55"/>
      <c r="C19" s="56"/>
      <c r="D19" s="34">
        <v>330050</v>
      </c>
      <c r="E19" s="34">
        <v>330150</v>
      </c>
      <c r="F19" s="34">
        <v>330250</v>
      </c>
      <c r="G19" s="34">
        <v>330350</v>
      </c>
      <c r="H19" s="34">
        <v>330450</v>
      </c>
      <c r="I19" s="34">
        <v>330550</v>
      </c>
      <c r="J19" s="34">
        <v>330650</v>
      </c>
      <c r="K19" s="34">
        <v>330750</v>
      </c>
      <c r="L19" s="34">
        <v>330850</v>
      </c>
      <c r="M19" s="34">
        <v>330950</v>
      </c>
      <c r="N19" s="34">
        <v>331050</v>
      </c>
      <c r="O19" s="52"/>
      <c r="P19" s="33" t="s">
        <v>50</v>
      </c>
      <c r="Q19" s="52"/>
      <c r="R19" s="52"/>
      <c r="S19" s="52"/>
    </row>
    <row r="20" spans="1:19" ht="30" customHeight="1" x14ac:dyDescent="0.2">
      <c r="A20" s="52"/>
      <c r="B20" s="55"/>
      <c r="C20" s="56"/>
      <c r="D20" s="34">
        <v>330051</v>
      </c>
      <c r="E20" s="34">
        <v>330151</v>
      </c>
      <c r="F20" s="34">
        <v>330251</v>
      </c>
      <c r="G20" s="34">
        <v>330351</v>
      </c>
      <c r="H20" s="34">
        <v>330451</v>
      </c>
      <c r="I20" s="34">
        <v>330551</v>
      </c>
      <c r="J20" s="34">
        <v>330651</v>
      </c>
      <c r="K20" s="34">
        <v>330751</v>
      </c>
      <c r="L20" s="34">
        <v>330851</v>
      </c>
      <c r="M20" s="34">
        <v>330951</v>
      </c>
      <c r="N20" s="34">
        <v>331051</v>
      </c>
      <c r="O20" s="52"/>
      <c r="P20" s="33" t="s">
        <v>51</v>
      </c>
      <c r="Q20" s="52"/>
      <c r="R20" s="52"/>
      <c r="S20" s="52"/>
    </row>
    <row r="21" spans="1:19" ht="30" customHeight="1" x14ac:dyDescent="0.2">
      <c r="A21" s="52"/>
      <c r="B21" s="55"/>
      <c r="C21" s="56"/>
      <c r="D21" s="34">
        <v>330052</v>
      </c>
      <c r="E21" s="34">
        <v>330152</v>
      </c>
      <c r="F21" s="34">
        <v>330252</v>
      </c>
      <c r="G21" s="34">
        <v>330352</v>
      </c>
      <c r="H21" s="34">
        <v>330452</v>
      </c>
      <c r="I21" s="34">
        <v>330552</v>
      </c>
      <c r="J21" s="34">
        <v>330652</v>
      </c>
      <c r="K21" s="34">
        <v>330752</v>
      </c>
      <c r="L21" s="34">
        <v>330852</v>
      </c>
      <c r="M21" s="34">
        <v>330952</v>
      </c>
      <c r="N21" s="34">
        <v>331052</v>
      </c>
      <c r="O21" s="52"/>
      <c r="P21" s="33" t="s">
        <v>52</v>
      </c>
      <c r="Q21" s="52"/>
      <c r="R21" s="52"/>
      <c r="S21" s="52"/>
    </row>
    <row r="22" spans="1:19" ht="30" customHeight="1" x14ac:dyDescent="0.2">
      <c r="A22" s="52"/>
      <c r="B22" s="55"/>
      <c r="C22" s="56"/>
      <c r="D22" s="36">
        <v>330019</v>
      </c>
      <c r="E22" s="36">
        <v>330119</v>
      </c>
      <c r="F22" s="36">
        <v>330219</v>
      </c>
      <c r="G22" s="36">
        <v>330319</v>
      </c>
      <c r="H22" s="36">
        <v>330419</v>
      </c>
      <c r="I22" s="36">
        <v>330519</v>
      </c>
      <c r="J22" s="36">
        <v>330619</v>
      </c>
      <c r="K22" s="36">
        <v>330719</v>
      </c>
      <c r="L22" s="36">
        <v>330819</v>
      </c>
      <c r="M22" s="36">
        <v>330919</v>
      </c>
      <c r="N22" s="36">
        <v>331019</v>
      </c>
      <c r="O22" s="52"/>
      <c r="P22" s="30"/>
      <c r="Q22" s="52"/>
      <c r="R22" s="52"/>
      <c r="S22" s="52"/>
    </row>
    <row r="23" spans="1:19" ht="30" customHeight="1" x14ac:dyDescent="0.2">
      <c r="A23" s="52"/>
      <c r="B23" s="55"/>
      <c r="C23" s="56"/>
      <c r="D23" s="36">
        <v>330025</v>
      </c>
      <c r="E23" s="36">
        <v>330125</v>
      </c>
      <c r="F23" s="36">
        <v>330225</v>
      </c>
      <c r="G23" s="36">
        <v>330325</v>
      </c>
      <c r="H23" s="36">
        <v>330425</v>
      </c>
      <c r="I23" s="36">
        <v>330525</v>
      </c>
      <c r="J23" s="36">
        <v>330625</v>
      </c>
      <c r="K23" s="36">
        <v>330725</v>
      </c>
      <c r="L23" s="36">
        <v>330825</v>
      </c>
      <c r="M23" s="36">
        <v>330925</v>
      </c>
      <c r="N23" s="36">
        <v>331025</v>
      </c>
      <c r="O23" s="52"/>
      <c r="P23" s="30"/>
      <c r="Q23" s="52"/>
      <c r="R23" s="52"/>
      <c r="S23" s="52"/>
    </row>
    <row r="24" spans="1:19" ht="30" customHeight="1" x14ac:dyDescent="0.2">
      <c r="A24" s="52"/>
      <c r="B24" s="55"/>
      <c r="C24" s="56"/>
      <c r="D24" s="36">
        <v>330028</v>
      </c>
      <c r="E24" s="36">
        <v>330128</v>
      </c>
      <c r="F24" s="36">
        <v>330228</v>
      </c>
      <c r="G24" s="36">
        <v>330328</v>
      </c>
      <c r="H24" s="36">
        <v>330428</v>
      </c>
      <c r="I24" s="36">
        <v>330528</v>
      </c>
      <c r="J24" s="36">
        <v>330628</v>
      </c>
      <c r="K24" s="36">
        <v>330728</v>
      </c>
      <c r="L24" s="36">
        <v>330828</v>
      </c>
      <c r="M24" s="36">
        <v>330928</v>
      </c>
      <c r="N24" s="36">
        <v>331028</v>
      </c>
      <c r="O24" s="52"/>
      <c r="P24" s="30"/>
      <c r="Q24" s="52"/>
      <c r="R24" s="52"/>
      <c r="S24" s="52"/>
    </row>
    <row r="25" spans="1:19" ht="30" customHeight="1" x14ac:dyDescent="0.2">
      <c r="A25" s="52"/>
      <c r="B25" s="55"/>
      <c r="C25" s="56"/>
      <c r="D25" s="36">
        <v>330058</v>
      </c>
      <c r="E25" s="36">
        <v>330158</v>
      </c>
      <c r="F25" s="36">
        <v>330258</v>
      </c>
      <c r="G25" s="36">
        <v>330358</v>
      </c>
      <c r="H25" s="36">
        <v>330458</v>
      </c>
      <c r="I25" s="36">
        <v>330558</v>
      </c>
      <c r="J25" s="36">
        <v>330658</v>
      </c>
      <c r="K25" s="36">
        <v>330758</v>
      </c>
      <c r="L25" s="36">
        <v>330858</v>
      </c>
      <c r="M25" s="36">
        <v>330958</v>
      </c>
      <c r="N25" s="36">
        <v>331058</v>
      </c>
      <c r="O25" s="52"/>
      <c r="P25" s="30"/>
      <c r="Q25" s="52"/>
      <c r="R25" s="52"/>
      <c r="S25" s="52"/>
    </row>
    <row r="26" spans="1:19" ht="30" customHeight="1" x14ac:dyDescent="0.2">
      <c r="A26" s="52"/>
      <c r="B26" s="55"/>
      <c r="C26" s="56"/>
      <c r="D26" s="36">
        <v>330059</v>
      </c>
      <c r="E26" s="36">
        <v>330159</v>
      </c>
      <c r="F26" s="36">
        <v>330259</v>
      </c>
      <c r="G26" s="36">
        <v>330359</v>
      </c>
      <c r="H26" s="36">
        <v>330459</v>
      </c>
      <c r="I26" s="36">
        <v>330559</v>
      </c>
      <c r="J26" s="36">
        <v>330659</v>
      </c>
      <c r="K26" s="36">
        <v>330759</v>
      </c>
      <c r="L26" s="36">
        <v>330859</v>
      </c>
      <c r="M26" s="36">
        <v>330959</v>
      </c>
      <c r="N26" s="36">
        <v>331059</v>
      </c>
      <c r="O26" s="52"/>
      <c r="P26" s="30"/>
      <c r="Q26" s="52"/>
      <c r="R26" s="52"/>
      <c r="S26" s="52"/>
    </row>
    <row r="27" spans="1:19" ht="30" customHeight="1" x14ac:dyDescent="0.2">
      <c r="A27" s="52"/>
      <c r="B27" s="55"/>
      <c r="C27" s="56"/>
      <c r="D27" s="36">
        <v>330060</v>
      </c>
      <c r="E27" s="36">
        <v>330160</v>
      </c>
      <c r="F27" s="36">
        <v>330260</v>
      </c>
      <c r="G27" s="36">
        <v>330360</v>
      </c>
      <c r="H27" s="36">
        <v>330460</v>
      </c>
      <c r="I27" s="36">
        <v>330560</v>
      </c>
      <c r="J27" s="36">
        <v>330660</v>
      </c>
      <c r="K27" s="36">
        <v>330760</v>
      </c>
      <c r="L27" s="36">
        <v>330860</v>
      </c>
      <c r="M27" s="36">
        <v>330960</v>
      </c>
      <c r="N27" s="36">
        <v>331060</v>
      </c>
      <c r="O27" s="52"/>
      <c r="P27" s="30"/>
      <c r="Q27" s="52"/>
      <c r="R27" s="52"/>
      <c r="S27" s="52"/>
    </row>
    <row r="28" spans="1:19" ht="30" customHeight="1" x14ac:dyDescent="0.2">
      <c r="A28" s="52"/>
      <c r="B28" s="55"/>
      <c r="C28" s="56"/>
      <c r="D28" s="36">
        <v>330061</v>
      </c>
      <c r="E28" s="36">
        <v>330161</v>
      </c>
      <c r="F28" s="36">
        <v>330261</v>
      </c>
      <c r="G28" s="36">
        <v>330361</v>
      </c>
      <c r="H28" s="36">
        <v>330461</v>
      </c>
      <c r="I28" s="36">
        <v>330561</v>
      </c>
      <c r="J28" s="36">
        <v>330661</v>
      </c>
      <c r="K28" s="36">
        <v>330761</v>
      </c>
      <c r="L28" s="36">
        <v>330861</v>
      </c>
      <c r="M28" s="36">
        <v>330961</v>
      </c>
      <c r="N28" s="36">
        <v>331061</v>
      </c>
      <c r="O28" s="52"/>
      <c r="P28" s="30"/>
      <c r="Q28" s="52"/>
      <c r="R28" s="52"/>
      <c r="S28" s="52"/>
    </row>
    <row r="29" spans="1:19" ht="30" customHeight="1" x14ac:dyDescent="0.2">
      <c r="A29" s="41"/>
      <c r="B29" s="57"/>
      <c r="C29" s="58"/>
      <c r="D29" s="36">
        <v>330063</v>
      </c>
      <c r="E29" s="36">
        <v>330163</v>
      </c>
      <c r="F29" s="36">
        <v>330263</v>
      </c>
      <c r="G29" s="36">
        <v>330363</v>
      </c>
      <c r="H29" s="36">
        <v>330463</v>
      </c>
      <c r="I29" s="36">
        <v>330563</v>
      </c>
      <c r="J29" s="36">
        <v>330663</v>
      </c>
      <c r="K29" s="36">
        <v>330763</v>
      </c>
      <c r="L29" s="36">
        <v>330863</v>
      </c>
      <c r="M29" s="36">
        <v>330963</v>
      </c>
      <c r="N29" s="36">
        <v>331063</v>
      </c>
      <c r="O29" s="41"/>
      <c r="P29" s="30"/>
      <c r="Q29" s="41"/>
      <c r="R29" s="41"/>
      <c r="S29" s="41"/>
    </row>
    <row r="30" spans="1:19" ht="33" customHeight="1" x14ac:dyDescent="0.2">
      <c r="A30" s="42" t="s">
        <v>70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</row>
    <row r="31" spans="1:19" ht="28.5" customHeight="1" x14ac:dyDescent="0.2">
      <c r="A31" s="45" t="s">
        <v>15</v>
      </c>
      <c r="B31" s="45" t="s">
        <v>4</v>
      </c>
      <c r="C31" s="45" t="s">
        <v>13</v>
      </c>
      <c r="D31" s="49" t="s">
        <v>6</v>
      </c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46" t="s">
        <v>5</v>
      </c>
      <c r="P31" s="48" t="s">
        <v>10</v>
      </c>
      <c r="Q31" s="48" t="s">
        <v>11</v>
      </c>
      <c r="R31" s="48"/>
      <c r="S31" s="48"/>
    </row>
    <row r="32" spans="1:19" ht="39" customHeight="1" x14ac:dyDescent="0.2">
      <c r="A32" s="45"/>
      <c r="B32" s="45"/>
      <c r="C32" s="45"/>
      <c r="D32" s="7" t="s">
        <v>46</v>
      </c>
      <c r="E32" s="7" t="s">
        <v>39</v>
      </c>
      <c r="F32" s="7" t="s">
        <v>40</v>
      </c>
      <c r="G32" s="7" t="s">
        <v>41</v>
      </c>
      <c r="H32" s="7" t="s">
        <v>42</v>
      </c>
      <c r="I32" s="7" t="s">
        <v>43</v>
      </c>
      <c r="J32" s="7" t="s">
        <v>44</v>
      </c>
      <c r="K32" s="7" t="s">
        <v>45</v>
      </c>
      <c r="L32" s="7" t="s">
        <v>58</v>
      </c>
      <c r="M32" s="7" t="s">
        <v>59</v>
      </c>
      <c r="N32" s="7" t="s">
        <v>60</v>
      </c>
      <c r="O32" s="47"/>
      <c r="P32" s="48"/>
      <c r="Q32" s="32" t="s">
        <v>0</v>
      </c>
      <c r="R32" s="32" t="s">
        <v>9</v>
      </c>
      <c r="S32" s="32" t="s">
        <v>1</v>
      </c>
    </row>
    <row r="33" spans="1:19" ht="24" customHeight="1" x14ac:dyDescent="0.2">
      <c r="A33" s="27">
        <v>598005</v>
      </c>
      <c r="B33" s="31"/>
      <c r="C33" s="31"/>
      <c r="D33" s="31">
        <v>3399</v>
      </c>
      <c r="E33" s="31">
        <v>3301</v>
      </c>
      <c r="F33" s="31">
        <v>3302</v>
      </c>
      <c r="G33" s="31">
        <v>3303</v>
      </c>
      <c r="H33" s="31">
        <v>3304</v>
      </c>
      <c r="I33" s="31">
        <v>3305</v>
      </c>
      <c r="J33" s="31">
        <v>3306</v>
      </c>
      <c r="K33" s="31">
        <v>3307</v>
      </c>
      <c r="L33" s="31">
        <v>3308</v>
      </c>
      <c r="M33" s="31">
        <v>3309</v>
      </c>
      <c r="N33" s="31">
        <v>3310</v>
      </c>
      <c r="O33" s="29" t="str">
        <f>VLOOKUP(A33,[1]PEÇAS!$A$12:$Q$112,14,FALSE)</f>
        <v>CABECEIRA SUP PTA DESL ATRIA 1289X36X45MM + COR</v>
      </c>
      <c r="P33" s="40">
        <v>1</v>
      </c>
      <c r="Q33" s="40">
        <f>VLOOKUP(A33,[1]PEÇAS!$A$12:$Q$112,15,FALSE)</f>
        <v>1289</v>
      </c>
      <c r="R33" s="40">
        <f>VLOOKUP(A33,[1]PEÇAS!$A$12:$Q$112,16,FALSE)</f>
        <v>36</v>
      </c>
      <c r="S33" s="40">
        <f>VLOOKUP(A33,[1]PEÇAS!$A$12:$Q$112,17,FALSE)</f>
        <v>45</v>
      </c>
    </row>
    <row r="34" spans="1:19" ht="24" customHeight="1" x14ac:dyDescent="0.2">
      <c r="A34" s="29"/>
      <c r="B34" s="31">
        <f>A33</f>
        <v>598005</v>
      </c>
      <c r="C34" s="29"/>
      <c r="D34" s="31">
        <v>3399</v>
      </c>
      <c r="E34" s="31">
        <v>3300</v>
      </c>
      <c r="F34" s="31">
        <v>3300</v>
      </c>
      <c r="G34" s="31">
        <v>3300</v>
      </c>
      <c r="H34" s="31">
        <v>3300</v>
      </c>
      <c r="I34" s="31">
        <v>3300</v>
      </c>
      <c r="J34" s="31">
        <v>3300</v>
      </c>
      <c r="K34" s="31">
        <v>3300</v>
      </c>
      <c r="L34" s="31">
        <v>3300</v>
      </c>
      <c r="M34" s="31">
        <v>3300</v>
      </c>
      <c r="N34" s="31">
        <v>3300</v>
      </c>
      <c r="O34" s="29" t="str">
        <f>SUBSTITUTE(O33,"+ COR", "- NATURAL")</f>
        <v>CABECEIRA SUP PTA DESL ATRIA 1289X36X45MM - NATURAL</v>
      </c>
      <c r="P34" s="41"/>
      <c r="Q34" s="41"/>
      <c r="R34" s="41"/>
      <c r="S34" s="41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66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26</v>
      </c>
      <c r="I36" s="9" t="s">
        <v>2</v>
      </c>
      <c r="J36" s="9" t="s">
        <v>27</v>
      </c>
      <c r="K36" s="9" t="s">
        <v>28</v>
      </c>
      <c r="L36" s="9" t="s">
        <v>48</v>
      </c>
      <c r="M36" s="9" t="s">
        <v>29</v>
      </c>
      <c r="N36" s="9" t="s">
        <v>61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1"/>
      <c r="C38" s="31"/>
      <c r="D38" s="31">
        <v>3399</v>
      </c>
      <c r="E38" s="31">
        <v>3301</v>
      </c>
      <c r="F38" s="31">
        <v>3302</v>
      </c>
      <c r="G38" s="31">
        <v>3303</v>
      </c>
      <c r="H38" s="31">
        <v>3304</v>
      </c>
      <c r="I38" s="31">
        <v>3305</v>
      </c>
      <c r="J38" s="31">
        <v>3306</v>
      </c>
      <c r="K38" s="31">
        <v>3307</v>
      </c>
      <c r="L38" s="31">
        <v>3308</v>
      </c>
      <c r="M38" s="31">
        <v>3309</v>
      </c>
      <c r="N38" s="31">
        <v>3310</v>
      </c>
      <c r="O38" s="29" t="str">
        <f>VLOOKUP(A38,[1]PEÇAS!$A$12:$Q$112,14,FALSE)</f>
        <v>CABECEIRA INF PTA DESL ATRIA 1289X36X45MM + COR</v>
      </c>
      <c r="P38" s="40">
        <v>1</v>
      </c>
      <c r="Q38" s="40">
        <f>VLOOKUP(A38,[1]PEÇAS!$A$12:$Q$112,15,FALSE)</f>
        <v>1289</v>
      </c>
      <c r="R38" s="40">
        <f>VLOOKUP(A38,[1]PEÇAS!$A$12:$Q$112,16,FALSE)</f>
        <v>36</v>
      </c>
      <c r="S38" s="40">
        <f>VLOOKUP(A38,[1]PEÇAS!$A$12:$Q$112,17,FALSE)</f>
        <v>45</v>
      </c>
    </row>
    <row r="39" spans="1:19" ht="24" customHeight="1" x14ac:dyDescent="0.2">
      <c r="A39" s="29"/>
      <c r="B39" s="31">
        <f>A38</f>
        <v>598013</v>
      </c>
      <c r="C39" s="29"/>
      <c r="D39" s="31">
        <v>3399</v>
      </c>
      <c r="E39" s="31">
        <v>3300</v>
      </c>
      <c r="F39" s="31">
        <v>3300</v>
      </c>
      <c r="G39" s="31">
        <v>3300</v>
      </c>
      <c r="H39" s="31">
        <v>3300</v>
      </c>
      <c r="I39" s="31">
        <v>3300</v>
      </c>
      <c r="J39" s="31">
        <v>3300</v>
      </c>
      <c r="K39" s="31">
        <v>3300</v>
      </c>
      <c r="L39" s="31">
        <v>3300</v>
      </c>
      <c r="M39" s="31">
        <v>3300</v>
      </c>
      <c r="N39" s="31">
        <v>3300</v>
      </c>
      <c r="O39" s="29" t="str">
        <f>SUBSTITUTE(O38,"+ COR", "- NATURAL")</f>
        <v>CABECEIRA INF PTA DESL ATRIA 1289X36X45MM - NATURAL</v>
      </c>
      <c r="P39" s="41"/>
      <c r="Q39" s="41"/>
      <c r="R39" s="41"/>
      <c r="S39" s="41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67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26</v>
      </c>
      <c r="I41" s="9" t="s">
        <v>2</v>
      </c>
      <c r="J41" s="9" t="s">
        <v>27</v>
      </c>
      <c r="K41" s="9" t="s">
        <v>28</v>
      </c>
      <c r="L41" s="9" t="s">
        <v>48</v>
      </c>
      <c r="M41" s="9" t="s">
        <v>29</v>
      </c>
      <c r="N41" s="9" t="s">
        <v>61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1"/>
      <c r="C43" s="31"/>
      <c r="D43" s="31">
        <v>3399</v>
      </c>
      <c r="E43" s="31">
        <v>3301</v>
      </c>
      <c r="F43" s="31">
        <v>3302</v>
      </c>
      <c r="G43" s="31">
        <v>3303</v>
      </c>
      <c r="H43" s="31">
        <v>3304</v>
      </c>
      <c r="I43" s="31">
        <v>3305</v>
      </c>
      <c r="J43" s="31">
        <v>3306</v>
      </c>
      <c r="K43" s="31">
        <v>3307</v>
      </c>
      <c r="L43" s="31">
        <v>3308</v>
      </c>
      <c r="M43" s="31">
        <v>3309</v>
      </c>
      <c r="N43" s="31">
        <v>3310</v>
      </c>
      <c r="O43" s="29" t="str">
        <f>VLOOKUP(A43,[1]PEÇAS!$A$12:$Q$112,14,FALSE)</f>
        <v>LATERAL DIR/ESQ PTA DESL ATRIA 2400X36X45MM + COR</v>
      </c>
      <c r="P43" s="40">
        <v>1</v>
      </c>
      <c r="Q43" s="40">
        <f>VLOOKUP(A43,[1]PEÇAS!$A$12:$Q$112,15,FALSE)</f>
        <v>2400</v>
      </c>
      <c r="R43" s="40">
        <f>VLOOKUP(A43,[1]PEÇAS!$A$12:$Q$112,16,FALSE)</f>
        <v>36</v>
      </c>
      <c r="S43" s="40">
        <f>VLOOKUP(A43,[1]PEÇAS!$A$12:$Q$112,17,FALSE)</f>
        <v>45</v>
      </c>
    </row>
    <row r="44" spans="1:19" ht="24" customHeight="1" x14ac:dyDescent="0.2">
      <c r="A44" s="29"/>
      <c r="B44" s="31">
        <f>A43</f>
        <v>598022</v>
      </c>
      <c r="C44" s="29"/>
      <c r="D44" s="31">
        <v>3399</v>
      </c>
      <c r="E44" s="31">
        <v>3300</v>
      </c>
      <c r="F44" s="31">
        <v>3300</v>
      </c>
      <c r="G44" s="31">
        <v>3300</v>
      </c>
      <c r="H44" s="31">
        <v>3300</v>
      </c>
      <c r="I44" s="31">
        <v>3300</v>
      </c>
      <c r="J44" s="31">
        <v>3300</v>
      </c>
      <c r="K44" s="31">
        <v>3300</v>
      </c>
      <c r="L44" s="31">
        <v>3300</v>
      </c>
      <c r="M44" s="31">
        <v>3300</v>
      </c>
      <c r="N44" s="31">
        <v>3300</v>
      </c>
      <c r="O44" s="29" t="str">
        <f>SUBSTITUTE(O43,"+ COR", "- NATURAL")</f>
        <v>LATERAL DIR/ESQ PTA DESL ATRIA 2400X36X45MM - NATURAL</v>
      </c>
      <c r="P44" s="41"/>
      <c r="Q44" s="41"/>
      <c r="R44" s="41"/>
      <c r="S44" s="41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68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26</v>
      </c>
      <c r="I46" s="9" t="s">
        <v>2</v>
      </c>
      <c r="J46" s="9" t="s">
        <v>27</v>
      </c>
      <c r="K46" s="9" t="s">
        <v>28</v>
      </c>
      <c r="L46" s="9" t="s">
        <v>48</v>
      </c>
      <c r="M46" s="9" t="s">
        <v>29</v>
      </c>
      <c r="N46" s="9" t="s">
        <v>61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598042</v>
      </c>
      <c r="B48" s="31"/>
      <c r="C48" s="31"/>
      <c r="D48" s="31">
        <v>3399</v>
      </c>
      <c r="E48" s="31">
        <v>3301</v>
      </c>
      <c r="F48" s="31">
        <v>3302</v>
      </c>
      <c r="G48" s="31">
        <v>3303</v>
      </c>
      <c r="H48" s="31">
        <v>3304</v>
      </c>
      <c r="I48" s="31">
        <v>3305</v>
      </c>
      <c r="J48" s="31">
        <v>3306</v>
      </c>
      <c r="K48" s="31">
        <v>3307</v>
      </c>
      <c r="L48" s="31">
        <v>3308</v>
      </c>
      <c r="M48" s="31">
        <v>3309</v>
      </c>
      <c r="N48" s="31">
        <v>3310</v>
      </c>
      <c r="O48" s="29" t="str">
        <f>VLOOKUP(A48,[1]PEÇAS!$A$12:$Q$112,14,FALSE)</f>
        <v>LATERAL DIR PTA DESL ATRIA PUX/FECH 2400X36X45MM + COR</v>
      </c>
      <c r="P48" s="40">
        <v>1</v>
      </c>
      <c r="Q48" s="40">
        <f>VLOOKUP(A48,[1]PEÇAS!$A$12:$Q$112,15,FALSE)</f>
        <v>2400</v>
      </c>
      <c r="R48" s="40">
        <f>VLOOKUP(A48,[1]PEÇAS!$A$12:$Q$112,16,FALSE)</f>
        <v>36</v>
      </c>
      <c r="S48" s="40">
        <f>VLOOKUP(A48,[1]PEÇAS!$A$12:$Q$112,17,FALSE)</f>
        <v>45</v>
      </c>
    </row>
    <row r="49" spans="1:19" ht="24" customHeight="1" x14ac:dyDescent="0.2">
      <c r="A49" s="29"/>
      <c r="B49" s="31">
        <f>A48</f>
        <v>598042</v>
      </c>
      <c r="C49" s="29"/>
      <c r="D49" s="31">
        <v>3399</v>
      </c>
      <c r="E49" s="31">
        <v>3300</v>
      </c>
      <c r="F49" s="31">
        <v>3300</v>
      </c>
      <c r="G49" s="31">
        <v>3300</v>
      </c>
      <c r="H49" s="31">
        <v>3300</v>
      </c>
      <c r="I49" s="31">
        <v>3300</v>
      </c>
      <c r="J49" s="31">
        <v>3300</v>
      </c>
      <c r="K49" s="31">
        <v>3300</v>
      </c>
      <c r="L49" s="31">
        <v>3300</v>
      </c>
      <c r="M49" s="31">
        <v>3300</v>
      </c>
      <c r="N49" s="31">
        <v>3300</v>
      </c>
      <c r="O49" s="29" t="str">
        <f>SUBSTITUTE(O48,"+ COR", "- NATURAL")</f>
        <v>LATERAL DIR PTA DESL ATRIA PUX/FECH 2400X36X45MM - NATURAL</v>
      </c>
      <c r="P49" s="41"/>
      <c r="Q49" s="41"/>
      <c r="R49" s="41"/>
      <c r="S49" s="41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68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26</v>
      </c>
      <c r="I51" s="9" t="s">
        <v>2</v>
      </c>
      <c r="J51" s="9" t="s">
        <v>27</v>
      </c>
      <c r="K51" s="9" t="s">
        <v>28</v>
      </c>
      <c r="L51" s="9" t="s">
        <v>48</v>
      </c>
      <c r="M51" s="9" t="s">
        <v>29</v>
      </c>
      <c r="N51" s="9" t="s">
        <v>61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8">
        <v>598095</v>
      </c>
      <c r="B53" s="31"/>
      <c r="C53" s="31"/>
      <c r="D53" s="35" t="s">
        <v>76</v>
      </c>
      <c r="E53" s="31">
        <v>3301</v>
      </c>
      <c r="F53" s="31">
        <v>3302</v>
      </c>
      <c r="G53" s="31">
        <v>3303</v>
      </c>
      <c r="H53" s="31">
        <v>3304</v>
      </c>
      <c r="I53" s="31">
        <v>3305</v>
      </c>
      <c r="J53" s="31">
        <v>3306</v>
      </c>
      <c r="K53" s="31">
        <v>3307</v>
      </c>
      <c r="L53" s="31">
        <v>3308</v>
      </c>
      <c r="M53" s="31">
        <v>3309</v>
      </c>
      <c r="N53" s="31">
        <v>3310</v>
      </c>
      <c r="O53" s="39" t="s">
        <v>77</v>
      </c>
      <c r="P53" s="31">
        <v>1</v>
      </c>
      <c r="Q53" s="31">
        <v>168</v>
      </c>
      <c r="R53" s="31">
        <v>86</v>
      </c>
      <c r="S53" s="31">
        <v>45</v>
      </c>
    </row>
    <row r="54" spans="1:19" ht="30" customHeight="1" x14ac:dyDescent="0.2">
      <c r="A54" s="38"/>
      <c r="B54" s="31"/>
      <c r="C54" s="31">
        <v>1010272</v>
      </c>
      <c r="D54" s="35" t="s">
        <v>14</v>
      </c>
      <c r="E54" s="31" t="s">
        <v>14</v>
      </c>
      <c r="F54" s="31" t="s">
        <v>14</v>
      </c>
      <c r="G54" s="31" t="s">
        <v>14</v>
      </c>
      <c r="H54" s="31" t="s">
        <v>14</v>
      </c>
      <c r="I54" s="31" t="s">
        <v>14</v>
      </c>
      <c r="J54" s="31" t="s">
        <v>14</v>
      </c>
      <c r="K54" s="31" t="s">
        <v>14</v>
      </c>
      <c r="L54" s="31" t="s">
        <v>14</v>
      </c>
      <c r="M54" s="31" t="s">
        <v>14</v>
      </c>
      <c r="N54" s="31" t="s">
        <v>14</v>
      </c>
      <c r="O54" s="39" t="s">
        <v>78</v>
      </c>
      <c r="P54" s="31">
        <v>1</v>
      </c>
      <c r="Q54" s="31"/>
      <c r="R54" s="31"/>
      <c r="S54" s="31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26</v>
      </c>
      <c r="I55" s="9" t="s">
        <v>2</v>
      </c>
      <c r="J55" s="9" t="s">
        <v>27</v>
      </c>
      <c r="K55" s="9" t="s">
        <v>28</v>
      </c>
      <c r="L55" s="9" t="s">
        <v>48</v>
      </c>
      <c r="M55" s="9" t="s">
        <v>29</v>
      </c>
      <c r="N55" s="9" t="s">
        <v>61</v>
      </c>
      <c r="O55" s="10" t="s">
        <v>79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65</v>
      </c>
      <c r="P58" s="5">
        <v>0.08</v>
      </c>
      <c r="Q58" s="5" t="s">
        <v>82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73</v>
      </c>
      <c r="P59" s="5">
        <v>0.04</v>
      </c>
      <c r="Q59" s="5" t="s">
        <v>82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80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81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74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78" t="s">
        <v>71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80"/>
    </row>
    <row r="65" spans="1:19" ht="25.5" x14ac:dyDescent="0.2">
      <c r="A65" s="17" t="s">
        <v>34</v>
      </c>
      <c r="B65" s="14" t="s">
        <v>30</v>
      </c>
      <c r="C65" s="14" t="s">
        <v>31</v>
      </c>
      <c r="D65" s="67"/>
      <c r="E65" s="68"/>
      <c r="F65" s="68"/>
      <c r="G65" s="68"/>
      <c r="H65" s="68"/>
      <c r="I65" s="68"/>
      <c r="J65" s="68"/>
      <c r="K65" s="68"/>
      <c r="L65" s="68"/>
      <c r="M65" s="68"/>
      <c r="N65" s="69"/>
      <c r="O65" s="17" t="s">
        <v>5</v>
      </c>
      <c r="P65" s="17" t="s">
        <v>32</v>
      </c>
      <c r="Q65" s="67" t="s">
        <v>33</v>
      </c>
      <c r="R65" s="68"/>
      <c r="S65" s="69"/>
    </row>
    <row r="66" spans="1:19" ht="15" customHeight="1" x14ac:dyDescent="0.2">
      <c r="A66" s="70" t="s">
        <v>63</v>
      </c>
      <c r="B66" s="72">
        <f>VLOOKUP(CONCATENATE("VIDRO PUX DIR ",Q66,"X",R66,"X",S66,"MM + COR"),[1]VIDROS!$A$5:$AD$415,5,FALSE)</f>
        <v>181000133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2345X1277X4</v>
      </c>
      <c r="P66" s="74">
        <v>1</v>
      </c>
      <c r="Q66" s="74">
        <f>Q5-55</f>
        <v>2345</v>
      </c>
      <c r="R66" s="74">
        <f>R5-23</f>
        <v>1277</v>
      </c>
      <c r="S66" s="74">
        <v>4</v>
      </c>
    </row>
    <row r="67" spans="1:19" ht="15" customHeight="1" x14ac:dyDescent="0.2">
      <c r="A67" s="71"/>
      <c r="B67" s="73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2345X1277X4</v>
      </c>
      <c r="P67" s="75"/>
      <c r="Q67" s="75"/>
      <c r="R67" s="75"/>
      <c r="S67" s="75"/>
    </row>
    <row r="68" spans="1:19" ht="15" customHeight="1" x14ac:dyDescent="0.2">
      <c r="A68" s="82"/>
      <c r="B68" s="83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2345X1277X4</v>
      </c>
      <c r="P68" s="75"/>
      <c r="Q68" s="75"/>
      <c r="R68" s="75"/>
      <c r="S68" s="75"/>
    </row>
    <row r="69" spans="1:19" ht="15" customHeight="1" x14ac:dyDescent="0.2">
      <c r="A69" s="76" t="s">
        <v>64</v>
      </c>
      <c r="B69" s="72">
        <f>VLOOKUP(CONCATENATE("VIDRO PUX DIR ",Q66,"X",R66,"X",S66,"MM + COR"),[1]VIDROS!$A$5:$AD$415,4,FALSE)</f>
        <v>123133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2345X1277X4</v>
      </c>
      <c r="P69" s="75"/>
      <c r="Q69" s="75"/>
      <c r="R69" s="75"/>
      <c r="S69" s="75"/>
    </row>
    <row r="70" spans="1:19" ht="15" customHeight="1" x14ac:dyDescent="0.2">
      <c r="A70" s="77"/>
      <c r="B70" s="73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2345X1277X4</v>
      </c>
      <c r="P70" s="75"/>
      <c r="Q70" s="75"/>
      <c r="R70" s="75"/>
      <c r="S70" s="75"/>
    </row>
    <row r="71" spans="1:19" ht="15" customHeight="1" x14ac:dyDescent="0.2">
      <c r="A71" s="77"/>
      <c r="B71" s="73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2345X1277X4</v>
      </c>
      <c r="P71" s="75"/>
      <c r="Q71" s="75"/>
      <c r="R71" s="75"/>
      <c r="S71" s="75"/>
    </row>
    <row r="72" spans="1:19" ht="15" customHeight="1" x14ac:dyDescent="0.2">
      <c r="A72" s="77"/>
      <c r="B72" s="73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2345X1277X4</v>
      </c>
      <c r="P72" s="75"/>
      <c r="Q72" s="75"/>
      <c r="R72" s="75"/>
      <c r="S72" s="75"/>
    </row>
    <row r="73" spans="1:19" ht="15" customHeight="1" x14ac:dyDescent="0.2">
      <c r="A73" s="77"/>
      <c r="B73" s="73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2345X1277X4</v>
      </c>
      <c r="P73" s="75"/>
      <c r="Q73" s="75"/>
      <c r="R73" s="75"/>
      <c r="S73" s="75"/>
    </row>
    <row r="74" spans="1:19" ht="15" customHeight="1" x14ac:dyDescent="0.2">
      <c r="A74" s="77"/>
      <c r="B74" s="73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2345X1277X4</v>
      </c>
      <c r="P74" s="75"/>
      <c r="Q74" s="75"/>
      <c r="R74" s="75"/>
      <c r="S74" s="75"/>
    </row>
    <row r="75" spans="1:19" ht="15" customHeight="1" x14ac:dyDescent="0.2">
      <c r="A75" s="77"/>
      <c r="B75" s="73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2345X1277X4</v>
      </c>
      <c r="P75" s="75"/>
      <c r="Q75" s="75"/>
      <c r="R75" s="75"/>
      <c r="S75" s="75"/>
    </row>
    <row r="76" spans="1:19" ht="15" customHeight="1" x14ac:dyDescent="0.2">
      <c r="A76" s="77"/>
      <c r="B76" s="73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2345X1277X4</v>
      </c>
      <c r="P76" s="75"/>
      <c r="Q76" s="75"/>
      <c r="R76" s="75"/>
      <c r="S76" s="75"/>
    </row>
    <row r="77" spans="1:19" ht="15" customHeight="1" x14ac:dyDescent="0.2">
      <c r="A77" s="77"/>
      <c r="B77" s="73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2345X1277X4</v>
      </c>
      <c r="P77" s="75"/>
      <c r="Q77" s="75"/>
      <c r="R77" s="75"/>
      <c r="S77" s="75"/>
    </row>
    <row r="78" spans="1:19" ht="15" customHeight="1" x14ac:dyDescent="0.2">
      <c r="A78" s="77"/>
      <c r="B78" s="73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2345X1277X4</v>
      </c>
      <c r="P78" s="75"/>
      <c r="Q78" s="75"/>
      <c r="R78" s="75"/>
      <c r="S78" s="75"/>
    </row>
    <row r="79" spans="1:19" ht="15" customHeight="1" x14ac:dyDescent="0.2">
      <c r="A79" s="77"/>
      <c r="B79" s="73"/>
      <c r="C79" s="20" t="s">
        <v>48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2345X1277X4</v>
      </c>
      <c r="P79" s="75"/>
      <c r="Q79" s="75"/>
      <c r="R79" s="75"/>
      <c r="S79" s="75"/>
    </row>
    <row r="80" spans="1:19" ht="15" customHeight="1" x14ac:dyDescent="0.2">
      <c r="A80" s="77"/>
      <c r="B80" s="73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2345X1277X4</v>
      </c>
      <c r="P80" s="75"/>
      <c r="Q80" s="75"/>
      <c r="R80" s="75"/>
      <c r="S80" s="75"/>
    </row>
    <row r="81" spans="1:19" ht="15" customHeight="1" x14ac:dyDescent="0.2">
      <c r="A81" s="77"/>
      <c r="B81" s="73"/>
      <c r="C81" s="19" t="s">
        <v>27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2345X1277X4</v>
      </c>
      <c r="P81" s="75"/>
      <c r="Q81" s="75"/>
      <c r="R81" s="75"/>
      <c r="S81" s="75"/>
    </row>
    <row r="82" spans="1:19" ht="15" customHeight="1" x14ac:dyDescent="0.2">
      <c r="A82" s="84"/>
      <c r="B82" s="83"/>
      <c r="C82" s="19" t="s">
        <v>29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2345X1277X4</v>
      </c>
      <c r="P82" s="81"/>
      <c r="Q82" s="81"/>
      <c r="R82" s="81"/>
      <c r="S82" s="81"/>
    </row>
    <row r="83" spans="1:19" ht="18" customHeight="1" x14ac:dyDescent="0.2">
      <c r="A83" s="78" t="s">
        <v>72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80"/>
    </row>
    <row r="84" spans="1:19" ht="25.5" x14ac:dyDescent="0.2">
      <c r="A84" s="17" t="s">
        <v>34</v>
      </c>
      <c r="B84" s="14" t="s">
        <v>30</v>
      </c>
      <c r="C84" s="14" t="s">
        <v>31</v>
      </c>
      <c r="D84" s="67"/>
      <c r="E84" s="68"/>
      <c r="F84" s="68"/>
      <c r="G84" s="68"/>
      <c r="H84" s="68"/>
      <c r="I84" s="68"/>
      <c r="J84" s="68"/>
      <c r="K84" s="68"/>
      <c r="L84" s="68"/>
      <c r="M84" s="68"/>
      <c r="N84" s="69"/>
      <c r="O84" s="17" t="s">
        <v>5</v>
      </c>
      <c r="P84" s="17" t="s">
        <v>32</v>
      </c>
      <c r="Q84" s="67" t="s">
        <v>33</v>
      </c>
      <c r="R84" s="68"/>
      <c r="S84" s="69"/>
    </row>
    <row r="85" spans="1:19" ht="15" customHeight="1" x14ac:dyDescent="0.2">
      <c r="A85" s="70" t="s">
        <v>63</v>
      </c>
      <c r="B85" s="72">
        <f>VLOOKUP(CONCATENATE("VIDRO PUX ESQ ",Q85,"X",R85,"X",S85,"MM + COR"),[1]VIDROS!$A$5:$AD$415,5,FALSE)</f>
        <v>181000213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2345X1277X4</v>
      </c>
      <c r="P85" s="74">
        <v>1</v>
      </c>
      <c r="Q85" s="74">
        <f>Q66</f>
        <v>2345</v>
      </c>
      <c r="R85" s="74">
        <f>R66</f>
        <v>1277</v>
      </c>
      <c r="S85" s="74">
        <v>4</v>
      </c>
    </row>
    <row r="86" spans="1:19" ht="15" customHeight="1" x14ac:dyDescent="0.2">
      <c r="A86" s="71"/>
      <c r="B86" s="73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2345X1277X4</v>
      </c>
      <c r="P86" s="75"/>
      <c r="Q86" s="75"/>
      <c r="R86" s="75"/>
      <c r="S86" s="75"/>
    </row>
    <row r="87" spans="1:19" ht="15" customHeight="1" x14ac:dyDescent="0.2">
      <c r="A87" s="82"/>
      <c r="B87" s="83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2345X1277X4</v>
      </c>
      <c r="P87" s="75"/>
      <c r="Q87" s="75"/>
      <c r="R87" s="75"/>
      <c r="S87" s="75"/>
    </row>
    <row r="88" spans="1:19" ht="15" customHeight="1" x14ac:dyDescent="0.2">
      <c r="A88" s="76" t="s">
        <v>64</v>
      </c>
      <c r="B88" s="72">
        <f>VLOOKUP(CONCATENATE("VIDRO PUX ESQ ",Q85,"X",R85,"X",S85,"MM + COR"),[1]VIDROS!$A$5:$AD$415,4,FALSE)</f>
        <v>123213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2345X1277X4</v>
      </c>
      <c r="P88" s="75"/>
      <c r="Q88" s="75"/>
      <c r="R88" s="75"/>
      <c r="S88" s="75"/>
    </row>
    <row r="89" spans="1:19" ht="15" customHeight="1" x14ac:dyDescent="0.2">
      <c r="A89" s="77"/>
      <c r="B89" s="73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2345X1277X4</v>
      </c>
      <c r="P89" s="75"/>
      <c r="Q89" s="75"/>
      <c r="R89" s="75"/>
      <c r="S89" s="75"/>
    </row>
    <row r="90" spans="1:19" ht="15" customHeight="1" x14ac:dyDescent="0.2">
      <c r="A90" s="77"/>
      <c r="B90" s="73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2345X1277X4</v>
      </c>
      <c r="P90" s="75"/>
      <c r="Q90" s="75"/>
      <c r="R90" s="75"/>
      <c r="S90" s="75"/>
    </row>
    <row r="91" spans="1:19" ht="15" customHeight="1" x14ac:dyDescent="0.2">
      <c r="A91" s="77"/>
      <c r="B91" s="73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2345X1277X4</v>
      </c>
      <c r="P91" s="75"/>
      <c r="Q91" s="75"/>
      <c r="R91" s="75"/>
      <c r="S91" s="75"/>
    </row>
    <row r="92" spans="1:19" ht="15" customHeight="1" x14ac:dyDescent="0.2">
      <c r="A92" s="77"/>
      <c r="B92" s="73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2345X1277X4</v>
      </c>
      <c r="P92" s="75"/>
      <c r="Q92" s="75"/>
      <c r="R92" s="75"/>
      <c r="S92" s="75"/>
    </row>
    <row r="93" spans="1:19" ht="15" customHeight="1" x14ac:dyDescent="0.2">
      <c r="A93" s="77"/>
      <c r="B93" s="73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2345X1277X4</v>
      </c>
      <c r="P93" s="75"/>
      <c r="Q93" s="75"/>
      <c r="R93" s="75"/>
      <c r="S93" s="75"/>
    </row>
    <row r="94" spans="1:19" ht="15" customHeight="1" x14ac:dyDescent="0.2">
      <c r="A94" s="77"/>
      <c r="B94" s="73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2345X1277X4</v>
      </c>
      <c r="P94" s="75"/>
      <c r="Q94" s="75"/>
      <c r="R94" s="75"/>
      <c r="S94" s="75"/>
    </row>
    <row r="95" spans="1:19" ht="15" customHeight="1" x14ac:dyDescent="0.2">
      <c r="A95" s="77"/>
      <c r="B95" s="73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2345X1277X4</v>
      </c>
      <c r="P95" s="75"/>
      <c r="Q95" s="75"/>
      <c r="R95" s="75"/>
      <c r="S95" s="75"/>
    </row>
    <row r="96" spans="1:19" ht="15" customHeight="1" x14ac:dyDescent="0.2">
      <c r="A96" s="77"/>
      <c r="B96" s="73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2345X1277X4</v>
      </c>
      <c r="P96" s="75"/>
      <c r="Q96" s="75"/>
      <c r="R96" s="75"/>
      <c r="S96" s="75"/>
    </row>
    <row r="97" spans="1:19" ht="15" customHeight="1" x14ac:dyDescent="0.2">
      <c r="A97" s="77"/>
      <c r="B97" s="73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2345X1277X4</v>
      </c>
      <c r="P97" s="75"/>
      <c r="Q97" s="75"/>
      <c r="R97" s="75"/>
      <c r="S97" s="75"/>
    </row>
    <row r="98" spans="1:19" ht="15" customHeight="1" x14ac:dyDescent="0.2">
      <c r="A98" s="77"/>
      <c r="B98" s="73"/>
      <c r="C98" s="20" t="s">
        <v>48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2345X1277X4</v>
      </c>
      <c r="P98" s="75"/>
      <c r="Q98" s="75"/>
      <c r="R98" s="75"/>
      <c r="S98" s="75"/>
    </row>
    <row r="99" spans="1:19" ht="15" customHeight="1" x14ac:dyDescent="0.2">
      <c r="A99" s="77"/>
      <c r="B99" s="73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2345X1277X4</v>
      </c>
      <c r="P99" s="75"/>
      <c r="Q99" s="75"/>
      <c r="R99" s="75"/>
      <c r="S99" s="75"/>
    </row>
    <row r="100" spans="1:19" ht="15" customHeight="1" x14ac:dyDescent="0.2">
      <c r="A100" s="77"/>
      <c r="B100" s="73"/>
      <c r="C100" s="19" t="s">
        <v>27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2345X1277X4</v>
      </c>
      <c r="P100" s="75"/>
      <c r="Q100" s="75"/>
      <c r="R100" s="75"/>
      <c r="S100" s="75"/>
    </row>
    <row r="101" spans="1:19" ht="15" customHeight="1" x14ac:dyDescent="0.2">
      <c r="A101" s="84"/>
      <c r="B101" s="83"/>
      <c r="C101" s="19" t="s">
        <v>29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2345X1277X4</v>
      </c>
      <c r="P101" s="81"/>
      <c r="Q101" s="81"/>
      <c r="R101" s="81"/>
      <c r="S101" s="81"/>
    </row>
    <row r="102" spans="1:19" ht="18" customHeight="1" x14ac:dyDescent="0.2">
      <c r="A102" s="78" t="s">
        <v>62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80"/>
    </row>
    <row r="103" spans="1:19" ht="25.5" x14ac:dyDescent="0.2">
      <c r="A103" s="17" t="s">
        <v>34</v>
      </c>
      <c r="B103" s="14" t="s">
        <v>30</v>
      </c>
      <c r="C103" s="14" t="s">
        <v>31</v>
      </c>
      <c r="D103" s="67"/>
      <c r="E103" s="68"/>
      <c r="F103" s="68"/>
      <c r="G103" s="68"/>
      <c r="H103" s="68"/>
      <c r="I103" s="68"/>
      <c r="J103" s="68"/>
      <c r="K103" s="68"/>
      <c r="L103" s="68"/>
      <c r="M103" s="68"/>
      <c r="N103" s="69"/>
      <c r="O103" s="17" t="s">
        <v>5</v>
      </c>
      <c r="P103" s="17" t="s">
        <v>32</v>
      </c>
      <c r="Q103" s="67" t="s">
        <v>33</v>
      </c>
      <c r="R103" s="68"/>
      <c r="S103" s="69"/>
    </row>
    <row r="104" spans="1:19" ht="15" customHeight="1" x14ac:dyDescent="0.2">
      <c r="A104" s="70" t="s">
        <v>63</v>
      </c>
      <c r="B104" s="72">
        <f>VLOOKUP(CONCATENATE("VIDRO PUX ",Q104,"X",R104,"X",S104,"MM + COR"),[1]VIDROS!$A$5:$AD$415,5,FALSE)</f>
        <v>181000383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2345X1277X6</v>
      </c>
      <c r="P104" s="74">
        <v>1</v>
      </c>
      <c r="Q104" s="74">
        <f>Q66</f>
        <v>2345</v>
      </c>
      <c r="R104" s="74">
        <f>R66</f>
        <v>1277</v>
      </c>
      <c r="S104" s="74">
        <v>6</v>
      </c>
    </row>
    <row r="105" spans="1:19" ht="15" customHeight="1" x14ac:dyDescent="0.2">
      <c r="A105" s="71"/>
      <c r="B105" s="73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2345X1277X6</v>
      </c>
      <c r="P105" s="75"/>
      <c r="Q105" s="75"/>
      <c r="R105" s="75"/>
      <c r="S105" s="75"/>
    </row>
    <row r="106" spans="1:19" ht="15" customHeight="1" x14ac:dyDescent="0.2">
      <c r="A106" s="76" t="s">
        <v>64</v>
      </c>
      <c r="B106" s="72">
        <f>VLOOKUP(CONCATENATE("VIDRO PUX ",Q104,"X",R104,"X",S104,"MM + COR"),[1]VIDROS!$A$5:$AD$415,4,FALSE)</f>
        <v>123383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2345X1277X6</v>
      </c>
      <c r="P106" s="75"/>
      <c r="Q106" s="75"/>
      <c r="R106" s="75"/>
      <c r="S106" s="75"/>
    </row>
    <row r="107" spans="1:19" s="3" customFormat="1" ht="15" customHeight="1" x14ac:dyDescent="0.2">
      <c r="A107" s="77"/>
      <c r="B107" s="73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2345X1277X6</v>
      </c>
      <c r="P107" s="75"/>
      <c r="Q107" s="75"/>
      <c r="R107" s="75"/>
      <c r="S107" s="75"/>
    </row>
    <row r="108" spans="1:19" s="3" customFormat="1" ht="15" customHeight="1" x14ac:dyDescent="0.2">
      <c r="A108" s="77"/>
      <c r="B108" s="73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2345X1277X6</v>
      </c>
      <c r="P108" s="75"/>
      <c r="Q108" s="75"/>
      <c r="R108" s="75"/>
      <c r="S108" s="75"/>
    </row>
    <row r="109" spans="1:19" ht="15" customHeight="1" x14ac:dyDescent="0.2">
      <c r="A109" s="77"/>
      <c r="B109" s="73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2345X1277X6</v>
      </c>
      <c r="P109" s="75"/>
      <c r="Q109" s="75"/>
      <c r="R109" s="75"/>
      <c r="S109" s="75"/>
    </row>
    <row r="110" spans="1:19" ht="15" customHeight="1" x14ac:dyDescent="0.2">
      <c r="A110" s="77"/>
      <c r="B110" s="73"/>
      <c r="C110" s="19" t="s">
        <v>35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2345X1277X6</v>
      </c>
      <c r="P110" s="75"/>
      <c r="Q110" s="75"/>
      <c r="R110" s="75"/>
      <c r="S110" s="75"/>
    </row>
    <row r="111" spans="1:19" ht="15" customHeight="1" x14ac:dyDescent="0.2">
      <c r="A111" s="77"/>
      <c r="B111" s="73"/>
      <c r="C111" s="19" t="s">
        <v>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2345X1277X6</v>
      </c>
      <c r="P111" s="75"/>
      <c r="Q111" s="75"/>
      <c r="R111" s="75"/>
      <c r="S111" s="75"/>
    </row>
    <row r="112" spans="1:19" ht="15" customHeight="1" x14ac:dyDescent="0.2">
      <c r="A112" s="77"/>
      <c r="B112" s="73"/>
      <c r="C112" s="19" t="s">
        <v>37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2345X1277X6</v>
      </c>
      <c r="P112" s="75"/>
      <c r="Q112" s="75"/>
      <c r="R112" s="75"/>
      <c r="S112" s="75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1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59" t="s">
        <v>69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s="2" customFormat="1" ht="60.75" customHeight="1" x14ac:dyDescent="0.2">
      <c r="A2" s="61" t="s">
        <v>75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s="2" customFormat="1" ht="27.75" customHeight="1" x14ac:dyDescent="0.2">
      <c r="A3" s="63" t="s">
        <v>3</v>
      </c>
      <c r="B3" s="63" t="s">
        <v>4</v>
      </c>
      <c r="C3" s="63" t="s">
        <v>6</v>
      </c>
      <c r="D3" s="49" t="s">
        <v>6</v>
      </c>
      <c r="E3" s="50"/>
      <c r="F3" s="50"/>
      <c r="G3" s="50"/>
      <c r="H3" s="50"/>
      <c r="I3" s="50"/>
      <c r="J3" s="50"/>
      <c r="K3" s="50"/>
      <c r="L3" s="50"/>
      <c r="M3" s="50"/>
      <c r="N3" s="51"/>
      <c r="O3" s="64" t="s">
        <v>5</v>
      </c>
      <c r="P3" s="65" t="s">
        <v>38</v>
      </c>
      <c r="Q3" s="64" t="s">
        <v>7</v>
      </c>
      <c r="R3" s="64"/>
      <c r="S3" s="64"/>
    </row>
    <row r="4" spans="1:19" ht="38.25" customHeight="1" x14ac:dyDescent="0.2">
      <c r="A4" s="63"/>
      <c r="B4" s="63"/>
      <c r="C4" s="63"/>
      <c r="D4" s="7" t="s">
        <v>46</v>
      </c>
      <c r="E4" s="7" t="s">
        <v>39</v>
      </c>
      <c r="F4" s="7" t="s">
        <v>40</v>
      </c>
      <c r="G4" s="7" t="s">
        <v>41</v>
      </c>
      <c r="H4" s="7" t="s">
        <v>42</v>
      </c>
      <c r="I4" s="7" t="s">
        <v>43</v>
      </c>
      <c r="J4" s="7" t="s">
        <v>44</v>
      </c>
      <c r="K4" s="7" t="s">
        <v>45</v>
      </c>
      <c r="L4" s="7" t="s">
        <v>58</v>
      </c>
      <c r="M4" s="7" t="s">
        <v>59</v>
      </c>
      <c r="N4" s="7" t="s">
        <v>60</v>
      </c>
      <c r="O4" s="64"/>
      <c r="P4" s="6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0">
        <v>929266</v>
      </c>
      <c r="B5" s="53">
        <f>VLOOKUP(A5,'[1]PTA DESL ALUM VD'!$B$10:$F$278,2,FALSE)</f>
        <v>570214</v>
      </c>
      <c r="C5" s="54"/>
      <c r="D5" s="34">
        <v>330005</v>
      </c>
      <c r="E5" s="34">
        <v>330105</v>
      </c>
      <c r="F5" s="34">
        <v>330205</v>
      </c>
      <c r="G5" s="34">
        <v>330305</v>
      </c>
      <c r="H5" s="34">
        <v>330405</v>
      </c>
      <c r="I5" s="34">
        <v>330505</v>
      </c>
      <c r="J5" s="34">
        <v>330605</v>
      </c>
      <c r="K5" s="34">
        <v>330705</v>
      </c>
      <c r="L5" s="34">
        <v>330805</v>
      </c>
      <c r="M5" s="34">
        <v>330905</v>
      </c>
      <c r="N5" s="34">
        <v>331005</v>
      </c>
      <c r="O5" s="40" t="str">
        <f>VLOOKUP(A5,'[1]PTA DESL ALUM VD'!$B$10:$F$278,3,FALSE)</f>
        <v>PORTA ESP ATRIA PUX/FECH 2400X1400X45 + COR</v>
      </c>
      <c r="P5" s="33" t="s">
        <v>53</v>
      </c>
      <c r="Q5" s="40">
        <f>VLOOKUP(A5,'[1]PTA DESL ALUM VD'!$B$10:$F$278,4,FALSE)</f>
        <v>2400</v>
      </c>
      <c r="R5" s="40">
        <f>VLOOKUP(A5,'[1]PTA DESL ALUM VD'!$B$10:$F$278,5,FALSE)</f>
        <v>1400</v>
      </c>
      <c r="S5" s="40">
        <v>45</v>
      </c>
    </row>
    <row r="6" spans="1:19" ht="38.25" customHeight="1" x14ac:dyDescent="0.2">
      <c r="A6" s="52"/>
      <c r="B6" s="55"/>
      <c r="C6" s="56"/>
      <c r="D6" s="34">
        <v>330006</v>
      </c>
      <c r="E6" s="34">
        <v>330106</v>
      </c>
      <c r="F6" s="34">
        <v>330206</v>
      </c>
      <c r="G6" s="34">
        <v>330306</v>
      </c>
      <c r="H6" s="34">
        <v>330406</v>
      </c>
      <c r="I6" s="34">
        <v>330506</v>
      </c>
      <c r="J6" s="34">
        <v>330606</v>
      </c>
      <c r="K6" s="34">
        <v>330706</v>
      </c>
      <c r="L6" s="34">
        <v>330806</v>
      </c>
      <c r="M6" s="34">
        <v>330906</v>
      </c>
      <c r="N6" s="34">
        <v>331006</v>
      </c>
      <c r="O6" s="52"/>
      <c r="P6" s="33" t="s">
        <v>25</v>
      </c>
      <c r="Q6" s="52"/>
      <c r="R6" s="52"/>
      <c r="S6" s="52"/>
    </row>
    <row r="7" spans="1:19" ht="38.25" customHeight="1" x14ac:dyDescent="0.2">
      <c r="A7" s="52"/>
      <c r="B7" s="55"/>
      <c r="C7" s="56"/>
      <c r="D7" s="34">
        <v>330008</v>
      </c>
      <c r="E7" s="34">
        <v>330108</v>
      </c>
      <c r="F7" s="34">
        <v>330208</v>
      </c>
      <c r="G7" s="34">
        <v>330308</v>
      </c>
      <c r="H7" s="34">
        <v>330408</v>
      </c>
      <c r="I7" s="34">
        <v>330508</v>
      </c>
      <c r="J7" s="34">
        <v>330608</v>
      </c>
      <c r="K7" s="34">
        <v>330708</v>
      </c>
      <c r="L7" s="34">
        <v>330808</v>
      </c>
      <c r="M7" s="34">
        <v>330908</v>
      </c>
      <c r="N7" s="34">
        <v>331008</v>
      </c>
      <c r="O7" s="52"/>
      <c r="P7" s="33" t="s">
        <v>47</v>
      </c>
      <c r="Q7" s="52"/>
      <c r="R7" s="52"/>
      <c r="S7" s="52"/>
    </row>
    <row r="8" spans="1:19" ht="38.25" customHeight="1" x14ac:dyDescent="0.2">
      <c r="A8" s="52"/>
      <c r="B8" s="55"/>
      <c r="C8" s="56"/>
      <c r="D8" s="34">
        <v>330009</v>
      </c>
      <c r="E8" s="34">
        <v>330109</v>
      </c>
      <c r="F8" s="34">
        <v>330209</v>
      </c>
      <c r="G8" s="34">
        <v>330309</v>
      </c>
      <c r="H8" s="34">
        <v>330409</v>
      </c>
      <c r="I8" s="34">
        <v>330509</v>
      </c>
      <c r="J8" s="34">
        <v>330609</v>
      </c>
      <c r="K8" s="34">
        <v>330709</v>
      </c>
      <c r="L8" s="34">
        <v>330809</v>
      </c>
      <c r="M8" s="34">
        <v>330909</v>
      </c>
      <c r="N8" s="34">
        <v>331009</v>
      </c>
      <c r="O8" s="52"/>
      <c r="P8" s="33" t="s">
        <v>57</v>
      </c>
      <c r="Q8" s="52"/>
      <c r="R8" s="52"/>
      <c r="S8" s="52"/>
    </row>
    <row r="9" spans="1:19" ht="30" customHeight="1" x14ac:dyDescent="0.2">
      <c r="A9" s="52"/>
      <c r="B9" s="55"/>
      <c r="C9" s="56"/>
      <c r="D9" s="34">
        <v>330010</v>
      </c>
      <c r="E9" s="34">
        <v>330110</v>
      </c>
      <c r="F9" s="34">
        <v>330210</v>
      </c>
      <c r="G9" s="34">
        <v>330310</v>
      </c>
      <c r="H9" s="34">
        <v>330410</v>
      </c>
      <c r="I9" s="34">
        <v>330510</v>
      </c>
      <c r="J9" s="34">
        <v>330610</v>
      </c>
      <c r="K9" s="34">
        <v>330710</v>
      </c>
      <c r="L9" s="34">
        <v>330810</v>
      </c>
      <c r="M9" s="34">
        <v>330910</v>
      </c>
      <c r="N9" s="34">
        <v>331010</v>
      </c>
      <c r="O9" s="52"/>
      <c r="P9" s="33" t="s">
        <v>23</v>
      </c>
      <c r="Q9" s="52"/>
      <c r="R9" s="52"/>
      <c r="S9" s="52"/>
    </row>
    <row r="10" spans="1:19" ht="30" customHeight="1" x14ac:dyDescent="0.2">
      <c r="A10" s="52"/>
      <c r="B10" s="55"/>
      <c r="C10" s="56"/>
      <c r="D10" s="34">
        <v>330012</v>
      </c>
      <c r="E10" s="34">
        <v>330112</v>
      </c>
      <c r="F10" s="34">
        <v>330212</v>
      </c>
      <c r="G10" s="34">
        <v>330312</v>
      </c>
      <c r="H10" s="34">
        <v>330412</v>
      </c>
      <c r="I10" s="34">
        <v>330512</v>
      </c>
      <c r="J10" s="34">
        <v>330612</v>
      </c>
      <c r="K10" s="34">
        <v>330712</v>
      </c>
      <c r="L10" s="34">
        <v>330812</v>
      </c>
      <c r="M10" s="34">
        <v>330912</v>
      </c>
      <c r="N10" s="34">
        <v>331012</v>
      </c>
      <c r="O10" s="52"/>
      <c r="P10" s="33" t="s">
        <v>12</v>
      </c>
      <c r="Q10" s="52"/>
      <c r="R10" s="52"/>
      <c r="S10" s="52"/>
    </row>
    <row r="11" spans="1:19" ht="30" customHeight="1" x14ac:dyDescent="0.2">
      <c r="A11" s="52"/>
      <c r="B11" s="55"/>
      <c r="C11" s="56"/>
      <c r="D11" s="34">
        <v>330013</v>
      </c>
      <c r="E11" s="34">
        <v>330113</v>
      </c>
      <c r="F11" s="34">
        <v>330213</v>
      </c>
      <c r="G11" s="34">
        <v>330313</v>
      </c>
      <c r="H11" s="34">
        <v>330413</v>
      </c>
      <c r="I11" s="34">
        <v>330513</v>
      </c>
      <c r="J11" s="34">
        <v>330613</v>
      </c>
      <c r="K11" s="34">
        <v>330713</v>
      </c>
      <c r="L11" s="34">
        <v>330813</v>
      </c>
      <c r="M11" s="34">
        <v>330913</v>
      </c>
      <c r="N11" s="34">
        <v>331013</v>
      </c>
      <c r="O11" s="52"/>
      <c r="P11" s="33" t="s">
        <v>56</v>
      </c>
      <c r="Q11" s="52"/>
      <c r="R11" s="52"/>
      <c r="S11" s="52"/>
    </row>
    <row r="12" spans="1:19" ht="30" customHeight="1" x14ac:dyDescent="0.2">
      <c r="A12" s="52"/>
      <c r="B12" s="55"/>
      <c r="C12" s="56"/>
      <c r="D12" s="34">
        <v>330015</v>
      </c>
      <c r="E12" s="34">
        <v>330115</v>
      </c>
      <c r="F12" s="34">
        <v>330215</v>
      </c>
      <c r="G12" s="34">
        <v>330315</v>
      </c>
      <c r="H12" s="34">
        <v>330415</v>
      </c>
      <c r="I12" s="34">
        <v>330515</v>
      </c>
      <c r="J12" s="34">
        <v>330615</v>
      </c>
      <c r="K12" s="34">
        <v>330715</v>
      </c>
      <c r="L12" s="34">
        <v>330815</v>
      </c>
      <c r="M12" s="34">
        <v>330915</v>
      </c>
      <c r="N12" s="34">
        <v>331015</v>
      </c>
      <c r="O12" s="52"/>
      <c r="P12" s="33" t="s">
        <v>20</v>
      </c>
      <c r="Q12" s="52"/>
      <c r="R12" s="52"/>
      <c r="S12" s="52"/>
    </row>
    <row r="13" spans="1:19" ht="30" customHeight="1" x14ac:dyDescent="0.2">
      <c r="A13" s="52"/>
      <c r="B13" s="55"/>
      <c r="C13" s="56"/>
      <c r="D13" s="34">
        <v>330021</v>
      </c>
      <c r="E13" s="34">
        <v>330121</v>
      </c>
      <c r="F13" s="34">
        <v>330221</v>
      </c>
      <c r="G13" s="34">
        <v>330321</v>
      </c>
      <c r="H13" s="34">
        <v>330421</v>
      </c>
      <c r="I13" s="34">
        <v>330521</v>
      </c>
      <c r="J13" s="34">
        <v>330621</v>
      </c>
      <c r="K13" s="34">
        <v>330721</v>
      </c>
      <c r="L13" s="34">
        <v>330821</v>
      </c>
      <c r="M13" s="34">
        <v>330921</v>
      </c>
      <c r="N13" s="34">
        <v>331021</v>
      </c>
      <c r="O13" s="52"/>
      <c r="P13" s="33" t="s">
        <v>24</v>
      </c>
      <c r="Q13" s="52"/>
      <c r="R13" s="52"/>
      <c r="S13" s="52"/>
    </row>
    <row r="14" spans="1:19" ht="30" customHeight="1" x14ac:dyDescent="0.2">
      <c r="A14" s="52"/>
      <c r="B14" s="55"/>
      <c r="C14" s="56"/>
      <c r="D14" s="34">
        <v>330026</v>
      </c>
      <c r="E14" s="34">
        <v>330126</v>
      </c>
      <c r="F14" s="34">
        <v>330226</v>
      </c>
      <c r="G14" s="34">
        <v>330326</v>
      </c>
      <c r="H14" s="34">
        <v>330426</v>
      </c>
      <c r="I14" s="34">
        <v>330526</v>
      </c>
      <c r="J14" s="34">
        <v>330626</v>
      </c>
      <c r="K14" s="34">
        <v>330726</v>
      </c>
      <c r="L14" s="34">
        <v>330826</v>
      </c>
      <c r="M14" s="34">
        <v>330926</v>
      </c>
      <c r="N14" s="34">
        <v>331026</v>
      </c>
      <c r="O14" s="52"/>
      <c r="P14" s="33" t="s">
        <v>55</v>
      </c>
      <c r="Q14" s="52"/>
      <c r="R14" s="52"/>
      <c r="S14" s="52"/>
    </row>
    <row r="15" spans="1:19" ht="30" customHeight="1" x14ac:dyDescent="0.2">
      <c r="A15" s="52"/>
      <c r="B15" s="55"/>
      <c r="C15" s="56"/>
      <c r="D15" s="34">
        <v>330027</v>
      </c>
      <c r="E15" s="34">
        <v>330127</v>
      </c>
      <c r="F15" s="34">
        <v>330227</v>
      </c>
      <c r="G15" s="34">
        <v>330327</v>
      </c>
      <c r="H15" s="34">
        <v>330427</v>
      </c>
      <c r="I15" s="34">
        <v>330527</v>
      </c>
      <c r="J15" s="34">
        <v>330627</v>
      </c>
      <c r="K15" s="34">
        <v>330727</v>
      </c>
      <c r="L15" s="34">
        <v>330827</v>
      </c>
      <c r="M15" s="34">
        <v>330927</v>
      </c>
      <c r="N15" s="34">
        <v>331027</v>
      </c>
      <c r="O15" s="52"/>
      <c r="P15" s="33" t="s">
        <v>54</v>
      </c>
      <c r="Q15" s="52"/>
      <c r="R15" s="52"/>
      <c r="S15" s="52"/>
    </row>
    <row r="16" spans="1:19" ht="30" customHeight="1" x14ac:dyDescent="0.2">
      <c r="A16" s="52"/>
      <c r="B16" s="55"/>
      <c r="C16" s="56"/>
      <c r="D16" s="34">
        <v>330038</v>
      </c>
      <c r="E16" s="34">
        <v>330138</v>
      </c>
      <c r="F16" s="34">
        <v>330238</v>
      </c>
      <c r="G16" s="34">
        <v>330338</v>
      </c>
      <c r="H16" s="34">
        <v>330438</v>
      </c>
      <c r="I16" s="34">
        <v>330538</v>
      </c>
      <c r="J16" s="34">
        <v>330638</v>
      </c>
      <c r="K16" s="34">
        <v>330738</v>
      </c>
      <c r="L16" s="34">
        <v>330838</v>
      </c>
      <c r="M16" s="34">
        <v>330938</v>
      </c>
      <c r="N16" s="34">
        <v>331038</v>
      </c>
      <c r="O16" s="52"/>
      <c r="P16" s="33" t="s">
        <v>21</v>
      </c>
      <c r="Q16" s="52"/>
      <c r="R16" s="52"/>
      <c r="S16" s="52"/>
    </row>
    <row r="17" spans="1:19" ht="30" customHeight="1" x14ac:dyDescent="0.2">
      <c r="A17" s="52"/>
      <c r="B17" s="55"/>
      <c r="C17" s="56"/>
      <c r="D17" s="34">
        <v>330044</v>
      </c>
      <c r="E17" s="34">
        <v>330144</v>
      </c>
      <c r="F17" s="34">
        <v>330244</v>
      </c>
      <c r="G17" s="34">
        <v>330344</v>
      </c>
      <c r="H17" s="34">
        <v>330444</v>
      </c>
      <c r="I17" s="34">
        <v>330544</v>
      </c>
      <c r="J17" s="34">
        <v>330644</v>
      </c>
      <c r="K17" s="34">
        <v>330744</v>
      </c>
      <c r="L17" s="34">
        <v>330844</v>
      </c>
      <c r="M17" s="34">
        <v>330944</v>
      </c>
      <c r="N17" s="34">
        <v>331044</v>
      </c>
      <c r="O17" s="52"/>
      <c r="P17" s="33" t="s">
        <v>22</v>
      </c>
      <c r="Q17" s="52"/>
      <c r="R17" s="52"/>
      <c r="S17" s="52"/>
    </row>
    <row r="18" spans="1:19" ht="30" customHeight="1" x14ac:dyDescent="0.2">
      <c r="A18" s="52"/>
      <c r="B18" s="55"/>
      <c r="C18" s="56"/>
      <c r="D18" s="34">
        <v>330049</v>
      </c>
      <c r="E18" s="34">
        <v>330149</v>
      </c>
      <c r="F18" s="34">
        <v>330249</v>
      </c>
      <c r="G18" s="34">
        <v>330349</v>
      </c>
      <c r="H18" s="34">
        <v>330449</v>
      </c>
      <c r="I18" s="34">
        <v>330549</v>
      </c>
      <c r="J18" s="34">
        <v>330649</v>
      </c>
      <c r="K18" s="34">
        <v>330749</v>
      </c>
      <c r="L18" s="34">
        <v>330849</v>
      </c>
      <c r="M18" s="34">
        <v>330949</v>
      </c>
      <c r="N18" s="34">
        <v>331049</v>
      </c>
      <c r="O18" s="52"/>
      <c r="P18" s="33" t="s">
        <v>49</v>
      </c>
      <c r="Q18" s="52"/>
      <c r="R18" s="52"/>
      <c r="S18" s="52"/>
    </row>
    <row r="19" spans="1:19" ht="30" customHeight="1" x14ac:dyDescent="0.2">
      <c r="A19" s="52"/>
      <c r="B19" s="55"/>
      <c r="C19" s="56"/>
      <c r="D19" s="34">
        <v>330050</v>
      </c>
      <c r="E19" s="34">
        <v>330150</v>
      </c>
      <c r="F19" s="34">
        <v>330250</v>
      </c>
      <c r="G19" s="34">
        <v>330350</v>
      </c>
      <c r="H19" s="34">
        <v>330450</v>
      </c>
      <c r="I19" s="34">
        <v>330550</v>
      </c>
      <c r="J19" s="34">
        <v>330650</v>
      </c>
      <c r="K19" s="34">
        <v>330750</v>
      </c>
      <c r="L19" s="34">
        <v>330850</v>
      </c>
      <c r="M19" s="34">
        <v>330950</v>
      </c>
      <c r="N19" s="34">
        <v>331050</v>
      </c>
      <c r="O19" s="52"/>
      <c r="P19" s="33" t="s">
        <v>50</v>
      </c>
      <c r="Q19" s="52"/>
      <c r="R19" s="52"/>
      <c r="S19" s="52"/>
    </row>
    <row r="20" spans="1:19" ht="30" customHeight="1" x14ac:dyDescent="0.2">
      <c r="A20" s="52"/>
      <c r="B20" s="55"/>
      <c r="C20" s="56"/>
      <c r="D20" s="34">
        <v>330051</v>
      </c>
      <c r="E20" s="34">
        <v>330151</v>
      </c>
      <c r="F20" s="34">
        <v>330251</v>
      </c>
      <c r="G20" s="34">
        <v>330351</v>
      </c>
      <c r="H20" s="34">
        <v>330451</v>
      </c>
      <c r="I20" s="34">
        <v>330551</v>
      </c>
      <c r="J20" s="34">
        <v>330651</v>
      </c>
      <c r="K20" s="34">
        <v>330751</v>
      </c>
      <c r="L20" s="34">
        <v>330851</v>
      </c>
      <c r="M20" s="34">
        <v>330951</v>
      </c>
      <c r="N20" s="34">
        <v>331051</v>
      </c>
      <c r="O20" s="52"/>
      <c r="P20" s="33" t="s">
        <v>51</v>
      </c>
      <c r="Q20" s="52"/>
      <c r="R20" s="52"/>
      <c r="S20" s="52"/>
    </row>
    <row r="21" spans="1:19" ht="30" customHeight="1" x14ac:dyDescent="0.2">
      <c r="A21" s="52"/>
      <c r="B21" s="55"/>
      <c r="C21" s="56"/>
      <c r="D21" s="34">
        <v>330052</v>
      </c>
      <c r="E21" s="34">
        <v>330152</v>
      </c>
      <c r="F21" s="34">
        <v>330252</v>
      </c>
      <c r="G21" s="34">
        <v>330352</v>
      </c>
      <c r="H21" s="34">
        <v>330452</v>
      </c>
      <c r="I21" s="34">
        <v>330552</v>
      </c>
      <c r="J21" s="34">
        <v>330652</v>
      </c>
      <c r="K21" s="34">
        <v>330752</v>
      </c>
      <c r="L21" s="34">
        <v>330852</v>
      </c>
      <c r="M21" s="34">
        <v>330952</v>
      </c>
      <c r="N21" s="34">
        <v>331052</v>
      </c>
      <c r="O21" s="52"/>
      <c r="P21" s="33" t="s">
        <v>52</v>
      </c>
      <c r="Q21" s="52"/>
      <c r="R21" s="52"/>
      <c r="S21" s="52"/>
    </row>
    <row r="22" spans="1:19" ht="30" customHeight="1" x14ac:dyDescent="0.2">
      <c r="A22" s="52"/>
      <c r="B22" s="55"/>
      <c r="C22" s="56"/>
      <c r="D22" s="36">
        <v>330019</v>
      </c>
      <c r="E22" s="36">
        <v>330119</v>
      </c>
      <c r="F22" s="36">
        <v>330219</v>
      </c>
      <c r="G22" s="36">
        <v>330319</v>
      </c>
      <c r="H22" s="36">
        <v>330419</v>
      </c>
      <c r="I22" s="36">
        <v>330519</v>
      </c>
      <c r="J22" s="36">
        <v>330619</v>
      </c>
      <c r="K22" s="36">
        <v>330719</v>
      </c>
      <c r="L22" s="36">
        <v>330819</v>
      </c>
      <c r="M22" s="36">
        <v>330919</v>
      </c>
      <c r="N22" s="36">
        <v>331019</v>
      </c>
      <c r="O22" s="52"/>
      <c r="P22" s="30"/>
      <c r="Q22" s="52"/>
      <c r="R22" s="52"/>
      <c r="S22" s="52"/>
    </row>
    <row r="23" spans="1:19" ht="30" customHeight="1" x14ac:dyDescent="0.2">
      <c r="A23" s="52"/>
      <c r="B23" s="55"/>
      <c r="C23" s="56"/>
      <c r="D23" s="36">
        <v>330025</v>
      </c>
      <c r="E23" s="36">
        <v>330125</v>
      </c>
      <c r="F23" s="36">
        <v>330225</v>
      </c>
      <c r="G23" s="36">
        <v>330325</v>
      </c>
      <c r="H23" s="36">
        <v>330425</v>
      </c>
      <c r="I23" s="36">
        <v>330525</v>
      </c>
      <c r="J23" s="36">
        <v>330625</v>
      </c>
      <c r="K23" s="36">
        <v>330725</v>
      </c>
      <c r="L23" s="36">
        <v>330825</v>
      </c>
      <c r="M23" s="36">
        <v>330925</v>
      </c>
      <c r="N23" s="36">
        <v>331025</v>
      </c>
      <c r="O23" s="52"/>
      <c r="P23" s="30"/>
      <c r="Q23" s="52"/>
      <c r="R23" s="52"/>
      <c r="S23" s="52"/>
    </row>
    <row r="24" spans="1:19" ht="30" customHeight="1" x14ac:dyDescent="0.2">
      <c r="A24" s="52"/>
      <c r="B24" s="55"/>
      <c r="C24" s="56"/>
      <c r="D24" s="36">
        <v>330028</v>
      </c>
      <c r="E24" s="36">
        <v>330128</v>
      </c>
      <c r="F24" s="36">
        <v>330228</v>
      </c>
      <c r="G24" s="36">
        <v>330328</v>
      </c>
      <c r="H24" s="36">
        <v>330428</v>
      </c>
      <c r="I24" s="36">
        <v>330528</v>
      </c>
      <c r="J24" s="36">
        <v>330628</v>
      </c>
      <c r="K24" s="36">
        <v>330728</v>
      </c>
      <c r="L24" s="36">
        <v>330828</v>
      </c>
      <c r="M24" s="36">
        <v>330928</v>
      </c>
      <c r="N24" s="36">
        <v>331028</v>
      </c>
      <c r="O24" s="52"/>
      <c r="P24" s="30"/>
      <c r="Q24" s="52"/>
      <c r="R24" s="52"/>
      <c r="S24" s="52"/>
    </row>
    <row r="25" spans="1:19" ht="30" customHeight="1" x14ac:dyDescent="0.2">
      <c r="A25" s="52"/>
      <c r="B25" s="55"/>
      <c r="C25" s="56"/>
      <c r="D25" s="36">
        <v>330058</v>
      </c>
      <c r="E25" s="36">
        <v>330158</v>
      </c>
      <c r="F25" s="36">
        <v>330258</v>
      </c>
      <c r="G25" s="36">
        <v>330358</v>
      </c>
      <c r="H25" s="36">
        <v>330458</v>
      </c>
      <c r="I25" s="36">
        <v>330558</v>
      </c>
      <c r="J25" s="36">
        <v>330658</v>
      </c>
      <c r="K25" s="36">
        <v>330758</v>
      </c>
      <c r="L25" s="36">
        <v>330858</v>
      </c>
      <c r="M25" s="36">
        <v>330958</v>
      </c>
      <c r="N25" s="36">
        <v>331058</v>
      </c>
      <c r="O25" s="52"/>
      <c r="P25" s="30"/>
      <c r="Q25" s="52"/>
      <c r="R25" s="52"/>
      <c r="S25" s="52"/>
    </row>
    <row r="26" spans="1:19" ht="30" customHeight="1" x14ac:dyDescent="0.2">
      <c r="A26" s="52"/>
      <c r="B26" s="55"/>
      <c r="C26" s="56"/>
      <c r="D26" s="36">
        <v>330059</v>
      </c>
      <c r="E26" s="36">
        <v>330159</v>
      </c>
      <c r="F26" s="36">
        <v>330259</v>
      </c>
      <c r="G26" s="36">
        <v>330359</v>
      </c>
      <c r="H26" s="36">
        <v>330459</v>
      </c>
      <c r="I26" s="36">
        <v>330559</v>
      </c>
      <c r="J26" s="36">
        <v>330659</v>
      </c>
      <c r="K26" s="36">
        <v>330759</v>
      </c>
      <c r="L26" s="36">
        <v>330859</v>
      </c>
      <c r="M26" s="36">
        <v>330959</v>
      </c>
      <c r="N26" s="36">
        <v>331059</v>
      </c>
      <c r="O26" s="52"/>
      <c r="P26" s="30"/>
      <c r="Q26" s="52"/>
      <c r="R26" s="52"/>
      <c r="S26" s="52"/>
    </row>
    <row r="27" spans="1:19" ht="30" customHeight="1" x14ac:dyDescent="0.2">
      <c r="A27" s="52"/>
      <c r="B27" s="55"/>
      <c r="C27" s="56"/>
      <c r="D27" s="36">
        <v>330060</v>
      </c>
      <c r="E27" s="36">
        <v>330160</v>
      </c>
      <c r="F27" s="36">
        <v>330260</v>
      </c>
      <c r="G27" s="36">
        <v>330360</v>
      </c>
      <c r="H27" s="36">
        <v>330460</v>
      </c>
      <c r="I27" s="36">
        <v>330560</v>
      </c>
      <c r="J27" s="36">
        <v>330660</v>
      </c>
      <c r="K27" s="36">
        <v>330760</v>
      </c>
      <c r="L27" s="36">
        <v>330860</v>
      </c>
      <c r="M27" s="36">
        <v>330960</v>
      </c>
      <c r="N27" s="36">
        <v>331060</v>
      </c>
      <c r="O27" s="52"/>
      <c r="P27" s="30"/>
      <c r="Q27" s="52"/>
      <c r="R27" s="52"/>
      <c r="S27" s="52"/>
    </row>
    <row r="28" spans="1:19" ht="30" customHeight="1" x14ac:dyDescent="0.2">
      <c r="A28" s="52"/>
      <c r="B28" s="55"/>
      <c r="C28" s="56"/>
      <c r="D28" s="36">
        <v>330061</v>
      </c>
      <c r="E28" s="36">
        <v>330161</v>
      </c>
      <c r="F28" s="36">
        <v>330261</v>
      </c>
      <c r="G28" s="36">
        <v>330361</v>
      </c>
      <c r="H28" s="36">
        <v>330461</v>
      </c>
      <c r="I28" s="36">
        <v>330561</v>
      </c>
      <c r="J28" s="36">
        <v>330661</v>
      </c>
      <c r="K28" s="36">
        <v>330761</v>
      </c>
      <c r="L28" s="36">
        <v>330861</v>
      </c>
      <c r="M28" s="36">
        <v>330961</v>
      </c>
      <c r="N28" s="36">
        <v>331061</v>
      </c>
      <c r="O28" s="52"/>
      <c r="P28" s="30"/>
      <c r="Q28" s="52"/>
      <c r="R28" s="52"/>
      <c r="S28" s="52"/>
    </row>
    <row r="29" spans="1:19" ht="30" customHeight="1" x14ac:dyDescent="0.2">
      <c r="A29" s="41"/>
      <c r="B29" s="57"/>
      <c r="C29" s="58"/>
      <c r="D29" s="36">
        <v>330063</v>
      </c>
      <c r="E29" s="36">
        <v>330163</v>
      </c>
      <c r="F29" s="36">
        <v>330263</v>
      </c>
      <c r="G29" s="36">
        <v>330363</v>
      </c>
      <c r="H29" s="36">
        <v>330463</v>
      </c>
      <c r="I29" s="36">
        <v>330563</v>
      </c>
      <c r="J29" s="36">
        <v>330663</v>
      </c>
      <c r="K29" s="36">
        <v>330763</v>
      </c>
      <c r="L29" s="36">
        <v>330863</v>
      </c>
      <c r="M29" s="36">
        <v>330963</v>
      </c>
      <c r="N29" s="36">
        <v>331063</v>
      </c>
      <c r="O29" s="41"/>
      <c r="P29" s="30"/>
      <c r="Q29" s="41"/>
      <c r="R29" s="41"/>
      <c r="S29" s="41"/>
    </row>
    <row r="30" spans="1:19" ht="33" customHeight="1" x14ac:dyDescent="0.2">
      <c r="A30" s="42" t="s">
        <v>70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</row>
    <row r="31" spans="1:19" ht="28.5" customHeight="1" x14ac:dyDescent="0.2">
      <c r="A31" s="45" t="s">
        <v>15</v>
      </c>
      <c r="B31" s="45" t="s">
        <v>4</v>
      </c>
      <c r="C31" s="45" t="s">
        <v>13</v>
      </c>
      <c r="D31" s="49" t="s">
        <v>6</v>
      </c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46" t="s">
        <v>5</v>
      </c>
      <c r="P31" s="48" t="s">
        <v>10</v>
      </c>
      <c r="Q31" s="48" t="s">
        <v>11</v>
      </c>
      <c r="R31" s="48"/>
      <c r="S31" s="48"/>
    </row>
    <row r="32" spans="1:19" ht="39" customHeight="1" x14ac:dyDescent="0.2">
      <c r="A32" s="45"/>
      <c r="B32" s="45"/>
      <c r="C32" s="45"/>
      <c r="D32" s="7" t="s">
        <v>46</v>
      </c>
      <c r="E32" s="7" t="s">
        <v>39</v>
      </c>
      <c r="F32" s="7" t="s">
        <v>40</v>
      </c>
      <c r="G32" s="7" t="s">
        <v>41</v>
      </c>
      <c r="H32" s="7" t="s">
        <v>42</v>
      </c>
      <c r="I32" s="7" t="s">
        <v>43</v>
      </c>
      <c r="J32" s="7" t="s">
        <v>44</v>
      </c>
      <c r="K32" s="7" t="s">
        <v>45</v>
      </c>
      <c r="L32" s="7" t="s">
        <v>58</v>
      </c>
      <c r="M32" s="7" t="s">
        <v>59</v>
      </c>
      <c r="N32" s="7" t="s">
        <v>60</v>
      </c>
      <c r="O32" s="47"/>
      <c r="P32" s="48"/>
      <c r="Q32" s="32" t="s">
        <v>0</v>
      </c>
      <c r="R32" s="32" t="s">
        <v>9</v>
      </c>
      <c r="S32" s="32" t="s">
        <v>1</v>
      </c>
    </row>
    <row r="33" spans="1:19" ht="24" customHeight="1" x14ac:dyDescent="0.2">
      <c r="A33" s="27">
        <v>598006</v>
      </c>
      <c r="B33" s="31"/>
      <c r="C33" s="31"/>
      <c r="D33" s="31">
        <v>3399</v>
      </c>
      <c r="E33" s="31">
        <v>3301</v>
      </c>
      <c r="F33" s="31">
        <v>3302</v>
      </c>
      <c r="G33" s="31">
        <v>3303</v>
      </c>
      <c r="H33" s="31">
        <v>3304</v>
      </c>
      <c r="I33" s="31">
        <v>3305</v>
      </c>
      <c r="J33" s="31">
        <v>3306</v>
      </c>
      <c r="K33" s="31">
        <v>3307</v>
      </c>
      <c r="L33" s="31">
        <v>3308</v>
      </c>
      <c r="M33" s="31">
        <v>3309</v>
      </c>
      <c r="N33" s="31">
        <v>3310</v>
      </c>
      <c r="O33" s="29" t="str">
        <f>VLOOKUP(A33,[1]PEÇAS!$A$12:$Q$112,14,FALSE)</f>
        <v>CABECEIRA SUP PTA DESL ATRIA 1389X36X45MM + COR</v>
      </c>
      <c r="P33" s="40">
        <v>1</v>
      </c>
      <c r="Q33" s="40">
        <f>VLOOKUP(A33,[1]PEÇAS!$A$12:$Q$112,15,FALSE)</f>
        <v>1389</v>
      </c>
      <c r="R33" s="40">
        <f>VLOOKUP(A33,[1]PEÇAS!$A$12:$Q$112,16,FALSE)</f>
        <v>36</v>
      </c>
      <c r="S33" s="40">
        <f>VLOOKUP(A33,[1]PEÇAS!$A$12:$Q$112,17,FALSE)</f>
        <v>45</v>
      </c>
    </row>
    <row r="34" spans="1:19" ht="24" customHeight="1" x14ac:dyDescent="0.2">
      <c r="A34" s="29"/>
      <c r="B34" s="31">
        <f>A33</f>
        <v>598006</v>
      </c>
      <c r="C34" s="29"/>
      <c r="D34" s="31">
        <v>3399</v>
      </c>
      <c r="E34" s="31">
        <v>3300</v>
      </c>
      <c r="F34" s="31">
        <v>3300</v>
      </c>
      <c r="G34" s="31">
        <v>3300</v>
      </c>
      <c r="H34" s="31">
        <v>3300</v>
      </c>
      <c r="I34" s="31">
        <v>3300</v>
      </c>
      <c r="J34" s="31">
        <v>3300</v>
      </c>
      <c r="K34" s="31">
        <v>3300</v>
      </c>
      <c r="L34" s="31">
        <v>3300</v>
      </c>
      <c r="M34" s="31">
        <v>3300</v>
      </c>
      <c r="N34" s="31">
        <v>3300</v>
      </c>
      <c r="O34" s="29" t="str">
        <f>SUBSTITUTE(O33,"+ COR", "- NATURAL")</f>
        <v>CABECEIRA SUP PTA DESL ATRIA 1389X36X45MM - NATURAL</v>
      </c>
      <c r="P34" s="41"/>
      <c r="Q34" s="41"/>
      <c r="R34" s="41"/>
      <c r="S34" s="41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66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26</v>
      </c>
      <c r="I36" s="9" t="s">
        <v>2</v>
      </c>
      <c r="J36" s="9" t="s">
        <v>27</v>
      </c>
      <c r="K36" s="9" t="s">
        <v>28</v>
      </c>
      <c r="L36" s="9" t="s">
        <v>48</v>
      </c>
      <c r="M36" s="9" t="s">
        <v>29</v>
      </c>
      <c r="N36" s="9" t="s">
        <v>61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1"/>
      <c r="C38" s="31"/>
      <c r="D38" s="31">
        <v>3399</v>
      </c>
      <c r="E38" s="31">
        <v>3301</v>
      </c>
      <c r="F38" s="31">
        <v>3302</v>
      </c>
      <c r="G38" s="31">
        <v>3303</v>
      </c>
      <c r="H38" s="31">
        <v>3304</v>
      </c>
      <c r="I38" s="31">
        <v>3305</v>
      </c>
      <c r="J38" s="31">
        <v>3306</v>
      </c>
      <c r="K38" s="31">
        <v>3307</v>
      </c>
      <c r="L38" s="31">
        <v>3308</v>
      </c>
      <c r="M38" s="31">
        <v>3309</v>
      </c>
      <c r="N38" s="31">
        <v>3310</v>
      </c>
      <c r="O38" s="29" t="str">
        <f>VLOOKUP(A38,[1]PEÇAS!$A$12:$Q$112,14,FALSE)</f>
        <v>CABECEIRA INF PTA DESL ATRIA 1389X36X45MM + COR</v>
      </c>
      <c r="P38" s="40">
        <v>1</v>
      </c>
      <c r="Q38" s="40">
        <f>VLOOKUP(A38,[1]PEÇAS!$A$12:$Q$112,15,FALSE)</f>
        <v>1389</v>
      </c>
      <c r="R38" s="40">
        <f>VLOOKUP(A38,[1]PEÇAS!$A$12:$Q$112,16,FALSE)</f>
        <v>36</v>
      </c>
      <c r="S38" s="40">
        <f>VLOOKUP(A38,[1]PEÇAS!$A$12:$Q$112,17,FALSE)</f>
        <v>45</v>
      </c>
    </row>
    <row r="39" spans="1:19" ht="24" customHeight="1" x14ac:dyDescent="0.2">
      <c r="A39" s="29"/>
      <c r="B39" s="31">
        <f>A38</f>
        <v>598014</v>
      </c>
      <c r="C39" s="29"/>
      <c r="D39" s="31">
        <v>3399</v>
      </c>
      <c r="E39" s="31">
        <v>3300</v>
      </c>
      <c r="F39" s="31">
        <v>3300</v>
      </c>
      <c r="G39" s="31">
        <v>3300</v>
      </c>
      <c r="H39" s="31">
        <v>3300</v>
      </c>
      <c r="I39" s="31">
        <v>3300</v>
      </c>
      <c r="J39" s="31">
        <v>3300</v>
      </c>
      <c r="K39" s="31">
        <v>3300</v>
      </c>
      <c r="L39" s="31">
        <v>3300</v>
      </c>
      <c r="M39" s="31">
        <v>3300</v>
      </c>
      <c r="N39" s="31">
        <v>3300</v>
      </c>
      <c r="O39" s="29" t="str">
        <f>SUBSTITUTE(O38,"+ COR", "- NATURAL")</f>
        <v>CABECEIRA INF PTA DESL ATRIA 1389X36X45MM - NATURAL</v>
      </c>
      <c r="P39" s="41"/>
      <c r="Q39" s="41"/>
      <c r="R39" s="41"/>
      <c r="S39" s="41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67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26</v>
      </c>
      <c r="I41" s="9" t="s">
        <v>2</v>
      </c>
      <c r="J41" s="9" t="s">
        <v>27</v>
      </c>
      <c r="K41" s="9" t="s">
        <v>28</v>
      </c>
      <c r="L41" s="9" t="s">
        <v>48</v>
      </c>
      <c r="M41" s="9" t="s">
        <v>29</v>
      </c>
      <c r="N41" s="9" t="s">
        <v>61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1"/>
      <c r="C43" s="31"/>
      <c r="D43" s="31">
        <v>3399</v>
      </c>
      <c r="E43" s="31">
        <v>3301</v>
      </c>
      <c r="F43" s="31">
        <v>3302</v>
      </c>
      <c r="G43" s="31">
        <v>3303</v>
      </c>
      <c r="H43" s="31">
        <v>3304</v>
      </c>
      <c r="I43" s="31">
        <v>3305</v>
      </c>
      <c r="J43" s="31">
        <v>3306</v>
      </c>
      <c r="K43" s="31">
        <v>3307</v>
      </c>
      <c r="L43" s="31">
        <v>3308</v>
      </c>
      <c r="M43" s="31">
        <v>3309</v>
      </c>
      <c r="N43" s="31">
        <v>3310</v>
      </c>
      <c r="O43" s="29" t="str">
        <f>VLOOKUP(A43,[1]PEÇAS!$A$12:$Q$112,14,FALSE)</f>
        <v>LATERAL DIR/ESQ PTA DESL ATRIA 2400X36X45MM + COR</v>
      </c>
      <c r="P43" s="40">
        <v>1</v>
      </c>
      <c r="Q43" s="40">
        <f>VLOOKUP(A43,[1]PEÇAS!$A$12:$Q$112,15,FALSE)</f>
        <v>2400</v>
      </c>
      <c r="R43" s="40">
        <f>VLOOKUP(A43,[1]PEÇAS!$A$12:$Q$112,16,FALSE)</f>
        <v>36</v>
      </c>
      <c r="S43" s="40">
        <f>VLOOKUP(A43,[1]PEÇAS!$A$12:$Q$112,17,FALSE)</f>
        <v>45</v>
      </c>
    </row>
    <row r="44" spans="1:19" ht="24" customHeight="1" x14ac:dyDescent="0.2">
      <c r="A44" s="29"/>
      <c r="B44" s="31">
        <f>A43</f>
        <v>598022</v>
      </c>
      <c r="C44" s="29"/>
      <c r="D44" s="31">
        <v>3399</v>
      </c>
      <c r="E44" s="31">
        <v>3300</v>
      </c>
      <c r="F44" s="31">
        <v>3300</v>
      </c>
      <c r="G44" s="31">
        <v>3300</v>
      </c>
      <c r="H44" s="31">
        <v>3300</v>
      </c>
      <c r="I44" s="31">
        <v>3300</v>
      </c>
      <c r="J44" s="31">
        <v>3300</v>
      </c>
      <c r="K44" s="31">
        <v>3300</v>
      </c>
      <c r="L44" s="31">
        <v>3300</v>
      </c>
      <c r="M44" s="31">
        <v>3300</v>
      </c>
      <c r="N44" s="31">
        <v>3300</v>
      </c>
      <c r="O44" s="29" t="str">
        <f>SUBSTITUTE(O43,"+ COR", "- NATURAL")</f>
        <v>LATERAL DIR/ESQ PTA DESL ATRIA 2400X36X45MM - NATURAL</v>
      </c>
      <c r="P44" s="41"/>
      <c r="Q44" s="41"/>
      <c r="R44" s="41"/>
      <c r="S44" s="41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68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26</v>
      </c>
      <c r="I46" s="9" t="s">
        <v>2</v>
      </c>
      <c r="J46" s="9" t="s">
        <v>27</v>
      </c>
      <c r="K46" s="9" t="s">
        <v>28</v>
      </c>
      <c r="L46" s="9" t="s">
        <v>48</v>
      </c>
      <c r="M46" s="9" t="s">
        <v>29</v>
      </c>
      <c r="N46" s="9" t="s">
        <v>61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598042</v>
      </c>
      <c r="B48" s="31"/>
      <c r="C48" s="31"/>
      <c r="D48" s="31">
        <v>3399</v>
      </c>
      <c r="E48" s="31">
        <v>3301</v>
      </c>
      <c r="F48" s="31">
        <v>3302</v>
      </c>
      <c r="G48" s="31">
        <v>3303</v>
      </c>
      <c r="H48" s="31">
        <v>3304</v>
      </c>
      <c r="I48" s="31">
        <v>3305</v>
      </c>
      <c r="J48" s="31">
        <v>3306</v>
      </c>
      <c r="K48" s="31">
        <v>3307</v>
      </c>
      <c r="L48" s="31">
        <v>3308</v>
      </c>
      <c r="M48" s="31">
        <v>3309</v>
      </c>
      <c r="N48" s="31">
        <v>3310</v>
      </c>
      <c r="O48" s="29" t="str">
        <f>VLOOKUP(A48,[1]PEÇAS!$A$12:$Q$112,14,FALSE)</f>
        <v>LATERAL DIR PTA DESL ATRIA PUX/FECH 2400X36X45MM + COR</v>
      </c>
      <c r="P48" s="40">
        <v>1</v>
      </c>
      <c r="Q48" s="40">
        <f>VLOOKUP(A48,[1]PEÇAS!$A$12:$Q$112,15,FALSE)</f>
        <v>2400</v>
      </c>
      <c r="R48" s="40">
        <f>VLOOKUP(A48,[1]PEÇAS!$A$12:$Q$112,16,FALSE)</f>
        <v>36</v>
      </c>
      <c r="S48" s="40">
        <f>VLOOKUP(A48,[1]PEÇAS!$A$12:$Q$112,17,FALSE)</f>
        <v>45</v>
      </c>
    </row>
    <row r="49" spans="1:19" ht="24" customHeight="1" x14ac:dyDescent="0.2">
      <c r="A49" s="29"/>
      <c r="B49" s="31">
        <f>A48</f>
        <v>598042</v>
      </c>
      <c r="C49" s="29"/>
      <c r="D49" s="31">
        <v>3399</v>
      </c>
      <c r="E49" s="31">
        <v>3300</v>
      </c>
      <c r="F49" s="31">
        <v>3300</v>
      </c>
      <c r="G49" s="31">
        <v>3300</v>
      </c>
      <c r="H49" s="31">
        <v>3300</v>
      </c>
      <c r="I49" s="31">
        <v>3300</v>
      </c>
      <c r="J49" s="31">
        <v>3300</v>
      </c>
      <c r="K49" s="31">
        <v>3300</v>
      </c>
      <c r="L49" s="31">
        <v>3300</v>
      </c>
      <c r="M49" s="31">
        <v>3300</v>
      </c>
      <c r="N49" s="31">
        <v>3300</v>
      </c>
      <c r="O49" s="29" t="str">
        <f>SUBSTITUTE(O48,"+ COR", "- NATURAL")</f>
        <v>LATERAL DIR PTA DESL ATRIA PUX/FECH 2400X36X45MM - NATURAL</v>
      </c>
      <c r="P49" s="41"/>
      <c r="Q49" s="41"/>
      <c r="R49" s="41"/>
      <c r="S49" s="41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68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26</v>
      </c>
      <c r="I51" s="9" t="s">
        <v>2</v>
      </c>
      <c r="J51" s="9" t="s">
        <v>27</v>
      </c>
      <c r="K51" s="9" t="s">
        <v>28</v>
      </c>
      <c r="L51" s="9" t="s">
        <v>48</v>
      </c>
      <c r="M51" s="9" t="s">
        <v>29</v>
      </c>
      <c r="N51" s="9" t="s">
        <v>61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8">
        <v>598095</v>
      </c>
      <c r="B53" s="31"/>
      <c r="C53" s="31"/>
      <c r="D53" s="35" t="s">
        <v>76</v>
      </c>
      <c r="E53" s="31">
        <v>3301</v>
      </c>
      <c r="F53" s="31">
        <v>3302</v>
      </c>
      <c r="G53" s="31">
        <v>3303</v>
      </c>
      <c r="H53" s="31">
        <v>3304</v>
      </c>
      <c r="I53" s="31">
        <v>3305</v>
      </c>
      <c r="J53" s="31">
        <v>3306</v>
      </c>
      <c r="K53" s="31">
        <v>3307</v>
      </c>
      <c r="L53" s="31">
        <v>3308</v>
      </c>
      <c r="M53" s="31">
        <v>3309</v>
      </c>
      <c r="N53" s="31">
        <v>3310</v>
      </c>
      <c r="O53" s="39" t="s">
        <v>77</v>
      </c>
      <c r="P53" s="31">
        <v>1</v>
      </c>
      <c r="Q53" s="31">
        <v>168</v>
      </c>
      <c r="R53" s="31">
        <v>86</v>
      </c>
      <c r="S53" s="31">
        <v>45</v>
      </c>
    </row>
    <row r="54" spans="1:19" ht="30" customHeight="1" x14ac:dyDescent="0.2">
      <c r="A54" s="38"/>
      <c r="B54" s="31"/>
      <c r="C54" s="31">
        <v>1010272</v>
      </c>
      <c r="D54" s="35" t="s">
        <v>14</v>
      </c>
      <c r="E54" s="31" t="s">
        <v>14</v>
      </c>
      <c r="F54" s="31" t="s">
        <v>14</v>
      </c>
      <c r="G54" s="31" t="s">
        <v>14</v>
      </c>
      <c r="H54" s="31" t="s">
        <v>14</v>
      </c>
      <c r="I54" s="31" t="s">
        <v>14</v>
      </c>
      <c r="J54" s="31" t="s">
        <v>14</v>
      </c>
      <c r="K54" s="31" t="s">
        <v>14</v>
      </c>
      <c r="L54" s="31" t="s">
        <v>14</v>
      </c>
      <c r="M54" s="31" t="s">
        <v>14</v>
      </c>
      <c r="N54" s="31" t="s">
        <v>14</v>
      </c>
      <c r="O54" s="39" t="s">
        <v>78</v>
      </c>
      <c r="P54" s="31">
        <v>1</v>
      </c>
      <c r="Q54" s="31"/>
      <c r="R54" s="31"/>
      <c r="S54" s="31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26</v>
      </c>
      <c r="I55" s="9" t="s">
        <v>2</v>
      </c>
      <c r="J55" s="9" t="s">
        <v>27</v>
      </c>
      <c r="K55" s="9" t="s">
        <v>28</v>
      </c>
      <c r="L55" s="9" t="s">
        <v>48</v>
      </c>
      <c r="M55" s="9" t="s">
        <v>29</v>
      </c>
      <c r="N55" s="9" t="s">
        <v>61</v>
      </c>
      <c r="O55" s="10" t="s">
        <v>79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65</v>
      </c>
      <c r="P58" s="5">
        <v>0.08</v>
      </c>
      <c r="Q58" s="5" t="s">
        <v>82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73</v>
      </c>
      <c r="P59" s="5">
        <v>0.04</v>
      </c>
      <c r="Q59" s="5" t="s">
        <v>82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80</v>
      </c>
      <c r="P60" s="5">
        <v>7.410000000000001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81</v>
      </c>
      <c r="P61" s="5">
        <v>7.410000000000001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74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78" t="s">
        <v>71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80"/>
    </row>
    <row r="65" spans="1:19" ht="25.5" x14ac:dyDescent="0.2">
      <c r="A65" s="17" t="s">
        <v>34</v>
      </c>
      <c r="B65" s="14" t="s">
        <v>30</v>
      </c>
      <c r="C65" s="14" t="s">
        <v>31</v>
      </c>
      <c r="D65" s="67"/>
      <c r="E65" s="68"/>
      <c r="F65" s="68"/>
      <c r="G65" s="68"/>
      <c r="H65" s="68"/>
      <c r="I65" s="68"/>
      <c r="J65" s="68"/>
      <c r="K65" s="68"/>
      <c r="L65" s="68"/>
      <c r="M65" s="68"/>
      <c r="N65" s="69"/>
      <c r="O65" s="17" t="s">
        <v>5</v>
      </c>
      <c r="P65" s="17" t="s">
        <v>32</v>
      </c>
      <c r="Q65" s="67" t="s">
        <v>33</v>
      </c>
      <c r="R65" s="68"/>
      <c r="S65" s="69"/>
    </row>
    <row r="66" spans="1:19" ht="15" customHeight="1" x14ac:dyDescent="0.2">
      <c r="A66" s="70" t="s">
        <v>63</v>
      </c>
      <c r="B66" s="72">
        <f>VLOOKUP(CONCATENATE("VIDRO PUX DIR ",Q66,"X",R66,"X",S66,"MM + COR"),[1]VIDROS!$A$5:$AD$415,5,FALSE)</f>
        <v>181000134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2345X1377X4</v>
      </c>
      <c r="P66" s="74">
        <v>1</v>
      </c>
      <c r="Q66" s="74">
        <f>Q5-55</f>
        <v>2345</v>
      </c>
      <c r="R66" s="74">
        <f>R5-23</f>
        <v>1377</v>
      </c>
      <c r="S66" s="74">
        <v>4</v>
      </c>
    </row>
    <row r="67" spans="1:19" ht="15" customHeight="1" x14ac:dyDescent="0.2">
      <c r="A67" s="71"/>
      <c r="B67" s="73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2345X1377X4</v>
      </c>
      <c r="P67" s="75"/>
      <c r="Q67" s="75"/>
      <c r="R67" s="75"/>
      <c r="S67" s="75"/>
    </row>
    <row r="68" spans="1:19" ht="15" customHeight="1" x14ac:dyDescent="0.2">
      <c r="A68" s="82"/>
      <c r="B68" s="83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2345X1377X4</v>
      </c>
      <c r="P68" s="75"/>
      <c r="Q68" s="75"/>
      <c r="R68" s="75"/>
      <c r="S68" s="75"/>
    </row>
    <row r="69" spans="1:19" ht="15" customHeight="1" x14ac:dyDescent="0.2">
      <c r="A69" s="76" t="s">
        <v>64</v>
      </c>
      <c r="B69" s="72">
        <f>VLOOKUP(CONCATENATE("VIDRO PUX DIR ",Q66,"X",R66,"X",S66,"MM + COR"),[1]VIDROS!$A$5:$AD$415,4,FALSE)</f>
        <v>123134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2345X1377X4</v>
      </c>
      <c r="P69" s="75"/>
      <c r="Q69" s="75"/>
      <c r="R69" s="75"/>
      <c r="S69" s="75"/>
    </row>
    <row r="70" spans="1:19" ht="15" customHeight="1" x14ac:dyDescent="0.2">
      <c r="A70" s="77"/>
      <c r="B70" s="73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2345X1377X4</v>
      </c>
      <c r="P70" s="75"/>
      <c r="Q70" s="75"/>
      <c r="R70" s="75"/>
      <c r="S70" s="75"/>
    </row>
    <row r="71" spans="1:19" ht="15" customHeight="1" x14ac:dyDescent="0.2">
      <c r="A71" s="77"/>
      <c r="B71" s="73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2345X1377X4</v>
      </c>
      <c r="P71" s="75"/>
      <c r="Q71" s="75"/>
      <c r="R71" s="75"/>
      <c r="S71" s="75"/>
    </row>
    <row r="72" spans="1:19" ht="15" customHeight="1" x14ac:dyDescent="0.2">
      <c r="A72" s="77"/>
      <c r="B72" s="73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2345X1377X4</v>
      </c>
      <c r="P72" s="75"/>
      <c r="Q72" s="75"/>
      <c r="R72" s="75"/>
      <c r="S72" s="75"/>
    </row>
    <row r="73" spans="1:19" ht="15" customHeight="1" x14ac:dyDescent="0.2">
      <c r="A73" s="77"/>
      <c r="B73" s="73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2345X1377X4</v>
      </c>
      <c r="P73" s="75"/>
      <c r="Q73" s="75"/>
      <c r="R73" s="75"/>
      <c r="S73" s="75"/>
    </row>
    <row r="74" spans="1:19" ht="15" customHeight="1" x14ac:dyDescent="0.2">
      <c r="A74" s="77"/>
      <c r="B74" s="73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2345X1377X4</v>
      </c>
      <c r="P74" s="75"/>
      <c r="Q74" s="75"/>
      <c r="R74" s="75"/>
      <c r="S74" s="75"/>
    </row>
    <row r="75" spans="1:19" ht="15" customHeight="1" x14ac:dyDescent="0.2">
      <c r="A75" s="77"/>
      <c r="B75" s="73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2345X1377X4</v>
      </c>
      <c r="P75" s="75"/>
      <c r="Q75" s="75"/>
      <c r="R75" s="75"/>
      <c r="S75" s="75"/>
    </row>
    <row r="76" spans="1:19" ht="15" customHeight="1" x14ac:dyDescent="0.2">
      <c r="A76" s="77"/>
      <c r="B76" s="73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2345X1377X4</v>
      </c>
      <c r="P76" s="75"/>
      <c r="Q76" s="75"/>
      <c r="R76" s="75"/>
      <c r="S76" s="75"/>
    </row>
    <row r="77" spans="1:19" ht="15" customHeight="1" x14ac:dyDescent="0.2">
      <c r="A77" s="77"/>
      <c r="B77" s="73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2345X1377X4</v>
      </c>
      <c r="P77" s="75"/>
      <c r="Q77" s="75"/>
      <c r="R77" s="75"/>
      <c r="S77" s="75"/>
    </row>
    <row r="78" spans="1:19" ht="15" customHeight="1" x14ac:dyDescent="0.2">
      <c r="A78" s="77"/>
      <c r="B78" s="73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2345X1377X4</v>
      </c>
      <c r="P78" s="75"/>
      <c r="Q78" s="75"/>
      <c r="R78" s="75"/>
      <c r="S78" s="75"/>
    </row>
    <row r="79" spans="1:19" ht="15" customHeight="1" x14ac:dyDescent="0.2">
      <c r="A79" s="77"/>
      <c r="B79" s="73"/>
      <c r="C79" s="20" t="s">
        <v>48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2345X1377X4</v>
      </c>
      <c r="P79" s="75"/>
      <c r="Q79" s="75"/>
      <c r="R79" s="75"/>
      <c r="S79" s="75"/>
    </row>
    <row r="80" spans="1:19" ht="15" customHeight="1" x14ac:dyDescent="0.2">
      <c r="A80" s="77"/>
      <c r="B80" s="73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2345X1377X4</v>
      </c>
      <c r="P80" s="75"/>
      <c r="Q80" s="75"/>
      <c r="R80" s="75"/>
      <c r="S80" s="75"/>
    </row>
    <row r="81" spans="1:19" ht="15" customHeight="1" x14ac:dyDescent="0.2">
      <c r="A81" s="77"/>
      <c r="B81" s="73"/>
      <c r="C81" s="19" t="s">
        <v>27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2345X1377X4</v>
      </c>
      <c r="P81" s="75"/>
      <c r="Q81" s="75"/>
      <c r="R81" s="75"/>
      <c r="S81" s="75"/>
    </row>
    <row r="82" spans="1:19" ht="15" customHeight="1" x14ac:dyDescent="0.2">
      <c r="A82" s="84"/>
      <c r="B82" s="83"/>
      <c r="C82" s="19" t="s">
        <v>29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2345X1377X4</v>
      </c>
      <c r="P82" s="81"/>
      <c r="Q82" s="81"/>
      <c r="R82" s="81"/>
      <c r="S82" s="81"/>
    </row>
    <row r="83" spans="1:19" ht="18" customHeight="1" x14ac:dyDescent="0.2">
      <c r="A83" s="78" t="s">
        <v>72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80"/>
    </row>
    <row r="84" spans="1:19" ht="25.5" x14ac:dyDescent="0.2">
      <c r="A84" s="17" t="s">
        <v>34</v>
      </c>
      <c r="B84" s="14" t="s">
        <v>30</v>
      </c>
      <c r="C84" s="14" t="s">
        <v>31</v>
      </c>
      <c r="D84" s="67"/>
      <c r="E84" s="68"/>
      <c r="F84" s="68"/>
      <c r="G84" s="68"/>
      <c r="H84" s="68"/>
      <c r="I84" s="68"/>
      <c r="J84" s="68"/>
      <c r="K84" s="68"/>
      <c r="L84" s="68"/>
      <c r="M84" s="68"/>
      <c r="N84" s="69"/>
      <c r="O84" s="17" t="s">
        <v>5</v>
      </c>
      <c r="P84" s="17" t="s">
        <v>32</v>
      </c>
      <c r="Q84" s="67" t="s">
        <v>33</v>
      </c>
      <c r="R84" s="68"/>
      <c r="S84" s="69"/>
    </row>
    <row r="85" spans="1:19" ht="15" customHeight="1" x14ac:dyDescent="0.2">
      <c r="A85" s="70" t="s">
        <v>63</v>
      </c>
      <c r="B85" s="72">
        <f>VLOOKUP(CONCATENATE("VIDRO PUX ESQ ",Q85,"X",R85,"X",S85,"MM + COR"),[1]VIDROS!$A$5:$AD$415,5,FALSE)</f>
        <v>181000214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2345X1377X4</v>
      </c>
      <c r="P85" s="74">
        <v>1</v>
      </c>
      <c r="Q85" s="74">
        <f>Q66</f>
        <v>2345</v>
      </c>
      <c r="R85" s="74">
        <f>R66</f>
        <v>1377</v>
      </c>
      <c r="S85" s="74">
        <v>4</v>
      </c>
    </row>
    <row r="86" spans="1:19" ht="15" customHeight="1" x14ac:dyDescent="0.2">
      <c r="A86" s="71"/>
      <c r="B86" s="73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2345X1377X4</v>
      </c>
      <c r="P86" s="75"/>
      <c r="Q86" s="75"/>
      <c r="R86" s="75"/>
      <c r="S86" s="75"/>
    </row>
    <row r="87" spans="1:19" ht="15" customHeight="1" x14ac:dyDescent="0.2">
      <c r="A87" s="82"/>
      <c r="B87" s="83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2345X1377X4</v>
      </c>
      <c r="P87" s="75"/>
      <c r="Q87" s="75"/>
      <c r="R87" s="75"/>
      <c r="S87" s="75"/>
    </row>
    <row r="88" spans="1:19" ht="15" customHeight="1" x14ac:dyDescent="0.2">
      <c r="A88" s="76" t="s">
        <v>64</v>
      </c>
      <c r="B88" s="72">
        <f>VLOOKUP(CONCATENATE("VIDRO PUX ESQ ",Q85,"X",R85,"X",S85,"MM + COR"),[1]VIDROS!$A$5:$AD$415,4,FALSE)</f>
        <v>123214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2345X1377X4</v>
      </c>
      <c r="P88" s="75"/>
      <c r="Q88" s="75"/>
      <c r="R88" s="75"/>
      <c r="S88" s="75"/>
    </row>
    <row r="89" spans="1:19" ht="15" customHeight="1" x14ac:dyDescent="0.2">
      <c r="A89" s="77"/>
      <c r="B89" s="73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2345X1377X4</v>
      </c>
      <c r="P89" s="75"/>
      <c r="Q89" s="75"/>
      <c r="R89" s="75"/>
      <c r="S89" s="75"/>
    </row>
    <row r="90" spans="1:19" ht="15" customHeight="1" x14ac:dyDescent="0.2">
      <c r="A90" s="77"/>
      <c r="B90" s="73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2345X1377X4</v>
      </c>
      <c r="P90" s="75"/>
      <c r="Q90" s="75"/>
      <c r="R90" s="75"/>
      <c r="S90" s="75"/>
    </row>
    <row r="91" spans="1:19" ht="15" customHeight="1" x14ac:dyDescent="0.2">
      <c r="A91" s="77"/>
      <c r="B91" s="73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2345X1377X4</v>
      </c>
      <c r="P91" s="75"/>
      <c r="Q91" s="75"/>
      <c r="R91" s="75"/>
      <c r="S91" s="75"/>
    </row>
    <row r="92" spans="1:19" ht="15" customHeight="1" x14ac:dyDescent="0.2">
      <c r="A92" s="77"/>
      <c r="B92" s="73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2345X1377X4</v>
      </c>
      <c r="P92" s="75"/>
      <c r="Q92" s="75"/>
      <c r="R92" s="75"/>
      <c r="S92" s="75"/>
    </row>
    <row r="93" spans="1:19" ht="15" customHeight="1" x14ac:dyDescent="0.2">
      <c r="A93" s="77"/>
      <c r="B93" s="73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2345X1377X4</v>
      </c>
      <c r="P93" s="75"/>
      <c r="Q93" s="75"/>
      <c r="R93" s="75"/>
      <c r="S93" s="75"/>
    </row>
    <row r="94" spans="1:19" ht="15" customHeight="1" x14ac:dyDescent="0.2">
      <c r="A94" s="77"/>
      <c r="B94" s="73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2345X1377X4</v>
      </c>
      <c r="P94" s="75"/>
      <c r="Q94" s="75"/>
      <c r="R94" s="75"/>
      <c r="S94" s="75"/>
    </row>
    <row r="95" spans="1:19" ht="15" customHeight="1" x14ac:dyDescent="0.2">
      <c r="A95" s="77"/>
      <c r="B95" s="73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2345X1377X4</v>
      </c>
      <c r="P95" s="75"/>
      <c r="Q95" s="75"/>
      <c r="R95" s="75"/>
      <c r="S95" s="75"/>
    </row>
    <row r="96" spans="1:19" ht="15" customHeight="1" x14ac:dyDescent="0.2">
      <c r="A96" s="77"/>
      <c r="B96" s="73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2345X1377X4</v>
      </c>
      <c r="P96" s="75"/>
      <c r="Q96" s="75"/>
      <c r="R96" s="75"/>
      <c r="S96" s="75"/>
    </row>
    <row r="97" spans="1:19" ht="15" customHeight="1" x14ac:dyDescent="0.2">
      <c r="A97" s="77"/>
      <c r="B97" s="73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2345X1377X4</v>
      </c>
      <c r="P97" s="75"/>
      <c r="Q97" s="75"/>
      <c r="R97" s="75"/>
      <c r="S97" s="75"/>
    </row>
    <row r="98" spans="1:19" ht="15" customHeight="1" x14ac:dyDescent="0.2">
      <c r="A98" s="77"/>
      <c r="B98" s="73"/>
      <c r="C98" s="20" t="s">
        <v>48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2345X1377X4</v>
      </c>
      <c r="P98" s="75"/>
      <c r="Q98" s="75"/>
      <c r="R98" s="75"/>
      <c r="S98" s="75"/>
    </row>
    <row r="99" spans="1:19" ht="15" customHeight="1" x14ac:dyDescent="0.2">
      <c r="A99" s="77"/>
      <c r="B99" s="73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2345X1377X4</v>
      </c>
      <c r="P99" s="75"/>
      <c r="Q99" s="75"/>
      <c r="R99" s="75"/>
      <c r="S99" s="75"/>
    </row>
    <row r="100" spans="1:19" ht="15" customHeight="1" x14ac:dyDescent="0.2">
      <c r="A100" s="77"/>
      <c r="B100" s="73"/>
      <c r="C100" s="19" t="s">
        <v>27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2345X1377X4</v>
      </c>
      <c r="P100" s="75"/>
      <c r="Q100" s="75"/>
      <c r="R100" s="75"/>
      <c r="S100" s="75"/>
    </row>
    <row r="101" spans="1:19" ht="15" customHeight="1" x14ac:dyDescent="0.2">
      <c r="A101" s="84"/>
      <c r="B101" s="83"/>
      <c r="C101" s="19" t="s">
        <v>29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2345X1377X4</v>
      </c>
      <c r="P101" s="81"/>
      <c r="Q101" s="81"/>
      <c r="R101" s="81"/>
      <c r="S101" s="81"/>
    </row>
    <row r="102" spans="1:19" ht="18" customHeight="1" x14ac:dyDescent="0.2">
      <c r="A102" s="78" t="s">
        <v>62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80"/>
    </row>
    <row r="103" spans="1:19" ht="25.5" x14ac:dyDescent="0.2">
      <c r="A103" s="17" t="s">
        <v>34</v>
      </c>
      <c r="B103" s="14" t="s">
        <v>30</v>
      </c>
      <c r="C103" s="14" t="s">
        <v>31</v>
      </c>
      <c r="D103" s="67"/>
      <c r="E103" s="68"/>
      <c r="F103" s="68"/>
      <c r="G103" s="68"/>
      <c r="H103" s="68"/>
      <c r="I103" s="68"/>
      <c r="J103" s="68"/>
      <c r="K103" s="68"/>
      <c r="L103" s="68"/>
      <c r="M103" s="68"/>
      <c r="N103" s="69"/>
      <c r="O103" s="17" t="s">
        <v>5</v>
      </c>
      <c r="P103" s="17" t="s">
        <v>32</v>
      </c>
      <c r="Q103" s="67" t="s">
        <v>33</v>
      </c>
      <c r="R103" s="68"/>
      <c r="S103" s="69"/>
    </row>
    <row r="104" spans="1:19" ht="15" customHeight="1" x14ac:dyDescent="0.2">
      <c r="A104" s="70" t="s">
        <v>63</v>
      </c>
      <c r="B104" s="72">
        <f>VLOOKUP(CONCATENATE("VIDRO PUX ",Q104,"X",R104,"X",S104,"MM + COR"),[1]VIDROS!$A$5:$AD$415,5,FALSE)</f>
        <v>181000384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2345X1377X6</v>
      </c>
      <c r="P104" s="74">
        <v>1</v>
      </c>
      <c r="Q104" s="74">
        <f>Q66</f>
        <v>2345</v>
      </c>
      <c r="R104" s="74">
        <f>R66</f>
        <v>1377</v>
      </c>
      <c r="S104" s="74">
        <v>6</v>
      </c>
    </row>
    <row r="105" spans="1:19" ht="15" customHeight="1" x14ac:dyDescent="0.2">
      <c r="A105" s="71"/>
      <c r="B105" s="73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2345X1377X6</v>
      </c>
      <c r="P105" s="75"/>
      <c r="Q105" s="75"/>
      <c r="R105" s="75"/>
      <c r="S105" s="75"/>
    </row>
    <row r="106" spans="1:19" ht="15" customHeight="1" x14ac:dyDescent="0.2">
      <c r="A106" s="76" t="s">
        <v>64</v>
      </c>
      <c r="B106" s="72">
        <f>VLOOKUP(CONCATENATE("VIDRO PUX ",Q104,"X",R104,"X",S104,"MM + COR"),[1]VIDROS!$A$5:$AD$415,4,FALSE)</f>
        <v>123384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2345X1377X6</v>
      </c>
      <c r="P106" s="75"/>
      <c r="Q106" s="75"/>
      <c r="R106" s="75"/>
      <c r="S106" s="75"/>
    </row>
    <row r="107" spans="1:19" s="3" customFormat="1" ht="15" customHeight="1" x14ac:dyDescent="0.2">
      <c r="A107" s="77"/>
      <c r="B107" s="73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2345X1377X6</v>
      </c>
      <c r="P107" s="75"/>
      <c r="Q107" s="75"/>
      <c r="R107" s="75"/>
      <c r="S107" s="75"/>
    </row>
    <row r="108" spans="1:19" s="3" customFormat="1" ht="15" customHeight="1" x14ac:dyDescent="0.2">
      <c r="A108" s="77"/>
      <c r="B108" s="73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2345X1377X6</v>
      </c>
      <c r="P108" s="75"/>
      <c r="Q108" s="75"/>
      <c r="R108" s="75"/>
      <c r="S108" s="75"/>
    </row>
    <row r="109" spans="1:19" ht="15" customHeight="1" x14ac:dyDescent="0.2">
      <c r="A109" s="77"/>
      <c r="B109" s="73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2345X1377X6</v>
      </c>
      <c r="P109" s="75"/>
      <c r="Q109" s="75"/>
      <c r="R109" s="75"/>
      <c r="S109" s="75"/>
    </row>
    <row r="110" spans="1:19" ht="15" customHeight="1" x14ac:dyDescent="0.2">
      <c r="A110" s="77"/>
      <c r="B110" s="73"/>
      <c r="C110" s="19" t="s">
        <v>35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2345X1377X6</v>
      </c>
      <c r="P110" s="75"/>
      <c r="Q110" s="75"/>
      <c r="R110" s="75"/>
      <c r="S110" s="75"/>
    </row>
    <row r="111" spans="1:19" ht="15" customHeight="1" x14ac:dyDescent="0.2">
      <c r="A111" s="77"/>
      <c r="B111" s="73"/>
      <c r="C111" s="19" t="s">
        <v>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2345X1377X6</v>
      </c>
      <c r="P111" s="75"/>
      <c r="Q111" s="75"/>
      <c r="R111" s="75"/>
      <c r="S111" s="75"/>
    </row>
    <row r="112" spans="1:19" ht="15" customHeight="1" x14ac:dyDescent="0.2">
      <c r="A112" s="77"/>
      <c r="B112" s="73"/>
      <c r="C112" s="19" t="s">
        <v>37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2345X1377X6</v>
      </c>
      <c r="P112" s="75"/>
      <c r="Q112" s="75"/>
      <c r="R112" s="75"/>
      <c r="S112" s="75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25" zoomScale="80" zoomScaleNormal="100" zoomScaleSheetLayoutView="80" workbookViewId="0">
      <selection activeCell="N33" sqref="N3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59" t="s">
        <v>69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s="2" customFormat="1" ht="60.75" customHeight="1" x14ac:dyDescent="0.2">
      <c r="A2" s="61" t="s">
        <v>75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s="2" customFormat="1" ht="27.75" customHeight="1" x14ac:dyDescent="0.2">
      <c r="A3" s="63" t="s">
        <v>3</v>
      </c>
      <c r="B3" s="63" t="s">
        <v>4</v>
      </c>
      <c r="C3" s="63" t="s">
        <v>6</v>
      </c>
      <c r="D3" s="49" t="s">
        <v>6</v>
      </c>
      <c r="E3" s="50"/>
      <c r="F3" s="50"/>
      <c r="G3" s="50"/>
      <c r="H3" s="50"/>
      <c r="I3" s="50"/>
      <c r="J3" s="50"/>
      <c r="K3" s="50"/>
      <c r="L3" s="50"/>
      <c r="M3" s="50"/>
      <c r="N3" s="51"/>
      <c r="O3" s="64" t="s">
        <v>5</v>
      </c>
      <c r="P3" s="65" t="s">
        <v>38</v>
      </c>
      <c r="Q3" s="64" t="s">
        <v>7</v>
      </c>
      <c r="R3" s="64"/>
      <c r="S3" s="64"/>
    </row>
    <row r="4" spans="1:19" ht="38.25" customHeight="1" x14ac:dyDescent="0.2">
      <c r="A4" s="63"/>
      <c r="B4" s="63"/>
      <c r="C4" s="63"/>
      <c r="D4" s="7" t="s">
        <v>46</v>
      </c>
      <c r="E4" s="7" t="s">
        <v>39</v>
      </c>
      <c r="F4" s="7" t="s">
        <v>40</v>
      </c>
      <c r="G4" s="7" t="s">
        <v>41</v>
      </c>
      <c r="H4" s="7" t="s">
        <v>42</v>
      </c>
      <c r="I4" s="7" t="s">
        <v>43</v>
      </c>
      <c r="J4" s="7" t="s">
        <v>44</v>
      </c>
      <c r="K4" s="7" t="s">
        <v>45</v>
      </c>
      <c r="L4" s="7" t="s">
        <v>58</v>
      </c>
      <c r="M4" s="7" t="s">
        <v>59</v>
      </c>
      <c r="N4" s="7" t="s">
        <v>60</v>
      </c>
      <c r="O4" s="64"/>
      <c r="P4" s="6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0">
        <v>929267</v>
      </c>
      <c r="B5" s="53">
        <f>VLOOKUP(A5,'[1]PTA DESL ALUM VD'!$B$10:$F$278,2,FALSE)</f>
        <v>570215</v>
      </c>
      <c r="C5" s="54"/>
      <c r="D5" s="34">
        <v>330005</v>
      </c>
      <c r="E5" s="34">
        <v>330105</v>
      </c>
      <c r="F5" s="34">
        <v>330205</v>
      </c>
      <c r="G5" s="34">
        <v>330305</v>
      </c>
      <c r="H5" s="34">
        <v>330405</v>
      </c>
      <c r="I5" s="34">
        <v>330505</v>
      </c>
      <c r="J5" s="34">
        <v>330605</v>
      </c>
      <c r="K5" s="34">
        <v>330705</v>
      </c>
      <c r="L5" s="34">
        <v>330805</v>
      </c>
      <c r="M5" s="34">
        <v>330905</v>
      </c>
      <c r="N5" s="34">
        <v>331005</v>
      </c>
      <c r="O5" s="40" t="str">
        <f>VLOOKUP(A5,'[1]PTA DESL ALUM VD'!$B$10:$F$278,3,FALSE)</f>
        <v>PORTA ESP ATRIA PUX/FECH 2400X1500X45 + COR</v>
      </c>
      <c r="P5" s="33" t="s">
        <v>53</v>
      </c>
      <c r="Q5" s="40">
        <f>VLOOKUP(A5,'[1]PTA DESL ALUM VD'!$B$10:$F$278,4,FALSE)</f>
        <v>2400</v>
      </c>
      <c r="R5" s="40">
        <f>VLOOKUP(A5,'[1]PTA DESL ALUM VD'!$B$10:$F$278,5,FALSE)</f>
        <v>1500</v>
      </c>
      <c r="S5" s="40">
        <v>45</v>
      </c>
    </row>
    <row r="6" spans="1:19" ht="38.25" customHeight="1" x14ac:dyDescent="0.2">
      <c r="A6" s="52"/>
      <c r="B6" s="55"/>
      <c r="C6" s="56"/>
      <c r="D6" s="34">
        <v>330006</v>
      </c>
      <c r="E6" s="34">
        <v>330106</v>
      </c>
      <c r="F6" s="34">
        <v>330206</v>
      </c>
      <c r="G6" s="34">
        <v>330306</v>
      </c>
      <c r="H6" s="34">
        <v>330406</v>
      </c>
      <c r="I6" s="34">
        <v>330506</v>
      </c>
      <c r="J6" s="34">
        <v>330606</v>
      </c>
      <c r="K6" s="34">
        <v>330706</v>
      </c>
      <c r="L6" s="34">
        <v>330806</v>
      </c>
      <c r="M6" s="34">
        <v>330906</v>
      </c>
      <c r="N6" s="34">
        <v>331006</v>
      </c>
      <c r="O6" s="52"/>
      <c r="P6" s="33" t="s">
        <v>25</v>
      </c>
      <c r="Q6" s="52"/>
      <c r="R6" s="52"/>
      <c r="S6" s="52"/>
    </row>
    <row r="7" spans="1:19" ht="38.25" customHeight="1" x14ac:dyDescent="0.2">
      <c r="A7" s="52"/>
      <c r="B7" s="55"/>
      <c r="C7" s="56"/>
      <c r="D7" s="34">
        <v>330008</v>
      </c>
      <c r="E7" s="34">
        <v>330108</v>
      </c>
      <c r="F7" s="34">
        <v>330208</v>
      </c>
      <c r="G7" s="34">
        <v>330308</v>
      </c>
      <c r="H7" s="34">
        <v>330408</v>
      </c>
      <c r="I7" s="34">
        <v>330508</v>
      </c>
      <c r="J7" s="34">
        <v>330608</v>
      </c>
      <c r="K7" s="34">
        <v>330708</v>
      </c>
      <c r="L7" s="34">
        <v>330808</v>
      </c>
      <c r="M7" s="34">
        <v>330908</v>
      </c>
      <c r="N7" s="34">
        <v>331008</v>
      </c>
      <c r="O7" s="52"/>
      <c r="P7" s="33" t="s">
        <v>47</v>
      </c>
      <c r="Q7" s="52"/>
      <c r="R7" s="52"/>
      <c r="S7" s="52"/>
    </row>
    <row r="8" spans="1:19" ht="38.25" customHeight="1" x14ac:dyDescent="0.2">
      <c r="A8" s="52"/>
      <c r="B8" s="55"/>
      <c r="C8" s="56"/>
      <c r="D8" s="34">
        <v>330009</v>
      </c>
      <c r="E8" s="34">
        <v>330109</v>
      </c>
      <c r="F8" s="34">
        <v>330209</v>
      </c>
      <c r="G8" s="34">
        <v>330309</v>
      </c>
      <c r="H8" s="34">
        <v>330409</v>
      </c>
      <c r="I8" s="34">
        <v>330509</v>
      </c>
      <c r="J8" s="34">
        <v>330609</v>
      </c>
      <c r="K8" s="34">
        <v>330709</v>
      </c>
      <c r="L8" s="34">
        <v>330809</v>
      </c>
      <c r="M8" s="34">
        <v>330909</v>
      </c>
      <c r="N8" s="34">
        <v>331009</v>
      </c>
      <c r="O8" s="52"/>
      <c r="P8" s="33" t="s">
        <v>57</v>
      </c>
      <c r="Q8" s="52"/>
      <c r="R8" s="52"/>
      <c r="S8" s="52"/>
    </row>
    <row r="9" spans="1:19" ht="30" customHeight="1" x14ac:dyDescent="0.2">
      <c r="A9" s="52"/>
      <c r="B9" s="55"/>
      <c r="C9" s="56"/>
      <c r="D9" s="34">
        <v>330010</v>
      </c>
      <c r="E9" s="34">
        <v>330110</v>
      </c>
      <c r="F9" s="34">
        <v>330210</v>
      </c>
      <c r="G9" s="34">
        <v>330310</v>
      </c>
      <c r="H9" s="34">
        <v>330410</v>
      </c>
      <c r="I9" s="34">
        <v>330510</v>
      </c>
      <c r="J9" s="34">
        <v>330610</v>
      </c>
      <c r="K9" s="34">
        <v>330710</v>
      </c>
      <c r="L9" s="34">
        <v>330810</v>
      </c>
      <c r="M9" s="34">
        <v>330910</v>
      </c>
      <c r="N9" s="34">
        <v>331010</v>
      </c>
      <c r="O9" s="52"/>
      <c r="P9" s="33" t="s">
        <v>23</v>
      </c>
      <c r="Q9" s="52"/>
      <c r="R9" s="52"/>
      <c r="S9" s="52"/>
    </row>
    <row r="10" spans="1:19" ht="30" customHeight="1" x14ac:dyDescent="0.2">
      <c r="A10" s="52"/>
      <c r="B10" s="55"/>
      <c r="C10" s="56"/>
      <c r="D10" s="34">
        <v>330012</v>
      </c>
      <c r="E10" s="34">
        <v>330112</v>
      </c>
      <c r="F10" s="34">
        <v>330212</v>
      </c>
      <c r="G10" s="34">
        <v>330312</v>
      </c>
      <c r="H10" s="34">
        <v>330412</v>
      </c>
      <c r="I10" s="34">
        <v>330512</v>
      </c>
      <c r="J10" s="34">
        <v>330612</v>
      </c>
      <c r="K10" s="34">
        <v>330712</v>
      </c>
      <c r="L10" s="34">
        <v>330812</v>
      </c>
      <c r="M10" s="34">
        <v>330912</v>
      </c>
      <c r="N10" s="34">
        <v>331012</v>
      </c>
      <c r="O10" s="52"/>
      <c r="P10" s="33" t="s">
        <v>12</v>
      </c>
      <c r="Q10" s="52"/>
      <c r="R10" s="52"/>
      <c r="S10" s="52"/>
    </row>
    <row r="11" spans="1:19" ht="30" customHeight="1" x14ac:dyDescent="0.2">
      <c r="A11" s="52"/>
      <c r="B11" s="55"/>
      <c r="C11" s="56"/>
      <c r="D11" s="34">
        <v>330013</v>
      </c>
      <c r="E11" s="34">
        <v>330113</v>
      </c>
      <c r="F11" s="34">
        <v>330213</v>
      </c>
      <c r="G11" s="34">
        <v>330313</v>
      </c>
      <c r="H11" s="34">
        <v>330413</v>
      </c>
      <c r="I11" s="34">
        <v>330513</v>
      </c>
      <c r="J11" s="34">
        <v>330613</v>
      </c>
      <c r="K11" s="34">
        <v>330713</v>
      </c>
      <c r="L11" s="34">
        <v>330813</v>
      </c>
      <c r="M11" s="34">
        <v>330913</v>
      </c>
      <c r="N11" s="34">
        <v>331013</v>
      </c>
      <c r="O11" s="52"/>
      <c r="P11" s="33" t="s">
        <v>56</v>
      </c>
      <c r="Q11" s="52"/>
      <c r="R11" s="52"/>
      <c r="S11" s="52"/>
    </row>
    <row r="12" spans="1:19" ht="30" customHeight="1" x14ac:dyDescent="0.2">
      <c r="A12" s="52"/>
      <c r="B12" s="55"/>
      <c r="C12" s="56"/>
      <c r="D12" s="34">
        <v>330015</v>
      </c>
      <c r="E12" s="34">
        <v>330115</v>
      </c>
      <c r="F12" s="34">
        <v>330215</v>
      </c>
      <c r="G12" s="34">
        <v>330315</v>
      </c>
      <c r="H12" s="34">
        <v>330415</v>
      </c>
      <c r="I12" s="34">
        <v>330515</v>
      </c>
      <c r="J12" s="34">
        <v>330615</v>
      </c>
      <c r="K12" s="34">
        <v>330715</v>
      </c>
      <c r="L12" s="34">
        <v>330815</v>
      </c>
      <c r="M12" s="34">
        <v>330915</v>
      </c>
      <c r="N12" s="34">
        <v>331015</v>
      </c>
      <c r="O12" s="52"/>
      <c r="P12" s="33" t="s">
        <v>20</v>
      </c>
      <c r="Q12" s="52"/>
      <c r="R12" s="52"/>
      <c r="S12" s="52"/>
    </row>
    <row r="13" spans="1:19" ht="30" customHeight="1" x14ac:dyDescent="0.2">
      <c r="A13" s="52"/>
      <c r="B13" s="55"/>
      <c r="C13" s="56"/>
      <c r="D13" s="34">
        <v>330021</v>
      </c>
      <c r="E13" s="34">
        <v>330121</v>
      </c>
      <c r="F13" s="34">
        <v>330221</v>
      </c>
      <c r="G13" s="34">
        <v>330321</v>
      </c>
      <c r="H13" s="34">
        <v>330421</v>
      </c>
      <c r="I13" s="34">
        <v>330521</v>
      </c>
      <c r="J13" s="34">
        <v>330621</v>
      </c>
      <c r="K13" s="34">
        <v>330721</v>
      </c>
      <c r="L13" s="34">
        <v>330821</v>
      </c>
      <c r="M13" s="34">
        <v>330921</v>
      </c>
      <c r="N13" s="34">
        <v>331021</v>
      </c>
      <c r="O13" s="52"/>
      <c r="P13" s="33" t="s">
        <v>24</v>
      </c>
      <c r="Q13" s="52"/>
      <c r="R13" s="52"/>
      <c r="S13" s="52"/>
    </row>
    <row r="14" spans="1:19" ht="30" customHeight="1" x14ac:dyDescent="0.2">
      <c r="A14" s="52"/>
      <c r="B14" s="55"/>
      <c r="C14" s="56"/>
      <c r="D14" s="34">
        <v>330026</v>
      </c>
      <c r="E14" s="34">
        <v>330126</v>
      </c>
      <c r="F14" s="34">
        <v>330226</v>
      </c>
      <c r="G14" s="34">
        <v>330326</v>
      </c>
      <c r="H14" s="34">
        <v>330426</v>
      </c>
      <c r="I14" s="34">
        <v>330526</v>
      </c>
      <c r="J14" s="34">
        <v>330626</v>
      </c>
      <c r="K14" s="34">
        <v>330726</v>
      </c>
      <c r="L14" s="34">
        <v>330826</v>
      </c>
      <c r="M14" s="34">
        <v>330926</v>
      </c>
      <c r="N14" s="34">
        <v>331026</v>
      </c>
      <c r="O14" s="52"/>
      <c r="P14" s="33" t="s">
        <v>55</v>
      </c>
      <c r="Q14" s="52"/>
      <c r="R14" s="52"/>
      <c r="S14" s="52"/>
    </row>
    <row r="15" spans="1:19" ht="30" customHeight="1" x14ac:dyDescent="0.2">
      <c r="A15" s="52"/>
      <c r="B15" s="55"/>
      <c r="C15" s="56"/>
      <c r="D15" s="34">
        <v>330027</v>
      </c>
      <c r="E15" s="34">
        <v>330127</v>
      </c>
      <c r="F15" s="34">
        <v>330227</v>
      </c>
      <c r="G15" s="34">
        <v>330327</v>
      </c>
      <c r="H15" s="34">
        <v>330427</v>
      </c>
      <c r="I15" s="34">
        <v>330527</v>
      </c>
      <c r="J15" s="34">
        <v>330627</v>
      </c>
      <c r="K15" s="34">
        <v>330727</v>
      </c>
      <c r="L15" s="34">
        <v>330827</v>
      </c>
      <c r="M15" s="34">
        <v>330927</v>
      </c>
      <c r="N15" s="34">
        <v>331027</v>
      </c>
      <c r="O15" s="52"/>
      <c r="P15" s="33" t="s">
        <v>54</v>
      </c>
      <c r="Q15" s="52"/>
      <c r="R15" s="52"/>
      <c r="S15" s="52"/>
    </row>
    <row r="16" spans="1:19" ht="30" customHeight="1" x14ac:dyDescent="0.2">
      <c r="A16" s="52"/>
      <c r="B16" s="55"/>
      <c r="C16" s="56"/>
      <c r="D16" s="34">
        <v>330038</v>
      </c>
      <c r="E16" s="34">
        <v>330138</v>
      </c>
      <c r="F16" s="34">
        <v>330238</v>
      </c>
      <c r="G16" s="34">
        <v>330338</v>
      </c>
      <c r="H16" s="34">
        <v>330438</v>
      </c>
      <c r="I16" s="34">
        <v>330538</v>
      </c>
      <c r="J16" s="34">
        <v>330638</v>
      </c>
      <c r="K16" s="34">
        <v>330738</v>
      </c>
      <c r="L16" s="34">
        <v>330838</v>
      </c>
      <c r="M16" s="34">
        <v>330938</v>
      </c>
      <c r="N16" s="34">
        <v>331038</v>
      </c>
      <c r="O16" s="52"/>
      <c r="P16" s="33" t="s">
        <v>21</v>
      </c>
      <c r="Q16" s="52"/>
      <c r="R16" s="52"/>
      <c r="S16" s="52"/>
    </row>
    <row r="17" spans="1:19" ht="30" customHeight="1" x14ac:dyDescent="0.2">
      <c r="A17" s="52"/>
      <c r="B17" s="55"/>
      <c r="C17" s="56"/>
      <c r="D17" s="34">
        <v>330044</v>
      </c>
      <c r="E17" s="34">
        <v>330144</v>
      </c>
      <c r="F17" s="34">
        <v>330244</v>
      </c>
      <c r="G17" s="34">
        <v>330344</v>
      </c>
      <c r="H17" s="34">
        <v>330444</v>
      </c>
      <c r="I17" s="34">
        <v>330544</v>
      </c>
      <c r="J17" s="34">
        <v>330644</v>
      </c>
      <c r="K17" s="34">
        <v>330744</v>
      </c>
      <c r="L17" s="34">
        <v>330844</v>
      </c>
      <c r="M17" s="34">
        <v>330944</v>
      </c>
      <c r="N17" s="34">
        <v>331044</v>
      </c>
      <c r="O17" s="52"/>
      <c r="P17" s="33" t="s">
        <v>22</v>
      </c>
      <c r="Q17" s="52"/>
      <c r="R17" s="52"/>
      <c r="S17" s="52"/>
    </row>
    <row r="18" spans="1:19" ht="30" customHeight="1" x14ac:dyDescent="0.2">
      <c r="A18" s="52"/>
      <c r="B18" s="55"/>
      <c r="C18" s="56"/>
      <c r="D18" s="34">
        <v>330049</v>
      </c>
      <c r="E18" s="34">
        <v>330149</v>
      </c>
      <c r="F18" s="34">
        <v>330249</v>
      </c>
      <c r="G18" s="34">
        <v>330349</v>
      </c>
      <c r="H18" s="34">
        <v>330449</v>
      </c>
      <c r="I18" s="34">
        <v>330549</v>
      </c>
      <c r="J18" s="34">
        <v>330649</v>
      </c>
      <c r="K18" s="34">
        <v>330749</v>
      </c>
      <c r="L18" s="34">
        <v>330849</v>
      </c>
      <c r="M18" s="34">
        <v>330949</v>
      </c>
      <c r="N18" s="34">
        <v>331049</v>
      </c>
      <c r="O18" s="52"/>
      <c r="P18" s="33" t="s">
        <v>49</v>
      </c>
      <c r="Q18" s="52"/>
      <c r="R18" s="52"/>
      <c r="S18" s="52"/>
    </row>
    <row r="19" spans="1:19" ht="30" customHeight="1" x14ac:dyDescent="0.2">
      <c r="A19" s="52"/>
      <c r="B19" s="55"/>
      <c r="C19" s="56"/>
      <c r="D19" s="34">
        <v>330050</v>
      </c>
      <c r="E19" s="34">
        <v>330150</v>
      </c>
      <c r="F19" s="34">
        <v>330250</v>
      </c>
      <c r="G19" s="34">
        <v>330350</v>
      </c>
      <c r="H19" s="34">
        <v>330450</v>
      </c>
      <c r="I19" s="34">
        <v>330550</v>
      </c>
      <c r="J19" s="34">
        <v>330650</v>
      </c>
      <c r="K19" s="34">
        <v>330750</v>
      </c>
      <c r="L19" s="34">
        <v>330850</v>
      </c>
      <c r="M19" s="34">
        <v>330950</v>
      </c>
      <c r="N19" s="34">
        <v>331050</v>
      </c>
      <c r="O19" s="52"/>
      <c r="P19" s="33" t="s">
        <v>50</v>
      </c>
      <c r="Q19" s="52"/>
      <c r="R19" s="52"/>
      <c r="S19" s="52"/>
    </row>
    <row r="20" spans="1:19" ht="30" customHeight="1" x14ac:dyDescent="0.2">
      <c r="A20" s="52"/>
      <c r="B20" s="55"/>
      <c r="C20" s="56"/>
      <c r="D20" s="34">
        <v>330051</v>
      </c>
      <c r="E20" s="34">
        <v>330151</v>
      </c>
      <c r="F20" s="34">
        <v>330251</v>
      </c>
      <c r="G20" s="34">
        <v>330351</v>
      </c>
      <c r="H20" s="34">
        <v>330451</v>
      </c>
      <c r="I20" s="34">
        <v>330551</v>
      </c>
      <c r="J20" s="34">
        <v>330651</v>
      </c>
      <c r="K20" s="34">
        <v>330751</v>
      </c>
      <c r="L20" s="34">
        <v>330851</v>
      </c>
      <c r="M20" s="34">
        <v>330951</v>
      </c>
      <c r="N20" s="34">
        <v>331051</v>
      </c>
      <c r="O20" s="52"/>
      <c r="P20" s="33" t="s">
        <v>51</v>
      </c>
      <c r="Q20" s="52"/>
      <c r="R20" s="52"/>
      <c r="S20" s="52"/>
    </row>
    <row r="21" spans="1:19" ht="30" customHeight="1" x14ac:dyDescent="0.2">
      <c r="A21" s="52"/>
      <c r="B21" s="55"/>
      <c r="C21" s="56"/>
      <c r="D21" s="34">
        <v>330052</v>
      </c>
      <c r="E21" s="34">
        <v>330152</v>
      </c>
      <c r="F21" s="34">
        <v>330252</v>
      </c>
      <c r="G21" s="34">
        <v>330352</v>
      </c>
      <c r="H21" s="34">
        <v>330452</v>
      </c>
      <c r="I21" s="34">
        <v>330552</v>
      </c>
      <c r="J21" s="34">
        <v>330652</v>
      </c>
      <c r="K21" s="34">
        <v>330752</v>
      </c>
      <c r="L21" s="34">
        <v>330852</v>
      </c>
      <c r="M21" s="34">
        <v>330952</v>
      </c>
      <c r="N21" s="34">
        <v>331052</v>
      </c>
      <c r="O21" s="52"/>
      <c r="P21" s="33" t="s">
        <v>52</v>
      </c>
      <c r="Q21" s="52"/>
      <c r="R21" s="52"/>
      <c r="S21" s="52"/>
    </row>
    <row r="22" spans="1:19" ht="30" customHeight="1" x14ac:dyDescent="0.2">
      <c r="A22" s="52"/>
      <c r="B22" s="55"/>
      <c r="C22" s="56"/>
      <c r="D22" s="36">
        <v>330019</v>
      </c>
      <c r="E22" s="36">
        <v>330119</v>
      </c>
      <c r="F22" s="36">
        <v>330219</v>
      </c>
      <c r="G22" s="36">
        <v>330319</v>
      </c>
      <c r="H22" s="36">
        <v>330419</v>
      </c>
      <c r="I22" s="36">
        <v>330519</v>
      </c>
      <c r="J22" s="36">
        <v>330619</v>
      </c>
      <c r="K22" s="36">
        <v>330719</v>
      </c>
      <c r="L22" s="36">
        <v>330819</v>
      </c>
      <c r="M22" s="36">
        <v>330919</v>
      </c>
      <c r="N22" s="36">
        <v>331019</v>
      </c>
      <c r="O22" s="52"/>
      <c r="P22" s="30"/>
      <c r="Q22" s="52"/>
      <c r="R22" s="52"/>
      <c r="S22" s="52"/>
    </row>
    <row r="23" spans="1:19" ht="30" customHeight="1" x14ac:dyDescent="0.2">
      <c r="A23" s="52"/>
      <c r="B23" s="55"/>
      <c r="C23" s="56"/>
      <c r="D23" s="36">
        <v>330025</v>
      </c>
      <c r="E23" s="36">
        <v>330125</v>
      </c>
      <c r="F23" s="36">
        <v>330225</v>
      </c>
      <c r="G23" s="36">
        <v>330325</v>
      </c>
      <c r="H23" s="36">
        <v>330425</v>
      </c>
      <c r="I23" s="36">
        <v>330525</v>
      </c>
      <c r="J23" s="36">
        <v>330625</v>
      </c>
      <c r="K23" s="36">
        <v>330725</v>
      </c>
      <c r="L23" s="36">
        <v>330825</v>
      </c>
      <c r="M23" s="36">
        <v>330925</v>
      </c>
      <c r="N23" s="36">
        <v>331025</v>
      </c>
      <c r="O23" s="52"/>
      <c r="P23" s="30"/>
      <c r="Q23" s="52"/>
      <c r="R23" s="52"/>
      <c r="S23" s="52"/>
    </row>
    <row r="24" spans="1:19" ht="30" customHeight="1" x14ac:dyDescent="0.2">
      <c r="A24" s="52"/>
      <c r="B24" s="55"/>
      <c r="C24" s="56"/>
      <c r="D24" s="36">
        <v>330028</v>
      </c>
      <c r="E24" s="36">
        <v>330128</v>
      </c>
      <c r="F24" s="36">
        <v>330228</v>
      </c>
      <c r="G24" s="36">
        <v>330328</v>
      </c>
      <c r="H24" s="36">
        <v>330428</v>
      </c>
      <c r="I24" s="36">
        <v>330528</v>
      </c>
      <c r="J24" s="36">
        <v>330628</v>
      </c>
      <c r="K24" s="36">
        <v>330728</v>
      </c>
      <c r="L24" s="36">
        <v>330828</v>
      </c>
      <c r="M24" s="36">
        <v>330928</v>
      </c>
      <c r="N24" s="36">
        <v>331028</v>
      </c>
      <c r="O24" s="52"/>
      <c r="P24" s="30"/>
      <c r="Q24" s="52"/>
      <c r="R24" s="52"/>
      <c r="S24" s="52"/>
    </row>
    <row r="25" spans="1:19" ht="30" customHeight="1" x14ac:dyDescent="0.2">
      <c r="A25" s="52"/>
      <c r="B25" s="55"/>
      <c r="C25" s="56"/>
      <c r="D25" s="36">
        <v>330058</v>
      </c>
      <c r="E25" s="36">
        <v>330158</v>
      </c>
      <c r="F25" s="36">
        <v>330258</v>
      </c>
      <c r="G25" s="36">
        <v>330358</v>
      </c>
      <c r="H25" s="36">
        <v>330458</v>
      </c>
      <c r="I25" s="36">
        <v>330558</v>
      </c>
      <c r="J25" s="36">
        <v>330658</v>
      </c>
      <c r="K25" s="36">
        <v>330758</v>
      </c>
      <c r="L25" s="36">
        <v>330858</v>
      </c>
      <c r="M25" s="36">
        <v>330958</v>
      </c>
      <c r="N25" s="36">
        <v>331058</v>
      </c>
      <c r="O25" s="52"/>
      <c r="P25" s="30"/>
      <c r="Q25" s="52"/>
      <c r="R25" s="52"/>
      <c r="S25" s="52"/>
    </row>
    <row r="26" spans="1:19" ht="30" customHeight="1" x14ac:dyDescent="0.2">
      <c r="A26" s="52"/>
      <c r="B26" s="55"/>
      <c r="C26" s="56"/>
      <c r="D26" s="36">
        <v>330059</v>
      </c>
      <c r="E26" s="36">
        <v>330159</v>
      </c>
      <c r="F26" s="36">
        <v>330259</v>
      </c>
      <c r="G26" s="36">
        <v>330359</v>
      </c>
      <c r="H26" s="36">
        <v>330459</v>
      </c>
      <c r="I26" s="36">
        <v>330559</v>
      </c>
      <c r="J26" s="36">
        <v>330659</v>
      </c>
      <c r="K26" s="36">
        <v>330759</v>
      </c>
      <c r="L26" s="36">
        <v>330859</v>
      </c>
      <c r="M26" s="36">
        <v>330959</v>
      </c>
      <c r="N26" s="36">
        <v>331059</v>
      </c>
      <c r="O26" s="52"/>
      <c r="P26" s="30"/>
      <c r="Q26" s="52"/>
      <c r="R26" s="52"/>
      <c r="S26" s="52"/>
    </row>
    <row r="27" spans="1:19" ht="30" customHeight="1" x14ac:dyDescent="0.2">
      <c r="A27" s="52"/>
      <c r="B27" s="55"/>
      <c r="C27" s="56"/>
      <c r="D27" s="36">
        <v>330060</v>
      </c>
      <c r="E27" s="36">
        <v>330160</v>
      </c>
      <c r="F27" s="36">
        <v>330260</v>
      </c>
      <c r="G27" s="36">
        <v>330360</v>
      </c>
      <c r="H27" s="36">
        <v>330460</v>
      </c>
      <c r="I27" s="36">
        <v>330560</v>
      </c>
      <c r="J27" s="36">
        <v>330660</v>
      </c>
      <c r="K27" s="36">
        <v>330760</v>
      </c>
      <c r="L27" s="36">
        <v>330860</v>
      </c>
      <c r="M27" s="36">
        <v>330960</v>
      </c>
      <c r="N27" s="36">
        <v>331060</v>
      </c>
      <c r="O27" s="52"/>
      <c r="P27" s="30"/>
      <c r="Q27" s="52"/>
      <c r="R27" s="52"/>
      <c r="S27" s="52"/>
    </row>
    <row r="28" spans="1:19" ht="30" customHeight="1" x14ac:dyDescent="0.2">
      <c r="A28" s="52"/>
      <c r="B28" s="55"/>
      <c r="C28" s="56"/>
      <c r="D28" s="36">
        <v>330061</v>
      </c>
      <c r="E28" s="36">
        <v>330161</v>
      </c>
      <c r="F28" s="36">
        <v>330261</v>
      </c>
      <c r="G28" s="36">
        <v>330361</v>
      </c>
      <c r="H28" s="36">
        <v>330461</v>
      </c>
      <c r="I28" s="36">
        <v>330561</v>
      </c>
      <c r="J28" s="36">
        <v>330661</v>
      </c>
      <c r="K28" s="36">
        <v>330761</v>
      </c>
      <c r="L28" s="36">
        <v>330861</v>
      </c>
      <c r="M28" s="36">
        <v>330961</v>
      </c>
      <c r="N28" s="36">
        <v>331061</v>
      </c>
      <c r="O28" s="52"/>
      <c r="P28" s="30"/>
      <c r="Q28" s="52"/>
      <c r="R28" s="52"/>
      <c r="S28" s="52"/>
    </row>
    <row r="29" spans="1:19" ht="30" customHeight="1" x14ac:dyDescent="0.2">
      <c r="A29" s="41"/>
      <c r="B29" s="57"/>
      <c r="C29" s="58"/>
      <c r="D29" s="36">
        <v>330063</v>
      </c>
      <c r="E29" s="36">
        <v>330163</v>
      </c>
      <c r="F29" s="36">
        <v>330263</v>
      </c>
      <c r="G29" s="36">
        <v>330363</v>
      </c>
      <c r="H29" s="36">
        <v>330463</v>
      </c>
      <c r="I29" s="36">
        <v>330563</v>
      </c>
      <c r="J29" s="36">
        <v>330663</v>
      </c>
      <c r="K29" s="36">
        <v>330763</v>
      </c>
      <c r="L29" s="36">
        <v>330863</v>
      </c>
      <c r="M29" s="36">
        <v>330963</v>
      </c>
      <c r="N29" s="36">
        <v>331063</v>
      </c>
      <c r="O29" s="41"/>
      <c r="P29" s="30"/>
      <c r="Q29" s="41"/>
      <c r="R29" s="41"/>
      <c r="S29" s="41"/>
    </row>
    <row r="30" spans="1:19" ht="33" customHeight="1" x14ac:dyDescent="0.2">
      <c r="A30" s="42" t="s">
        <v>70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</row>
    <row r="31" spans="1:19" ht="28.5" customHeight="1" x14ac:dyDescent="0.2">
      <c r="A31" s="45" t="s">
        <v>15</v>
      </c>
      <c r="B31" s="45" t="s">
        <v>4</v>
      </c>
      <c r="C31" s="45" t="s">
        <v>13</v>
      </c>
      <c r="D31" s="49" t="s">
        <v>6</v>
      </c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46" t="s">
        <v>5</v>
      </c>
      <c r="P31" s="48" t="s">
        <v>10</v>
      </c>
      <c r="Q31" s="48" t="s">
        <v>11</v>
      </c>
      <c r="R31" s="48"/>
      <c r="S31" s="48"/>
    </row>
    <row r="32" spans="1:19" ht="39" customHeight="1" x14ac:dyDescent="0.2">
      <c r="A32" s="45"/>
      <c r="B32" s="45"/>
      <c r="C32" s="45"/>
      <c r="D32" s="7" t="s">
        <v>46</v>
      </c>
      <c r="E32" s="7" t="s">
        <v>39</v>
      </c>
      <c r="F32" s="7" t="s">
        <v>40</v>
      </c>
      <c r="G32" s="7" t="s">
        <v>41</v>
      </c>
      <c r="H32" s="7" t="s">
        <v>42</v>
      </c>
      <c r="I32" s="7" t="s">
        <v>43</v>
      </c>
      <c r="J32" s="7" t="s">
        <v>44</v>
      </c>
      <c r="K32" s="7" t="s">
        <v>45</v>
      </c>
      <c r="L32" s="7" t="s">
        <v>58</v>
      </c>
      <c r="M32" s="7" t="s">
        <v>59</v>
      </c>
      <c r="N32" s="7" t="s">
        <v>60</v>
      </c>
      <c r="O32" s="47"/>
      <c r="P32" s="48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40">
        <v>1</v>
      </c>
      <c r="Q33" s="40">
        <f>VLOOKUP(A33,[1]PEÇAS!$A$12:$Q$112,15,FALSE)</f>
        <v>1489</v>
      </c>
      <c r="R33" s="40">
        <f>VLOOKUP(A33,[1]PEÇAS!$A$12:$Q$112,16,FALSE)</f>
        <v>36</v>
      </c>
      <c r="S33" s="40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41"/>
      <c r="Q34" s="41"/>
      <c r="R34" s="41"/>
      <c r="S34" s="41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66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26</v>
      </c>
      <c r="I36" s="9" t="s">
        <v>2</v>
      </c>
      <c r="J36" s="9" t="s">
        <v>27</v>
      </c>
      <c r="K36" s="9" t="s">
        <v>28</v>
      </c>
      <c r="L36" s="9" t="s">
        <v>48</v>
      </c>
      <c r="M36" s="9" t="s">
        <v>29</v>
      </c>
      <c r="N36" s="9" t="s">
        <v>61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40">
        <v>1</v>
      </c>
      <c r="Q38" s="40">
        <f>VLOOKUP(A38,[1]PEÇAS!$A$12:$Q$112,15,FALSE)</f>
        <v>1489</v>
      </c>
      <c r="R38" s="40">
        <f>VLOOKUP(A38,[1]PEÇAS!$A$12:$Q$112,16,FALSE)</f>
        <v>36</v>
      </c>
      <c r="S38" s="40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41"/>
      <c r="Q39" s="41"/>
      <c r="R39" s="41"/>
      <c r="S39" s="41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67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26</v>
      </c>
      <c r="I41" s="9" t="s">
        <v>2</v>
      </c>
      <c r="J41" s="9" t="s">
        <v>27</v>
      </c>
      <c r="K41" s="9" t="s">
        <v>28</v>
      </c>
      <c r="L41" s="9" t="s">
        <v>48</v>
      </c>
      <c r="M41" s="9" t="s">
        <v>29</v>
      </c>
      <c r="N41" s="9" t="s">
        <v>61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1"/>
      <c r="C43" s="31"/>
      <c r="D43" s="31">
        <v>3399</v>
      </c>
      <c r="E43" s="31">
        <v>3301</v>
      </c>
      <c r="F43" s="31">
        <v>3302</v>
      </c>
      <c r="G43" s="31">
        <v>3303</v>
      </c>
      <c r="H43" s="31">
        <v>3304</v>
      </c>
      <c r="I43" s="31">
        <v>3305</v>
      </c>
      <c r="J43" s="31">
        <v>3306</v>
      </c>
      <c r="K43" s="31">
        <v>3307</v>
      </c>
      <c r="L43" s="31">
        <v>3308</v>
      </c>
      <c r="M43" s="31">
        <v>3309</v>
      </c>
      <c r="N43" s="31">
        <v>3310</v>
      </c>
      <c r="O43" s="29" t="str">
        <f>VLOOKUP(A43,[1]PEÇAS!$A$12:$Q$112,14,FALSE)</f>
        <v>LATERAL DIR/ESQ PTA DESL ATRIA 2400X36X45MM + COR</v>
      </c>
      <c r="P43" s="40">
        <v>1</v>
      </c>
      <c r="Q43" s="40">
        <f>VLOOKUP(A43,[1]PEÇAS!$A$12:$Q$112,15,FALSE)</f>
        <v>2400</v>
      </c>
      <c r="R43" s="40">
        <f>VLOOKUP(A43,[1]PEÇAS!$A$12:$Q$112,16,FALSE)</f>
        <v>36</v>
      </c>
      <c r="S43" s="40">
        <f>VLOOKUP(A43,[1]PEÇAS!$A$12:$Q$112,17,FALSE)</f>
        <v>45</v>
      </c>
    </row>
    <row r="44" spans="1:19" ht="24" customHeight="1" x14ac:dyDescent="0.2">
      <c r="A44" s="29"/>
      <c r="B44" s="31">
        <f>A43</f>
        <v>598022</v>
      </c>
      <c r="C44" s="29"/>
      <c r="D44" s="31">
        <v>3399</v>
      </c>
      <c r="E44" s="31">
        <v>3300</v>
      </c>
      <c r="F44" s="31">
        <v>3300</v>
      </c>
      <c r="G44" s="31">
        <v>3300</v>
      </c>
      <c r="H44" s="31">
        <v>3300</v>
      </c>
      <c r="I44" s="31">
        <v>3300</v>
      </c>
      <c r="J44" s="31">
        <v>3300</v>
      </c>
      <c r="K44" s="31">
        <v>3300</v>
      </c>
      <c r="L44" s="31">
        <v>3300</v>
      </c>
      <c r="M44" s="31">
        <v>3300</v>
      </c>
      <c r="N44" s="31">
        <v>3300</v>
      </c>
      <c r="O44" s="29" t="str">
        <f>SUBSTITUTE(O43,"+ COR", "- NATURAL")</f>
        <v>LATERAL DIR/ESQ PTA DESL ATRIA 2400X36X45MM - NATURAL</v>
      </c>
      <c r="P44" s="41"/>
      <c r="Q44" s="41"/>
      <c r="R44" s="41"/>
      <c r="S44" s="41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68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26</v>
      </c>
      <c r="I46" s="9" t="s">
        <v>2</v>
      </c>
      <c r="J46" s="9" t="s">
        <v>27</v>
      </c>
      <c r="K46" s="9" t="s">
        <v>28</v>
      </c>
      <c r="L46" s="9" t="s">
        <v>48</v>
      </c>
      <c r="M46" s="9" t="s">
        <v>29</v>
      </c>
      <c r="N46" s="9" t="s">
        <v>61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598042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PUX/FECH 2400X36X45MM + COR</v>
      </c>
      <c r="P48" s="40">
        <v>1</v>
      </c>
      <c r="Q48" s="40">
        <f>VLOOKUP(A48,[1]PEÇAS!$A$12:$Q$112,15,FALSE)</f>
        <v>2400</v>
      </c>
      <c r="R48" s="40">
        <f>VLOOKUP(A48,[1]PEÇAS!$A$12:$Q$112,16,FALSE)</f>
        <v>36</v>
      </c>
      <c r="S48" s="40">
        <f>VLOOKUP(A48,[1]PEÇAS!$A$12:$Q$112,17,FALSE)</f>
        <v>45</v>
      </c>
    </row>
    <row r="49" spans="1:19" ht="24" customHeight="1" x14ac:dyDescent="0.2">
      <c r="A49" s="29"/>
      <c r="B49" s="28">
        <f>A48</f>
        <v>598042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PUX/FECH 2400X36X45MM - NATURAL</v>
      </c>
      <c r="P49" s="41"/>
      <c r="Q49" s="41"/>
      <c r="R49" s="41"/>
      <c r="S49" s="41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68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26</v>
      </c>
      <c r="I51" s="9" t="s">
        <v>2</v>
      </c>
      <c r="J51" s="9" t="s">
        <v>27</v>
      </c>
      <c r="K51" s="9" t="s">
        <v>28</v>
      </c>
      <c r="L51" s="9" t="s">
        <v>48</v>
      </c>
      <c r="M51" s="9" t="s">
        <v>29</v>
      </c>
      <c r="N51" s="9" t="s">
        <v>61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8">
        <v>598095</v>
      </c>
      <c r="B53" s="31"/>
      <c r="C53" s="31"/>
      <c r="D53" s="35" t="s">
        <v>76</v>
      </c>
      <c r="E53" s="31">
        <v>3301</v>
      </c>
      <c r="F53" s="31">
        <v>3302</v>
      </c>
      <c r="G53" s="31">
        <v>3303</v>
      </c>
      <c r="H53" s="31">
        <v>3304</v>
      </c>
      <c r="I53" s="31">
        <v>3305</v>
      </c>
      <c r="J53" s="31">
        <v>3306</v>
      </c>
      <c r="K53" s="31">
        <v>3307</v>
      </c>
      <c r="L53" s="31">
        <v>3308</v>
      </c>
      <c r="M53" s="31">
        <v>3309</v>
      </c>
      <c r="N53" s="31">
        <v>3310</v>
      </c>
      <c r="O53" s="39" t="s">
        <v>77</v>
      </c>
      <c r="P53" s="31">
        <v>1</v>
      </c>
      <c r="Q53" s="31">
        <v>168</v>
      </c>
      <c r="R53" s="31">
        <v>86</v>
      </c>
      <c r="S53" s="31">
        <v>45</v>
      </c>
    </row>
    <row r="54" spans="1:19" ht="30" customHeight="1" x14ac:dyDescent="0.2">
      <c r="A54" s="38"/>
      <c r="B54" s="31"/>
      <c r="C54" s="31">
        <v>1010272</v>
      </c>
      <c r="D54" s="35" t="s">
        <v>14</v>
      </c>
      <c r="E54" s="31" t="s">
        <v>14</v>
      </c>
      <c r="F54" s="31" t="s">
        <v>14</v>
      </c>
      <c r="G54" s="31" t="s">
        <v>14</v>
      </c>
      <c r="H54" s="31" t="s">
        <v>14</v>
      </c>
      <c r="I54" s="31" t="s">
        <v>14</v>
      </c>
      <c r="J54" s="31" t="s">
        <v>14</v>
      </c>
      <c r="K54" s="31" t="s">
        <v>14</v>
      </c>
      <c r="L54" s="31" t="s">
        <v>14</v>
      </c>
      <c r="M54" s="31" t="s">
        <v>14</v>
      </c>
      <c r="N54" s="31" t="s">
        <v>14</v>
      </c>
      <c r="O54" s="39" t="s">
        <v>78</v>
      </c>
      <c r="P54" s="31">
        <v>1</v>
      </c>
      <c r="Q54" s="31"/>
      <c r="R54" s="31"/>
      <c r="S54" s="31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26</v>
      </c>
      <c r="I55" s="9" t="s">
        <v>2</v>
      </c>
      <c r="J55" s="9" t="s">
        <v>27</v>
      </c>
      <c r="K55" s="9" t="s">
        <v>28</v>
      </c>
      <c r="L55" s="9" t="s">
        <v>48</v>
      </c>
      <c r="M55" s="9" t="s">
        <v>29</v>
      </c>
      <c r="N55" s="9" t="s">
        <v>61</v>
      </c>
      <c r="O55" s="10" t="s">
        <v>79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65</v>
      </c>
      <c r="P58" s="5">
        <v>0.08</v>
      </c>
      <c r="Q58" s="5" t="s">
        <v>82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73</v>
      </c>
      <c r="P59" s="5">
        <v>0.04</v>
      </c>
      <c r="Q59" s="5" t="s">
        <v>82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80</v>
      </c>
      <c r="P60" s="5">
        <v>7.61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81</v>
      </c>
      <c r="P61" s="5">
        <v>7.61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74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78" t="s">
        <v>71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80"/>
    </row>
    <row r="65" spans="1:19" ht="25.5" x14ac:dyDescent="0.2">
      <c r="A65" s="17" t="s">
        <v>34</v>
      </c>
      <c r="B65" s="14" t="s">
        <v>30</v>
      </c>
      <c r="C65" s="14" t="s">
        <v>31</v>
      </c>
      <c r="D65" s="67"/>
      <c r="E65" s="68"/>
      <c r="F65" s="68"/>
      <c r="G65" s="68"/>
      <c r="H65" s="68"/>
      <c r="I65" s="68"/>
      <c r="J65" s="68"/>
      <c r="K65" s="68"/>
      <c r="L65" s="68"/>
      <c r="M65" s="68"/>
      <c r="N65" s="69"/>
      <c r="O65" s="17" t="s">
        <v>5</v>
      </c>
      <c r="P65" s="17" t="s">
        <v>32</v>
      </c>
      <c r="Q65" s="67" t="s">
        <v>33</v>
      </c>
      <c r="R65" s="68"/>
      <c r="S65" s="69"/>
    </row>
    <row r="66" spans="1:19" ht="15" customHeight="1" x14ac:dyDescent="0.2">
      <c r="A66" s="70" t="s">
        <v>63</v>
      </c>
      <c r="B66" s="72">
        <f>VLOOKUP(CONCATENATE("VIDRO PUX DIR ",Q66,"X",R66,"X",S66,"MM + COR"),[1]VIDROS!$A$5:$AD$415,5,FALSE)</f>
        <v>181000135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2345X1477X4</v>
      </c>
      <c r="P66" s="74">
        <v>1</v>
      </c>
      <c r="Q66" s="74">
        <f>Q5-55</f>
        <v>2345</v>
      </c>
      <c r="R66" s="74">
        <f>R5-23</f>
        <v>1477</v>
      </c>
      <c r="S66" s="74">
        <v>4</v>
      </c>
    </row>
    <row r="67" spans="1:19" ht="15" customHeight="1" x14ac:dyDescent="0.2">
      <c r="A67" s="71"/>
      <c r="B67" s="73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2345X1477X4</v>
      </c>
      <c r="P67" s="75"/>
      <c r="Q67" s="75"/>
      <c r="R67" s="75"/>
      <c r="S67" s="75"/>
    </row>
    <row r="68" spans="1:19" ht="15" customHeight="1" x14ac:dyDescent="0.2">
      <c r="A68" s="82"/>
      <c r="B68" s="83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2345X1477X4</v>
      </c>
      <c r="P68" s="75"/>
      <c r="Q68" s="75"/>
      <c r="R68" s="75"/>
      <c r="S68" s="75"/>
    </row>
    <row r="69" spans="1:19" ht="15" customHeight="1" x14ac:dyDescent="0.2">
      <c r="A69" s="76" t="s">
        <v>64</v>
      </c>
      <c r="B69" s="72">
        <f>VLOOKUP(CONCATENATE("VIDRO PUX DIR ",Q66,"X",R66,"X",S66,"MM + COR"),[1]VIDROS!$A$5:$AD$415,4,FALSE)</f>
        <v>123135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2345X1477X4</v>
      </c>
      <c r="P69" s="75"/>
      <c r="Q69" s="75"/>
      <c r="R69" s="75"/>
      <c r="S69" s="75"/>
    </row>
    <row r="70" spans="1:19" ht="15" customHeight="1" x14ac:dyDescent="0.2">
      <c r="A70" s="77"/>
      <c r="B70" s="73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2345X1477X4</v>
      </c>
      <c r="P70" s="75"/>
      <c r="Q70" s="75"/>
      <c r="R70" s="75"/>
      <c r="S70" s="75"/>
    </row>
    <row r="71" spans="1:19" ht="15" customHeight="1" x14ac:dyDescent="0.2">
      <c r="A71" s="77"/>
      <c r="B71" s="73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2345X1477X4</v>
      </c>
      <c r="P71" s="75"/>
      <c r="Q71" s="75"/>
      <c r="R71" s="75"/>
      <c r="S71" s="75"/>
    </row>
    <row r="72" spans="1:19" ht="15" customHeight="1" x14ac:dyDescent="0.2">
      <c r="A72" s="77"/>
      <c r="B72" s="73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2345X1477X4</v>
      </c>
      <c r="P72" s="75"/>
      <c r="Q72" s="75"/>
      <c r="R72" s="75"/>
      <c r="S72" s="75"/>
    </row>
    <row r="73" spans="1:19" ht="15" customHeight="1" x14ac:dyDescent="0.2">
      <c r="A73" s="77"/>
      <c r="B73" s="73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2345X1477X4</v>
      </c>
      <c r="P73" s="75"/>
      <c r="Q73" s="75"/>
      <c r="R73" s="75"/>
      <c r="S73" s="75"/>
    </row>
    <row r="74" spans="1:19" ht="15" customHeight="1" x14ac:dyDescent="0.2">
      <c r="A74" s="77"/>
      <c r="B74" s="73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2345X1477X4</v>
      </c>
      <c r="P74" s="75"/>
      <c r="Q74" s="75"/>
      <c r="R74" s="75"/>
      <c r="S74" s="75"/>
    </row>
    <row r="75" spans="1:19" ht="15" customHeight="1" x14ac:dyDescent="0.2">
      <c r="A75" s="77"/>
      <c r="B75" s="73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2345X1477X4</v>
      </c>
      <c r="P75" s="75"/>
      <c r="Q75" s="75"/>
      <c r="R75" s="75"/>
      <c r="S75" s="75"/>
    </row>
    <row r="76" spans="1:19" ht="15" customHeight="1" x14ac:dyDescent="0.2">
      <c r="A76" s="77"/>
      <c r="B76" s="73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2345X1477X4</v>
      </c>
      <c r="P76" s="75"/>
      <c r="Q76" s="75"/>
      <c r="R76" s="75"/>
      <c r="S76" s="75"/>
    </row>
    <row r="77" spans="1:19" ht="15" customHeight="1" x14ac:dyDescent="0.2">
      <c r="A77" s="77"/>
      <c r="B77" s="73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2345X1477X4</v>
      </c>
      <c r="P77" s="75"/>
      <c r="Q77" s="75"/>
      <c r="R77" s="75"/>
      <c r="S77" s="75"/>
    </row>
    <row r="78" spans="1:19" ht="15" customHeight="1" x14ac:dyDescent="0.2">
      <c r="A78" s="77"/>
      <c r="B78" s="73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2345X1477X4</v>
      </c>
      <c r="P78" s="75"/>
      <c r="Q78" s="75"/>
      <c r="R78" s="75"/>
      <c r="S78" s="75"/>
    </row>
    <row r="79" spans="1:19" ht="15" customHeight="1" x14ac:dyDescent="0.2">
      <c r="A79" s="77"/>
      <c r="B79" s="73"/>
      <c r="C79" s="20" t="s">
        <v>48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2345X1477X4</v>
      </c>
      <c r="P79" s="75"/>
      <c r="Q79" s="75"/>
      <c r="R79" s="75"/>
      <c r="S79" s="75"/>
    </row>
    <row r="80" spans="1:19" ht="15" customHeight="1" x14ac:dyDescent="0.2">
      <c r="A80" s="77"/>
      <c r="B80" s="73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2345X1477X4</v>
      </c>
      <c r="P80" s="75"/>
      <c r="Q80" s="75"/>
      <c r="R80" s="75"/>
      <c r="S80" s="75"/>
    </row>
    <row r="81" spans="1:19" ht="15" customHeight="1" x14ac:dyDescent="0.2">
      <c r="A81" s="77"/>
      <c r="B81" s="73"/>
      <c r="C81" s="19" t="s">
        <v>27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2345X1477X4</v>
      </c>
      <c r="P81" s="75"/>
      <c r="Q81" s="75"/>
      <c r="R81" s="75"/>
      <c r="S81" s="75"/>
    </row>
    <row r="82" spans="1:19" ht="15" customHeight="1" x14ac:dyDescent="0.2">
      <c r="A82" s="84"/>
      <c r="B82" s="83"/>
      <c r="C82" s="19" t="s">
        <v>29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2345X1477X4</v>
      </c>
      <c r="P82" s="81"/>
      <c r="Q82" s="81"/>
      <c r="R82" s="81"/>
      <c r="S82" s="81"/>
    </row>
    <row r="83" spans="1:19" ht="18" customHeight="1" x14ac:dyDescent="0.2">
      <c r="A83" s="78" t="s">
        <v>72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80"/>
    </row>
    <row r="84" spans="1:19" ht="25.5" x14ac:dyDescent="0.2">
      <c r="A84" s="17" t="s">
        <v>34</v>
      </c>
      <c r="B84" s="14" t="s">
        <v>30</v>
      </c>
      <c r="C84" s="14" t="s">
        <v>31</v>
      </c>
      <c r="D84" s="67"/>
      <c r="E84" s="68"/>
      <c r="F84" s="68"/>
      <c r="G84" s="68"/>
      <c r="H84" s="68"/>
      <c r="I84" s="68"/>
      <c r="J84" s="68"/>
      <c r="K84" s="68"/>
      <c r="L84" s="68"/>
      <c r="M84" s="68"/>
      <c r="N84" s="69"/>
      <c r="O84" s="17" t="s">
        <v>5</v>
      </c>
      <c r="P84" s="17" t="s">
        <v>32</v>
      </c>
      <c r="Q84" s="67" t="s">
        <v>33</v>
      </c>
      <c r="R84" s="68"/>
      <c r="S84" s="69"/>
    </row>
    <row r="85" spans="1:19" ht="15" customHeight="1" x14ac:dyDescent="0.2">
      <c r="A85" s="70" t="s">
        <v>63</v>
      </c>
      <c r="B85" s="72">
        <f>VLOOKUP(CONCATENATE("VIDRO PUX ESQ ",Q85,"X",R85,"X",S85,"MM + COR"),[1]VIDROS!$A$5:$AD$415,5,FALSE)</f>
        <v>181000215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2345X1477X4</v>
      </c>
      <c r="P85" s="74">
        <v>1</v>
      </c>
      <c r="Q85" s="74">
        <f>Q66</f>
        <v>2345</v>
      </c>
      <c r="R85" s="74">
        <f>R66</f>
        <v>1477</v>
      </c>
      <c r="S85" s="74">
        <v>4</v>
      </c>
    </row>
    <row r="86" spans="1:19" ht="15" customHeight="1" x14ac:dyDescent="0.2">
      <c r="A86" s="71"/>
      <c r="B86" s="73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2345X1477X4</v>
      </c>
      <c r="P86" s="75"/>
      <c r="Q86" s="75"/>
      <c r="R86" s="75"/>
      <c r="S86" s="75"/>
    </row>
    <row r="87" spans="1:19" ht="15" customHeight="1" x14ac:dyDescent="0.2">
      <c r="A87" s="82"/>
      <c r="B87" s="83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2345X1477X4</v>
      </c>
      <c r="P87" s="75"/>
      <c r="Q87" s="75"/>
      <c r="R87" s="75"/>
      <c r="S87" s="75"/>
    </row>
    <row r="88" spans="1:19" ht="15" customHeight="1" x14ac:dyDescent="0.2">
      <c r="A88" s="76" t="s">
        <v>64</v>
      </c>
      <c r="B88" s="72">
        <f>VLOOKUP(CONCATENATE("VIDRO PUX ESQ ",Q85,"X",R85,"X",S85,"MM + COR"),[1]VIDROS!$A$5:$AD$415,4,FALSE)</f>
        <v>123215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2345X1477X4</v>
      </c>
      <c r="P88" s="75"/>
      <c r="Q88" s="75"/>
      <c r="R88" s="75"/>
      <c r="S88" s="75"/>
    </row>
    <row r="89" spans="1:19" ht="15" customHeight="1" x14ac:dyDescent="0.2">
      <c r="A89" s="77"/>
      <c r="B89" s="73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2345X1477X4</v>
      </c>
      <c r="P89" s="75"/>
      <c r="Q89" s="75"/>
      <c r="R89" s="75"/>
      <c r="S89" s="75"/>
    </row>
    <row r="90" spans="1:19" ht="15" customHeight="1" x14ac:dyDescent="0.2">
      <c r="A90" s="77"/>
      <c r="B90" s="73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2345X1477X4</v>
      </c>
      <c r="P90" s="75"/>
      <c r="Q90" s="75"/>
      <c r="R90" s="75"/>
      <c r="S90" s="75"/>
    </row>
    <row r="91" spans="1:19" ht="15" customHeight="1" x14ac:dyDescent="0.2">
      <c r="A91" s="77"/>
      <c r="B91" s="73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2345X1477X4</v>
      </c>
      <c r="P91" s="75"/>
      <c r="Q91" s="75"/>
      <c r="R91" s="75"/>
      <c r="S91" s="75"/>
    </row>
    <row r="92" spans="1:19" ht="15" customHeight="1" x14ac:dyDescent="0.2">
      <c r="A92" s="77"/>
      <c r="B92" s="73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2345X1477X4</v>
      </c>
      <c r="P92" s="75"/>
      <c r="Q92" s="75"/>
      <c r="R92" s="75"/>
      <c r="S92" s="75"/>
    </row>
    <row r="93" spans="1:19" ht="15" customHeight="1" x14ac:dyDescent="0.2">
      <c r="A93" s="77"/>
      <c r="B93" s="73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2345X1477X4</v>
      </c>
      <c r="P93" s="75"/>
      <c r="Q93" s="75"/>
      <c r="R93" s="75"/>
      <c r="S93" s="75"/>
    </row>
    <row r="94" spans="1:19" ht="15" customHeight="1" x14ac:dyDescent="0.2">
      <c r="A94" s="77"/>
      <c r="B94" s="73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2345X1477X4</v>
      </c>
      <c r="P94" s="75"/>
      <c r="Q94" s="75"/>
      <c r="R94" s="75"/>
      <c r="S94" s="75"/>
    </row>
    <row r="95" spans="1:19" ht="15" customHeight="1" x14ac:dyDescent="0.2">
      <c r="A95" s="77"/>
      <c r="B95" s="73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2345X1477X4</v>
      </c>
      <c r="P95" s="75"/>
      <c r="Q95" s="75"/>
      <c r="R95" s="75"/>
      <c r="S95" s="75"/>
    </row>
    <row r="96" spans="1:19" ht="15" customHeight="1" x14ac:dyDescent="0.2">
      <c r="A96" s="77"/>
      <c r="B96" s="73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2345X1477X4</v>
      </c>
      <c r="P96" s="75"/>
      <c r="Q96" s="75"/>
      <c r="R96" s="75"/>
      <c r="S96" s="75"/>
    </row>
    <row r="97" spans="1:19" ht="15" customHeight="1" x14ac:dyDescent="0.2">
      <c r="A97" s="77"/>
      <c r="B97" s="73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2345X1477X4</v>
      </c>
      <c r="P97" s="75"/>
      <c r="Q97" s="75"/>
      <c r="R97" s="75"/>
      <c r="S97" s="75"/>
    </row>
    <row r="98" spans="1:19" ht="15" customHeight="1" x14ac:dyDescent="0.2">
      <c r="A98" s="77"/>
      <c r="B98" s="73"/>
      <c r="C98" s="20" t="s">
        <v>48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2345X1477X4</v>
      </c>
      <c r="P98" s="75"/>
      <c r="Q98" s="75"/>
      <c r="R98" s="75"/>
      <c r="S98" s="75"/>
    </row>
    <row r="99" spans="1:19" ht="15" customHeight="1" x14ac:dyDescent="0.2">
      <c r="A99" s="77"/>
      <c r="B99" s="73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2345X1477X4</v>
      </c>
      <c r="P99" s="75"/>
      <c r="Q99" s="75"/>
      <c r="R99" s="75"/>
      <c r="S99" s="75"/>
    </row>
    <row r="100" spans="1:19" ht="15" customHeight="1" x14ac:dyDescent="0.2">
      <c r="A100" s="77"/>
      <c r="B100" s="73"/>
      <c r="C100" s="19" t="s">
        <v>27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2345X1477X4</v>
      </c>
      <c r="P100" s="75"/>
      <c r="Q100" s="75"/>
      <c r="R100" s="75"/>
      <c r="S100" s="75"/>
    </row>
    <row r="101" spans="1:19" ht="15" customHeight="1" x14ac:dyDescent="0.2">
      <c r="A101" s="84"/>
      <c r="B101" s="83"/>
      <c r="C101" s="19" t="s">
        <v>29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2345X1477X4</v>
      </c>
      <c r="P101" s="81"/>
      <c r="Q101" s="81"/>
      <c r="R101" s="81"/>
      <c r="S101" s="81"/>
    </row>
    <row r="102" spans="1:19" ht="18" customHeight="1" x14ac:dyDescent="0.2">
      <c r="A102" s="78" t="s">
        <v>62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80"/>
    </row>
    <row r="103" spans="1:19" ht="25.5" x14ac:dyDescent="0.2">
      <c r="A103" s="17" t="s">
        <v>34</v>
      </c>
      <c r="B103" s="14" t="s">
        <v>30</v>
      </c>
      <c r="C103" s="14" t="s">
        <v>31</v>
      </c>
      <c r="D103" s="67"/>
      <c r="E103" s="68"/>
      <c r="F103" s="68"/>
      <c r="G103" s="68"/>
      <c r="H103" s="68"/>
      <c r="I103" s="68"/>
      <c r="J103" s="68"/>
      <c r="K103" s="68"/>
      <c r="L103" s="68"/>
      <c r="M103" s="68"/>
      <c r="N103" s="69"/>
      <c r="O103" s="17" t="s">
        <v>5</v>
      </c>
      <c r="P103" s="17" t="s">
        <v>32</v>
      </c>
      <c r="Q103" s="67" t="s">
        <v>33</v>
      </c>
      <c r="R103" s="68"/>
      <c r="S103" s="69"/>
    </row>
    <row r="104" spans="1:19" ht="15" customHeight="1" x14ac:dyDescent="0.2">
      <c r="A104" s="70" t="s">
        <v>63</v>
      </c>
      <c r="B104" s="72">
        <f>VLOOKUP(CONCATENATE("VIDRO PUX ",Q104,"X",R104,"X",S104,"MM + COR"),[1]VIDROS!$A$5:$AD$415,5,FALSE)</f>
        <v>181000385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2345X1477X6</v>
      </c>
      <c r="P104" s="74">
        <v>1</v>
      </c>
      <c r="Q104" s="74">
        <f>Q66</f>
        <v>2345</v>
      </c>
      <c r="R104" s="74">
        <f>R66</f>
        <v>1477</v>
      </c>
      <c r="S104" s="74">
        <v>6</v>
      </c>
    </row>
    <row r="105" spans="1:19" ht="15" customHeight="1" x14ac:dyDescent="0.2">
      <c r="A105" s="71"/>
      <c r="B105" s="73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2345X1477X6</v>
      </c>
      <c r="P105" s="75"/>
      <c r="Q105" s="75"/>
      <c r="R105" s="75"/>
      <c r="S105" s="75"/>
    </row>
    <row r="106" spans="1:19" ht="15" customHeight="1" x14ac:dyDescent="0.2">
      <c r="A106" s="76" t="s">
        <v>64</v>
      </c>
      <c r="B106" s="72">
        <f>VLOOKUP(CONCATENATE("VIDRO PUX ",Q104,"X",R104,"X",S104,"MM + COR"),[1]VIDROS!$A$5:$AD$415,4,FALSE)</f>
        <v>123385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2345X1477X6</v>
      </c>
      <c r="P106" s="75"/>
      <c r="Q106" s="75"/>
      <c r="R106" s="75"/>
      <c r="S106" s="75"/>
    </row>
    <row r="107" spans="1:19" s="3" customFormat="1" ht="15" customHeight="1" x14ac:dyDescent="0.2">
      <c r="A107" s="77"/>
      <c r="B107" s="73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2345X1477X6</v>
      </c>
      <c r="P107" s="75"/>
      <c r="Q107" s="75"/>
      <c r="R107" s="75"/>
      <c r="S107" s="75"/>
    </row>
    <row r="108" spans="1:19" s="3" customFormat="1" ht="15" customHeight="1" x14ac:dyDescent="0.2">
      <c r="A108" s="77"/>
      <c r="B108" s="73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2345X1477X6</v>
      </c>
      <c r="P108" s="75"/>
      <c r="Q108" s="75"/>
      <c r="R108" s="75"/>
      <c r="S108" s="75"/>
    </row>
    <row r="109" spans="1:19" ht="15" customHeight="1" x14ac:dyDescent="0.2">
      <c r="A109" s="77"/>
      <c r="B109" s="73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2345X1477X6</v>
      </c>
      <c r="P109" s="75"/>
      <c r="Q109" s="75"/>
      <c r="R109" s="75"/>
      <c r="S109" s="75"/>
    </row>
    <row r="110" spans="1:19" ht="15" customHeight="1" x14ac:dyDescent="0.2">
      <c r="A110" s="77"/>
      <c r="B110" s="73"/>
      <c r="C110" s="19" t="s">
        <v>35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2345X1477X6</v>
      </c>
      <c r="P110" s="75"/>
      <c r="Q110" s="75"/>
      <c r="R110" s="75"/>
      <c r="S110" s="75"/>
    </row>
    <row r="111" spans="1:19" ht="15" customHeight="1" x14ac:dyDescent="0.2">
      <c r="A111" s="77"/>
      <c r="B111" s="73"/>
      <c r="C111" s="19" t="s">
        <v>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2345X1477X6</v>
      </c>
      <c r="P111" s="75"/>
      <c r="Q111" s="75"/>
      <c r="R111" s="75"/>
      <c r="S111" s="75"/>
    </row>
    <row r="112" spans="1:19" ht="15" customHeight="1" x14ac:dyDescent="0.2">
      <c r="A112" s="77"/>
      <c r="B112" s="73"/>
      <c r="C112" s="19" t="s">
        <v>37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2345X1477X6</v>
      </c>
      <c r="P112" s="75"/>
      <c r="Q112" s="75"/>
      <c r="R112" s="75"/>
      <c r="S112" s="75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2022-02-11T16:58:16Z</dcterms:modified>
</cp:coreProperties>
</file>