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900" sheetId="81" r:id="rId1"/>
    <sheet name="L-800" sheetId="80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1">'L-800'!$A$1:$S$112</definedName>
    <definedName name="_xlnm.Print_Area" localSheetId="0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0" l="1"/>
  <c r="B54" i="81" l="1"/>
  <c r="B54" i="82"/>
  <c r="B54" i="83"/>
  <c r="B54" i="84"/>
  <c r="B54" i="85"/>
  <c r="B54" i="86"/>
  <c r="B54" i="87"/>
  <c r="B44" i="8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7" l="1"/>
  <c r="B66" i="87"/>
  <c r="B69" i="81"/>
  <c r="B66" i="81"/>
  <c r="B69" i="80"/>
  <c r="B66" i="80"/>
  <c r="B66" i="86"/>
  <c r="B69" i="86"/>
  <c r="B69" i="85"/>
  <c r="B66" i="85"/>
  <c r="B66" i="84"/>
  <c r="B69" i="84"/>
  <c r="B69" i="83"/>
  <c r="B66" i="83"/>
  <c r="B66" i="82"/>
  <c r="B69" i="82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0" l="1"/>
  <c r="B85" i="80"/>
  <c r="B88" i="81"/>
  <c r="B85" i="81"/>
  <c r="B85" i="87"/>
  <c r="B88" i="87"/>
  <c r="B88" i="86"/>
  <c r="B85" i="86"/>
  <c r="B85" i="83"/>
  <c r="B88" i="83"/>
  <c r="B88" i="84"/>
  <c r="B85" i="84"/>
  <c r="B88" i="85"/>
  <c r="B85" i="85"/>
  <c r="B88" i="82"/>
  <c r="B85" i="82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4" i="80" l="1"/>
  <c r="B106" i="80"/>
  <c r="B106" i="81"/>
  <c r="B104" i="81"/>
  <c r="B106" i="82"/>
  <c r="B104" i="82"/>
  <c r="B106" i="83"/>
  <c r="B104" i="83"/>
  <c r="B106" i="84"/>
  <c r="B104" i="84"/>
  <c r="B106" i="85"/>
  <c r="B104" i="85"/>
  <c r="O105" i="81"/>
  <c r="O105" i="82"/>
  <c r="O105" i="80"/>
  <c r="O105" i="83"/>
  <c r="O105" i="84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6" i="86" l="1"/>
  <c r="B104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<sst xmlns="http://schemas.openxmlformats.org/spreadsheetml/2006/main" count="1834" uniqueCount="90">
  <si>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</si>
  <si>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</si>
  <si>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</si>
  <si>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</si>
  <si>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</si>
  <si>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</si>
  <si>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</si>
  <si>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</si>
  <si>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</si>
  <si>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</si>
  <si>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</si>
  <si>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</si>
  <si>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</si>
  <si>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</si>
  <si>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</si>
  <si>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</si>
  <si>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</si>
  <si>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</si>
  <si>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</si>
  <si>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</si>
  <si>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</si>
  <si>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</si>
  <si>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</si>
  <si>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</si>
  <si>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</si>
  <si>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</si>
  <si>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</si>
  <si>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</si>
  <si>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</si>
  <si>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</si>
  <si>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</si>
  <si>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</si>
  <si>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</si>
  <si>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</si>
  <si>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</si>
  <si>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</si>
  <si>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</si>
  <si>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</si>
  <si>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</si>
  <si>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</si>
  <si>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</si>
  <si>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</si>
  <si>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</si>
  <si>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</si>
  <si>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</si>
  <si>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</si>
  <si>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</si>
  <si>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</si>
  <si>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</si>
  <si>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</si>
  <si>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</si>
  <si>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</si>
  <si>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</si>
  <si>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</si>
  <si>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</si>
  <si>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</si>
  <si>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</si>
  <si>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</si>
  <si>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</si>
  <si>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</si>
  <si>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</si>
  <si>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</si>
  <si>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</si>
  <si>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</si>
  <si>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</si>
  <si>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</si>
  <si>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</si>
  <si>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</si>
  <si>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</si>
  <si>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</si>
  <si>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</si>
  <si>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</si>
  <si>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</si>
  <si>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</si>
  <si>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</si>
  <si>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</si>
  <si>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</si>
  <si>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</si>
  <si>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</si>
  <si>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</si>
  <si>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</si>
  <si>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</si>
  <si>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</si>
  <si>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1010276
(PINT NAT)</t>
  </si>
  <si>
    <t>PORTAS DESLIZANTE H-2500</t>
  </si>
  <si>
    <t>1010277
(PINT NAT)</t>
  </si>
  <si>
    <t>1010273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</si>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</sst>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G6" sqref="G6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7" t="s">
        <v>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s="2" customFormat="1" ht="60.75" customHeight="1" x14ac:dyDescent="0.2">
      <c r="A2" s="69" t="s">
        <v>84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s="2" customFormat="1" ht="27.75" customHeight="1" x14ac:dyDescent="0.2">
      <c r="A3" s="71" t="s">
        <v>3</v>
      </c>
      <c r="B3" s="71" t="s">
        <v>4</v>
      </c>
      <c r="C3" s="71" t="s">
        <v>6</v>
      </c>
      <c r="D3" s="72" t="s">
        <v>6</v>
      </c>
      <c r="E3" s="73"/>
      <c r="F3" s="73"/>
      <c r="G3" s="73"/>
      <c r="H3" s="73"/>
      <c r="I3" s="73"/>
      <c r="J3" s="73"/>
      <c r="K3" s="73"/>
      <c r="L3" s="73"/>
      <c r="M3" s="73"/>
      <c r="N3" s="74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1"/>
      <c r="B4" s="71"/>
      <c r="C4" s="71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929271</v>
      </c>
      <c r="B5" s="78">
        <f>VLOOKUP(A5,'[1]PTA DESL ALUM VD'!$B$10:$F$278,2,FALSE)</f>
        <v>570217</v>
      </c>
      <c r="C5" s="79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2500X900X45 + COR</v>
      </c>
      <c r="P5" s="32" t="s">
        <v>60</v>
      </c>
      <c r="Q5" s="42">
        <f>VLOOKUP(A5,'[1]PTA DESL ALUM VD'!$B$10:$F$278,4,FALSE)</f>
        <v>2500</v>
      </c>
      <c r="R5" s="42">
        <f>VLOOKUP(A5,'[1]PTA DESL ALUM VD'!$B$10:$F$278,5,FALSE)</f>
        <v>900</v>
      </c>
      <c r="S5" s="42">
        <v>45</v>
      </c>
    </row>
    <row r="6" spans="1:19" ht="38.25" customHeight="1" x14ac:dyDescent="0.2">
      <c r="A6" s="66"/>
      <c r="B6" s="80"/>
      <c r="C6" s="81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6"/>
      <c r="P6" s="32" t="s">
        <v>26</v>
      </c>
      <c r="Q6" s="66"/>
      <c r="R6" s="66"/>
      <c r="S6" s="66"/>
    </row>
    <row r="7" spans="1:19" ht="38.25" customHeight="1" x14ac:dyDescent="0.2">
      <c r="A7" s="66"/>
      <c r="B7" s="80"/>
      <c r="C7" s="81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6"/>
      <c r="P7" s="32" t="s">
        <v>51</v>
      </c>
      <c r="Q7" s="66"/>
      <c r="R7" s="66"/>
      <c r="S7" s="66"/>
    </row>
    <row r="8" spans="1:19" ht="38.25" customHeight="1" x14ac:dyDescent="0.2">
      <c r="A8" s="66"/>
      <c r="B8" s="80"/>
      <c r="C8" s="81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6"/>
      <c r="P8" s="32" t="s">
        <v>65</v>
      </c>
      <c r="Q8" s="66"/>
      <c r="R8" s="66"/>
      <c r="S8" s="66"/>
    </row>
    <row r="9" spans="1:19" ht="30" customHeight="1" x14ac:dyDescent="0.2">
      <c r="A9" s="66"/>
      <c r="B9" s="80"/>
      <c r="C9" s="81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6"/>
      <c r="P9" s="32" t="s">
        <v>24</v>
      </c>
      <c r="Q9" s="66"/>
      <c r="R9" s="66"/>
      <c r="S9" s="66"/>
    </row>
    <row r="10" spans="1:19" ht="30" customHeight="1" x14ac:dyDescent="0.2">
      <c r="A10" s="66"/>
      <c r="B10" s="80"/>
      <c r="C10" s="81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6"/>
      <c r="P10" s="32" t="s">
        <v>12</v>
      </c>
      <c r="Q10" s="66"/>
      <c r="R10" s="66"/>
      <c r="S10" s="66"/>
    </row>
    <row r="11" spans="1:19" ht="30" customHeight="1" x14ac:dyDescent="0.2">
      <c r="A11" s="66"/>
      <c r="B11" s="80"/>
      <c r="C11" s="81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6"/>
      <c r="P11" s="32" t="s">
        <v>64</v>
      </c>
      <c r="Q11" s="66"/>
      <c r="R11" s="66"/>
      <c r="S11" s="66"/>
    </row>
    <row r="12" spans="1:19" ht="30" customHeight="1" x14ac:dyDescent="0.2">
      <c r="A12" s="66"/>
      <c r="B12" s="80"/>
      <c r="C12" s="81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6"/>
      <c r="P12" s="32" t="s">
        <v>21</v>
      </c>
      <c r="Q12" s="66"/>
      <c r="R12" s="66"/>
      <c r="S12" s="66"/>
    </row>
    <row r="13" spans="1:19" ht="30" customHeight="1" x14ac:dyDescent="0.2">
      <c r="A13" s="66"/>
      <c r="B13" s="80"/>
      <c r="C13" s="81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6"/>
      <c r="P13" s="32" t="s">
        <v>25</v>
      </c>
      <c r="Q13" s="66"/>
      <c r="R13" s="66"/>
      <c r="S13" s="66"/>
    </row>
    <row r="14" spans="1:19" ht="30" customHeight="1" x14ac:dyDescent="0.2">
      <c r="A14" s="66"/>
      <c r="B14" s="80"/>
      <c r="C14" s="81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6"/>
      <c r="P14" s="32" t="s">
        <v>62</v>
      </c>
      <c r="Q14" s="66"/>
      <c r="R14" s="66"/>
      <c r="S14" s="66"/>
    </row>
    <row r="15" spans="1:19" ht="30" customHeight="1" x14ac:dyDescent="0.2">
      <c r="A15" s="66"/>
      <c r="B15" s="80"/>
      <c r="C15" s="81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6"/>
      <c r="P15" s="32" t="s">
        <v>61</v>
      </c>
      <c r="Q15" s="66"/>
      <c r="R15" s="66"/>
      <c r="S15" s="66"/>
    </row>
    <row r="16" spans="1:19" ht="30" customHeight="1" x14ac:dyDescent="0.2">
      <c r="A16" s="66"/>
      <c r="B16" s="80"/>
      <c r="C16" s="81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6"/>
      <c r="P16" s="32" t="s">
        <v>22</v>
      </c>
      <c r="Q16" s="66"/>
      <c r="R16" s="66"/>
      <c r="S16" s="66"/>
    </row>
    <row r="17" spans="1:19" ht="30" customHeight="1" x14ac:dyDescent="0.2">
      <c r="A17" s="66"/>
      <c r="B17" s="80"/>
      <c r="C17" s="81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6"/>
      <c r="P17" s="32" t="s">
        <v>23</v>
      </c>
      <c r="Q17" s="66"/>
      <c r="R17" s="66"/>
      <c r="S17" s="66"/>
    </row>
    <row r="18" spans="1:19" ht="30" customHeight="1" x14ac:dyDescent="0.2">
      <c r="A18" s="66"/>
      <c r="B18" s="80"/>
      <c r="C18" s="81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6"/>
      <c r="P18" s="32" t="s">
        <v>53</v>
      </c>
      <c r="Q18" s="66"/>
      <c r="R18" s="66"/>
      <c r="S18" s="66"/>
    </row>
    <row r="19" spans="1:19" ht="30" customHeight="1" x14ac:dyDescent="0.2">
      <c r="A19" s="66"/>
      <c r="B19" s="80"/>
      <c r="C19" s="81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6"/>
      <c r="P19" s="32" t="s">
        <v>54</v>
      </c>
      <c r="Q19" s="66"/>
      <c r="R19" s="66"/>
      <c r="S19" s="66"/>
    </row>
    <row r="20" spans="1:19" ht="30" customHeight="1" x14ac:dyDescent="0.2">
      <c r="A20" s="66"/>
      <c r="B20" s="80"/>
      <c r="C20" s="81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6"/>
      <c r="P20" s="32" t="s">
        <v>55</v>
      </c>
      <c r="Q20" s="66"/>
      <c r="R20" s="66"/>
      <c r="S20" s="66"/>
    </row>
    <row r="21" spans="1:19" ht="30" customHeight="1" x14ac:dyDescent="0.2">
      <c r="A21" s="66"/>
      <c r="B21" s="80"/>
      <c r="C21" s="81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6"/>
      <c r="P21" s="32" t="s">
        <v>56</v>
      </c>
      <c r="Q21" s="66"/>
      <c r="R21" s="66"/>
      <c r="S21" s="66"/>
    </row>
    <row r="22" spans="1:19" ht="30" customHeight="1" x14ac:dyDescent="0.2">
      <c r="A22" s="66"/>
      <c r="B22" s="80"/>
      <c r="C22" s="81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6"/>
      <c r="P22" s="39" t="s">
        <v>20</v>
      </c>
      <c r="Q22" s="66"/>
      <c r="R22" s="66"/>
      <c r="S22" s="66"/>
    </row>
    <row r="23" spans="1:19" ht="30" customHeight="1" x14ac:dyDescent="0.2">
      <c r="A23" s="66"/>
      <c r="B23" s="80"/>
      <c r="C23" s="81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6"/>
      <c r="P23" s="39" t="s">
        <v>63</v>
      </c>
      <c r="Q23" s="66"/>
      <c r="R23" s="66"/>
      <c r="S23" s="66"/>
    </row>
    <row r="24" spans="1:19" ht="30" customHeight="1" x14ac:dyDescent="0.2">
      <c r="A24" s="66"/>
      <c r="B24" s="80"/>
      <c r="C24" s="81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6"/>
      <c r="P24" s="39" t="s">
        <v>41</v>
      </c>
      <c r="Q24" s="66"/>
      <c r="R24" s="66"/>
      <c r="S24" s="66"/>
    </row>
    <row r="25" spans="1:19" ht="30" customHeight="1" x14ac:dyDescent="0.2">
      <c r="A25" s="66"/>
      <c r="B25" s="80"/>
      <c r="C25" s="81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6"/>
      <c r="P25" s="39" t="s">
        <v>39</v>
      </c>
      <c r="Q25" s="66"/>
      <c r="R25" s="66"/>
      <c r="S25" s="66"/>
    </row>
    <row r="26" spans="1:19" ht="30" customHeight="1" x14ac:dyDescent="0.2">
      <c r="A26" s="66"/>
      <c r="B26" s="80"/>
      <c r="C26" s="81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6"/>
      <c r="P26" s="39" t="s">
        <v>40</v>
      </c>
      <c r="Q26" s="66"/>
      <c r="R26" s="66"/>
      <c r="S26" s="66"/>
    </row>
    <row r="27" spans="1:19" ht="30" customHeight="1" x14ac:dyDescent="0.2">
      <c r="A27" s="66"/>
      <c r="B27" s="80"/>
      <c r="C27" s="81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6"/>
      <c r="P27" s="39" t="s">
        <v>57</v>
      </c>
      <c r="Q27" s="66"/>
      <c r="R27" s="66"/>
      <c r="S27" s="66"/>
    </row>
    <row r="28" spans="1:19" ht="30" customHeight="1" x14ac:dyDescent="0.2">
      <c r="A28" s="66"/>
      <c r="B28" s="80"/>
      <c r="C28" s="81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6"/>
      <c r="P28" s="39" t="s">
        <v>58</v>
      </c>
      <c r="Q28" s="66"/>
      <c r="R28" s="66"/>
      <c r="S28" s="66"/>
    </row>
    <row r="29" spans="1:19" ht="30" customHeight="1" x14ac:dyDescent="0.2">
      <c r="A29" s="43"/>
      <c r="B29" s="82"/>
      <c r="C29" s="83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84" t="s">
        <v>78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1:19" ht="28.5" customHeight="1" x14ac:dyDescent="0.2">
      <c r="A31" s="87" t="s">
        <v>15</v>
      </c>
      <c r="B31" s="87" t="s">
        <v>4</v>
      </c>
      <c r="C31" s="87" t="s">
        <v>13</v>
      </c>
      <c r="D31" s="72" t="s">
        <v>6</v>
      </c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88" t="s">
        <v>5</v>
      </c>
      <c r="P31" s="90" t="s">
        <v>10</v>
      </c>
      <c r="Q31" s="90" t="s">
        <v>11</v>
      </c>
      <c r="R31" s="90"/>
      <c r="S31" s="90"/>
    </row>
    <row r="32" spans="1:19" ht="39" customHeight="1" x14ac:dyDescent="0.2">
      <c r="A32" s="87"/>
      <c r="B32" s="87"/>
      <c r="C32" s="8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9"/>
      <c r="P32" s="9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42">
        <v>1</v>
      </c>
      <c r="Q33" s="42">
        <f>VLOOKUP(A33,[1]PEÇAS!$A$12:$Q$112,15,FALSE)</f>
        <v>889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42">
        <v>1</v>
      </c>
      <c r="Q38" s="42">
        <f>VLOOKUP(A38,[1]PEÇAS!$A$12:$Q$112,15,FALSE)</f>
        <v>889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42">
        <v>1</v>
      </c>
      <c r="Q43" s="42">
        <f>VLOOKUP(A43,[1]PEÇAS!$A$12:$Q$112,15,FALSE)</f>
        <v>2500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2500X36X45MM + COR</v>
      </c>
      <c r="P48" s="42">
        <v>1</v>
      </c>
      <c r="Q48" s="42">
        <f>VLOOKUP(A48,[1]PEÇAS!$A$12:$Q$112,15,FALSE)</f>
        <v>2500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598043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2500X36X45MM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4">
        <v>598095</v>
      </c>
      <c r="B53" s="30"/>
      <c r="C53" s="30"/>
      <c r="D53" s="34" t="s">
        <v>83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6" t="e">
        <f>VLOOKUP(A53,[1]PEÇAS!$A$12:$Q$115,14,FALSE)</f>
        <v>#N/A</v>
      </c>
      <c r="P53" s="42">
        <v>1</v>
      </c>
      <c r="Q53" s="42" t="e">
        <f>VLOOKUP(A53,[1]PEÇAS!$A$12:$Q$115,15,FALSE)</f>
        <v>#N/A</v>
      </c>
      <c r="R53" s="42" t="e">
        <f>VLOOKUP(A53,[1]PEÇAS!$A$12:$Q$115,16,FALSE)</f>
        <v>#N/A</v>
      </c>
      <c r="S53" s="42" t="e">
        <f>VLOOKUP(A53,[1]PEÇAS!$A$12:$Q$115,17,FALSE)</f>
        <v>#N/A</v>
      </c>
    </row>
    <row r="54" spans="1:19" ht="30" customHeight="1" x14ac:dyDescent="0.2">
      <c r="A54" s="45"/>
      <c r="B54" s="30">
        <f>A53</f>
        <v>598095</v>
      </c>
      <c r="C54" s="30"/>
      <c r="D54" s="34" t="s">
        <v>85</v>
      </c>
      <c r="E54" s="30">
        <v>3301</v>
      </c>
      <c r="F54" s="30">
        <v>3302</v>
      </c>
      <c r="G54" s="30">
        <v>3303</v>
      </c>
      <c r="H54" s="30">
        <v>3304</v>
      </c>
      <c r="I54" s="30">
        <v>3305</v>
      </c>
      <c r="J54" s="30">
        <v>3306</v>
      </c>
      <c r="K54" s="30">
        <v>3307</v>
      </c>
      <c r="L54" s="30">
        <v>3308</v>
      </c>
      <c r="M54" s="30">
        <v>3309</v>
      </c>
      <c r="N54" s="30">
        <v>3310</v>
      </c>
      <c r="O54" s="47"/>
      <c r="P54" s="43"/>
      <c r="Q54" s="43"/>
      <c r="R54" s="43"/>
      <c r="S54" s="43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89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89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87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88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48" t="s">
        <v>79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/>
    </row>
    <row r="65" spans="1:19" ht="25.5" x14ac:dyDescent="0.2">
      <c r="A65" s="17" t="s">
        <v>35</v>
      </c>
      <c r="B65" s="14" t="s">
        <v>31</v>
      </c>
      <c r="C65" s="14" t="s">
        <v>32</v>
      </c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2"/>
      <c r="O65" s="17" t="s">
        <v>5</v>
      </c>
      <c r="P65" s="17" t="s">
        <v>33</v>
      </c>
      <c r="Q65" s="60" t="s">
        <v>34</v>
      </c>
      <c r="R65" s="61"/>
      <c r="S65" s="62"/>
    </row>
    <row r="66" spans="1:19" ht="15" customHeight="1" x14ac:dyDescent="0.2">
      <c r="A66" s="63" t="s">
        <v>71</v>
      </c>
      <c r="B66" s="57">
        <f>VLOOKUP(CONCATENATE("VIDRO PUX DIR ",Q66,"X",R66,"X",S66,"MM + COR"),[1]VIDROS!$A$5:$AD$415,5,FALSE)</f>
        <v>181000137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2445X877X4</v>
      </c>
      <c r="P66" s="51">
        <v>1</v>
      </c>
      <c r="Q66" s="51">
        <f>Q5-55</f>
        <v>2445</v>
      </c>
      <c r="R66" s="51">
        <f>R5-23</f>
        <v>877</v>
      </c>
      <c r="S66" s="51">
        <v>4</v>
      </c>
    </row>
    <row r="67" spans="1:19" ht="15" customHeight="1" x14ac:dyDescent="0.2">
      <c r="A67" s="64"/>
      <c r="B67" s="58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2445X877X4</v>
      </c>
      <c r="P67" s="52"/>
      <c r="Q67" s="52"/>
      <c r="R67" s="52"/>
      <c r="S67" s="52"/>
    </row>
    <row r="68" spans="1:19" ht="15" customHeight="1" x14ac:dyDescent="0.2">
      <c r="A68" s="65"/>
      <c r="B68" s="59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2445X877X4</v>
      </c>
      <c r="P68" s="52"/>
      <c r="Q68" s="52"/>
      <c r="R68" s="52"/>
      <c r="S68" s="52"/>
    </row>
    <row r="69" spans="1:19" ht="15" customHeight="1" x14ac:dyDescent="0.2">
      <c r="A69" s="54" t="s">
        <v>72</v>
      </c>
      <c r="B69" s="57">
        <f>VLOOKUP(CONCATENATE("VIDRO PUX DIR ",Q66,"X",R66,"X",S66,"MM + COR"),[1]VIDROS!$A$5:$AD$415,4,FALSE)</f>
        <v>123137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2445X877X4</v>
      </c>
      <c r="P69" s="52"/>
      <c r="Q69" s="52"/>
      <c r="R69" s="52"/>
      <c r="S69" s="52"/>
    </row>
    <row r="70" spans="1:19" ht="15" customHeight="1" x14ac:dyDescent="0.2">
      <c r="A70" s="55"/>
      <c r="B70" s="58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2445X877X4</v>
      </c>
      <c r="P70" s="52"/>
      <c r="Q70" s="52"/>
      <c r="R70" s="52"/>
      <c r="S70" s="52"/>
    </row>
    <row r="71" spans="1:19" ht="15" customHeight="1" x14ac:dyDescent="0.2">
      <c r="A71" s="55"/>
      <c r="B71" s="58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2445X877X4</v>
      </c>
      <c r="P71" s="52"/>
      <c r="Q71" s="52"/>
      <c r="R71" s="52"/>
      <c r="S71" s="52"/>
    </row>
    <row r="72" spans="1:19" ht="15" customHeight="1" x14ac:dyDescent="0.2">
      <c r="A72" s="55"/>
      <c r="B72" s="58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2445X877X4</v>
      </c>
      <c r="P72" s="52"/>
      <c r="Q72" s="52"/>
      <c r="R72" s="52"/>
      <c r="S72" s="52"/>
    </row>
    <row r="73" spans="1:19" ht="15" customHeight="1" x14ac:dyDescent="0.2">
      <c r="A73" s="55"/>
      <c r="B73" s="58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2445X877X4</v>
      </c>
      <c r="P73" s="52"/>
      <c r="Q73" s="52"/>
      <c r="R73" s="52"/>
      <c r="S73" s="52"/>
    </row>
    <row r="74" spans="1:19" ht="15" customHeight="1" x14ac:dyDescent="0.2">
      <c r="A74" s="55"/>
      <c r="B74" s="58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2445X877X4</v>
      </c>
      <c r="P74" s="52"/>
      <c r="Q74" s="52"/>
      <c r="R74" s="52"/>
      <c r="S74" s="52"/>
    </row>
    <row r="75" spans="1:19" ht="15" customHeight="1" x14ac:dyDescent="0.2">
      <c r="A75" s="55"/>
      <c r="B75" s="58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2445X877X4</v>
      </c>
      <c r="P75" s="52"/>
      <c r="Q75" s="52"/>
      <c r="R75" s="52"/>
      <c r="S75" s="52"/>
    </row>
    <row r="76" spans="1:19" ht="15" customHeight="1" x14ac:dyDescent="0.2">
      <c r="A76" s="55"/>
      <c r="B76" s="58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2445X877X4</v>
      </c>
      <c r="P76" s="52"/>
      <c r="Q76" s="52"/>
      <c r="R76" s="52"/>
      <c r="S76" s="52"/>
    </row>
    <row r="77" spans="1:19" ht="15" customHeight="1" x14ac:dyDescent="0.2">
      <c r="A77" s="55"/>
      <c r="B77" s="58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2445X877X4</v>
      </c>
      <c r="P77" s="52"/>
      <c r="Q77" s="52"/>
      <c r="R77" s="52"/>
      <c r="S77" s="52"/>
    </row>
    <row r="78" spans="1:19" ht="15" customHeight="1" x14ac:dyDescent="0.2">
      <c r="A78" s="55"/>
      <c r="B78" s="58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2445X877X4</v>
      </c>
      <c r="P78" s="52"/>
      <c r="Q78" s="52"/>
      <c r="R78" s="52"/>
      <c r="S78" s="52"/>
    </row>
    <row r="79" spans="1:19" ht="15" customHeight="1" x14ac:dyDescent="0.2">
      <c r="A79" s="55"/>
      <c r="B79" s="58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2445X877X4</v>
      </c>
      <c r="P79" s="52"/>
      <c r="Q79" s="52"/>
      <c r="R79" s="52"/>
      <c r="S79" s="52"/>
    </row>
    <row r="80" spans="1:19" ht="15" customHeight="1" x14ac:dyDescent="0.2">
      <c r="A80" s="55"/>
      <c r="B80" s="58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2445X877X4</v>
      </c>
      <c r="P80" s="52"/>
      <c r="Q80" s="52"/>
      <c r="R80" s="52"/>
      <c r="S80" s="52"/>
    </row>
    <row r="81" spans="1:19" ht="15" customHeight="1" x14ac:dyDescent="0.2">
      <c r="A81" s="55"/>
      <c r="B81" s="58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2445X877X4</v>
      </c>
      <c r="P81" s="52"/>
      <c r="Q81" s="52"/>
      <c r="R81" s="52"/>
      <c r="S81" s="52"/>
    </row>
    <row r="82" spans="1:19" ht="15" customHeight="1" x14ac:dyDescent="0.2">
      <c r="A82" s="56"/>
      <c r="B82" s="59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2445X877X4</v>
      </c>
      <c r="P82" s="53"/>
      <c r="Q82" s="53"/>
      <c r="R82" s="53"/>
      <c r="S82" s="53"/>
    </row>
    <row r="83" spans="1:19" ht="18" customHeight="1" x14ac:dyDescent="0.2">
      <c r="A83" s="48" t="s">
        <v>80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50"/>
    </row>
    <row r="84" spans="1:19" ht="25.5" x14ac:dyDescent="0.2">
      <c r="A84" s="17" t="s">
        <v>35</v>
      </c>
      <c r="B84" s="14" t="s">
        <v>31</v>
      </c>
      <c r="C84" s="14" t="s">
        <v>32</v>
      </c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2"/>
      <c r="O84" s="17" t="s">
        <v>5</v>
      </c>
      <c r="P84" s="17" t="s">
        <v>33</v>
      </c>
      <c r="Q84" s="60" t="s">
        <v>34</v>
      </c>
      <c r="R84" s="61"/>
      <c r="S84" s="62"/>
    </row>
    <row r="85" spans="1:19" ht="15" customHeight="1" x14ac:dyDescent="0.2">
      <c r="A85" s="63" t="s">
        <v>71</v>
      </c>
      <c r="B85" s="57">
        <f>VLOOKUP(CONCATENATE("VIDRO PUX ESQ ",Q85,"X",R85,"X",S85,"MM + COR"),[1]VIDROS!$A$5:$AD$415,5,FALSE)</f>
        <v>181000217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2445X877X4</v>
      </c>
      <c r="P85" s="51">
        <v>1</v>
      </c>
      <c r="Q85" s="51">
        <f>Q66</f>
        <v>2445</v>
      </c>
      <c r="R85" s="51">
        <f>R66</f>
        <v>877</v>
      </c>
      <c r="S85" s="51">
        <v>4</v>
      </c>
    </row>
    <row r="86" spans="1:19" ht="15" customHeight="1" x14ac:dyDescent="0.2">
      <c r="A86" s="64"/>
      <c r="B86" s="58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2445X877X4</v>
      </c>
      <c r="P86" s="52"/>
      <c r="Q86" s="52"/>
      <c r="R86" s="52"/>
      <c r="S86" s="52"/>
    </row>
    <row r="87" spans="1:19" ht="15" customHeight="1" x14ac:dyDescent="0.2">
      <c r="A87" s="65"/>
      <c r="B87" s="59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2445X877X4</v>
      </c>
      <c r="P87" s="52"/>
      <c r="Q87" s="52"/>
      <c r="R87" s="52"/>
      <c r="S87" s="52"/>
    </row>
    <row r="88" spans="1:19" ht="15" customHeight="1" x14ac:dyDescent="0.2">
      <c r="A88" s="54" t="s">
        <v>72</v>
      </c>
      <c r="B88" s="57">
        <f>VLOOKUP(CONCATENATE("VIDRO PUX ESQ ",Q85,"X",R85,"X",S85,"MM + COR"),[1]VIDROS!$A$5:$AD$415,4,FALSE)</f>
        <v>123217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2445X877X4</v>
      </c>
      <c r="P88" s="52"/>
      <c r="Q88" s="52"/>
      <c r="R88" s="52"/>
      <c r="S88" s="52"/>
    </row>
    <row r="89" spans="1:19" ht="15" customHeight="1" x14ac:dyDescent="0.2">
      <c r="A89" s="55"/>
      <c r="B89" s="58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2445X877X4</v>
      </c>
      <c r="P89" s="52"/>
      <c r="Q89" s="52"/>
      <c r="R89" s="52"/>
      <c r="S89" s="52"/>
    </row>
    <row r="90" spans="1:19" ht="15" customHeight="1" x14ac:dyDescent="0.2">
      <c r="A90" s="55"/>
      <c r="B90" s="58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2445X877X4</v>
      </c>
      <c r="P90" s="52"/>
      <c r="Q90" s="52"/>
      <c r="R90" s="52"/>
      <c r="S90" s="52"/>
    </row>
    <row r="91" spans="1:19" ht="15" customHeight="1" x14ac:dyDescent="0.2">
      <c r="A91" s="55"/>
      <c r="B91" s="58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2445X877X4</v>
      </c>
      <c r="P91" s="52"/>
      <c r="Q91" s="52"/>
      <c r="R91" s="52"/>
      <c r="S91" s="52"/>
    </row>
    <row r="92" spans="1:19" ht="15" customHeight="1" x14ac:dyDescent="0.2">
      <c r="A92" s="55"/>
      <c r="B92" s="58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2445X877X4</v>
      </c>
      <c r="P92" s="52"/>
      <c r="Q92" s="52"/>
      <c r="R92" s="52"/>
      <c r="S92" s="52"/>
    </row>
    <row r="93" spans="1:19" ht="15" customHeight="1" x14ac:dyDescent="0.2">
      <c r="A93" s="55"/>
      <c r="B93" s="58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2445X877X4</v>
      </c>
      <c r="P93" s="52"/>
      <c r="Q93" s="52"/>
      <c r="R93" s="52"/>
      <c r="S93" s="52"/>
    </row>
    <row r="94" spans="1:19" ht="15" customHeight="1" x14ac:dyDescent="0.2">
      <c r="A94" s="55"/>
      <c r="B94" s="58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2445X877X4</v>
      </c>
      <c r="P94" s="52"/>
      <c r="Q94" s="52"/>
      <c r="R94" s="52"/>
      <c r="S94" s="52"/>
    </row>
    <row r="95" spans="1:19" ht="15" customHeight="1" x14ac:dyDescent="0.2">
      <c r="A95" s="55"/>
      <c r="B95" s="58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2445X877X4</v>
      </c>
      <c r="P95" s="52"/>
      <c r="Q95" s="52"/>
      <c r="R95" s="52"/>
      <c r="S95" s="52"/>
    </row>
    <row r="96" spans="1:19" ht="15" customHeight="1" x14ac:dyDescent="0.2">
      <c r="A96" s="55"/>
      <c r="B96" s="58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2445X877X4</v>
      </c>
      <c r="P96" s="52"/>
      <c r="Q96" s="52"/>
      <c r="R96" s="52"/>
      <c r="S96" s="52"/>
    </row>
    <row r="97" spans="1:19" ht="15" customHeight="1" x14ac:dyDescent="0.2">
      <c r="A97" s="55"/>
      <c r="B97" s="58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2445X877X4</v>
      </c>
      <c r="P97" s="52"/>
      <c r="Q97" s="52"/>
      <c r="R97" s="52"/>
      <c r="S97" s="52"/>
    </row>
    <row r="98" spans="1:19" ht="15" customHeight="1" x14ac:dyDescent="0.2">
      <c r="A98" s="55"/>
      <c r="B98" s="58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2445X877X4</v>
      </c>
      <c r="P98" s="52"/>
      <c r="Q98" s="52"/>
      <c r="R98" s="52"/>
      <c r="S98" s="52"/>
    </row>
    <row r="99" spans="1:19" ht="15" customHeight="1" x14ac:dyDescent="0.2">
      <c r="A99" s="55"/>
      <c r="B99" s="58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2445X877X4</v>
      </c>
      <c r="P99" s="52"/>
      <c r="Q99" s="52"/>
      <c r="R99" s="52"/>
      <c r="S99" s="52"/>
    </row>
    <row r="100" spans="1:19" ht="15" customHeight="1" x14ac:dyDescent="0.2">
      <c r="A100" s="55"/>
      <c r="B100" s="58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2445X877X4</v>
      </c>
      <c r="P100" s="52"/>
      <c r="Q100" s="52"/>
      <c r="R100" s="52"/>
      <c r="S100" s="52"/>
    </row>
    <row r="101" spans="1:19" ht="15" customHeight="1" x14ac:dyDescent="0.2">
      <c r="A101" s="56"/>
      <c r="B101" s="59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2445X877X4</v>
      </c>
      <c r="P101" s="53"/>
      <c r="Q101" s="53"/>
      <c r="R101" s="53"/>
      <c r="S101" s="53"/>
    </row>
    <row r="102" spans="1:19" ht="18" customHeight="1" x14ac:dyDescent="0.2">
      <c r="A102" s="48" t="s">
        <v>70</v>
      </c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0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17" t="s">
        <v>5</v>
      </c>
      <c r="P103" s="17" t="s">
        <v>33</v>
      </c>
      <c r="Q103" s="60" t="s">
        <v>34</v>
      </c>
      <c r="R103" s="61"/>
      <c r="S103" s="62"/>
    </row>
    <row r="104" spans="1:19" ht="15" customHeight="1" x14ac:dyDescent="0.2">
      <c r="A104" s="63" t="s">
        <v>71</v>
      </c>
      <c r="B104" s="57">
        <f>VLOOKUP(CONCATENATE("VIDRO PUX ",Q104,"X",R104,"X",S104,"MM + COR"),[1]VIDROS!$A$5:$AD$415,5,FALSE)</f>
        <v>181000387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2445X877X6</v>
      </c>
      <c r="P104" s="51">
        <v>1</v>
      </c>
      <c r="Q104" s="51">
        <f>Q66</f>
        <v>2445</v>
      </c>
      <c r="R104" s="51">
        <f>R66</f>
        <v>877</v>
      </c>
      <c r="S104" s="51">
        <v>6</v>
      </c>
    </row>
    <row r="105" spans="1:19" ht="15" customHeight="1" x14ac:dyDescent="0.2">
      <c r="A105" s="64"/>
      <c r="B105" s="58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2445X877X6</v>
      </c>
      <c r="P105" s="52"/>
      <c r="Q105" s="52"/>
      <c r="R105" s="52"/>
      <c r="S105" s="52"/>
    </row>
    <row r="106" spans="1:19" ht="15" customHeight="1" x14ac:dyDescent="0.2">
      <c r="A106" s="54" t="s">
        <v>72</v>
      </c>
      <c r="B106" s="57">
        <f>VLOOKUP(CONCATENATE("VIDRO PUX ",Q104,"X",R104,"X",S104,"MM + COR"),[1]VIDROS!$A$5:$AD$415,4,FALSE)</f>
        <v>123387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2445X877X6</v>
      </c>
      <c r="P106" s="52"/>
      <c r="Q106" s="52"/>
      <c r="R106" s="52"/>
      <c r="S106" s="52"/>
    </row>
    <row r="107" spans="1:19" s="3" customFormat="1" ht="15" customHeight="1" x14ac:dyDescent="0.2">
      <c r="A107" s="55"/>
      <c r="B107" s="58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2445X877X6</v>
      </c>
      <c r="P107" s="52"/>
      <c r="Q107" s="52"/>
      <c r="R107" s="52"/>
      <c r="S107" s="52"/>
    </row>
    <row r="108" spans="1:19" s="3" customFormat="1" ht="15" customHeight="1" x14ac:dyDescent="0.2">
      <c r="A108" s="55"/>
      <c r="B108" s="58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2445X877X6</v>
      </c>
      <c r="P108" s="52"/>
      <c r="Q108" s="52"/>
      <c r="R108" s="52"/>
      <c r="S108" s="52"/>
    </row>
    <row r="109" spans="1:19" ht="15" customHeight="1" x14ac:dyDescent="0.2">
      <c r="A109" s="55"/>
      <c r="B109" s="58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2445X877X6</v>
      </c>
      <c r="P109" s="52"/>
      <c r="Q109" s="52"/>
      <c r="R109" s="52"/>
      <c r="S109" s="52"/>
    </row>
    <row r="110" spans="1:19" ht="15" customHeight="1" x14ac:dyDescent="0.2">
      <c r="A110" s="55"/>
      <c r="B110" s="58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2445X877X6</v>
      </c>
      <c r="P110" s="52"/>
      <c r="Q110" s="52"/>
      <c r="R110" s="52"/>
      <c r="S110" s="52"/>
    </row>
    <row r="111" spans="1:19" ht="15" customHeight="1" x14ac:dyDescent="0.2">
      <c r="A111" s="55"/>
      <c r="B111" s="58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2445X877X6</v>
      </c>
      <c r="P111" s="52"/>
      <c r="Q111" s="52"/>
      <c r="R111" s="52"/>
      <c r="S111" s="52"/>
    </row>
    <row r="112" spans="1:19" ht="15" customHeight="1" x14ac:dyDescent="0.2">
      <c r="A112" s="55"/>
      <c r="B112" s="58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2445X877X6</v>
      </c>
      <c r="P112" s="52"/>
      <c r="Q112" s="52"/>
      <c r="R112" s="52"/>
      <c r="S112" s="52"/>
    </row>
  </sheetData>
  <mergeCells count="77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S53:S54"/>
    <mergeCell ref="A53:A54"/>
    <mergeCell ref="O53:O54"/>
    <mergeCell ref="P53:P54"/>
    <mergeCell ref="Q53:Q54"/>
    <mergeCell ref="R53:R5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7" t="s">
        <v>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s="2" customFormat="1" ht="60.75" customHeight="1" x14ac:dyDescent="0.2">
      <c r="A2" s="69" t="s">
        <v>84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s="2" customFormat="1" ht="27.75" customHeight="1" x14ac:dyDescent="0.2">
      <c r="A3" s="71" t="s">
        <v>3</v>
      </c>
      <c r="B3" s="71" t="s">
        <v>4</v>
      </c>
      <c r="C3" s="71" t="s">
        <v>6</v>
      </c>
      <c r="D3" s="72" t="s">
        <v>6</v>
      </c>
      <c r="E3" s="73"/>
      <c r="F3" s="73"/>
      <c r="G3" s="73"/>
      <c r="H3" s="73"/>
      <c r="I3" s="73"/>
      <c r="J3" s="73"/>
      <c r="K3" s="73"/>
      <c r="L3" s="73"/>
      <c r="M3" s="73"/>
      <c r="N3" s="74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1"/>
      <c r="B4" s="71"/>
      <c r="C4" s="71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42">
        <v>929270</v>
      </c>
      <c r="B5" s="78">
        <f>VLOOKUP(A5,'[1]PTA DESL ALUM VD'!$B$10:$F$278,2,FALSE)</f>
        <v>570216</v>
      </c>
      <c r="C5" s="79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2500X800X45 + COR</v>
      </c>
      <c r="P5" s="32" t="s">
        <v>60</v>
      </c>
      <c r="Q5" s="42">
        <f>VLOOKUP(A5,'[1]PTA DESL ALUM VD'!$B$10:$F$278,4,FALSE)</f>
        <v>2500</v>
      </c>
      <c r="R5" s="42">
        <f>VLOOKUP(A5,'[1]PTA DESL ALUM VD'!$B$10:$F$278,5,FALSE)</f>
        <v>800</v>
      </c>
      <c r="S5" s="42">
        <v>45</v>
      </c>
    </row>
    <row r="6" spans="1:19" ht="38.25" customHeight="1" x14ac:dyDescent="0.2">
      <c r="A6" s="66"/>
      <c r="B6" s="80"/>
      <c r="C6" s="81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6"/>
      <c r="P6" s="32" t="s">
        <v>26</v>
      </c>
      <c r="Q6" s="66"/>
      <c r="R6" s="66"/>
      <c r="S6" s="66"/>
    </row>
    <row r="7" spans="1:19" ht="38.25" customHeight="1" x14ac:dyDescent="0.2">
      <c r="A7" s="66"/>
      <c r="B7" s="80"/>
      <c r="C7" s="81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6"/>
      <c r="P7" s="32" t="s">
        <v>51</v>
      </c>
      <c r="Q7" s="66"/>
      <c r="R7" s="66"/>
      <c r="S7" s="66"/>
    </row>
    <row r="8" spans="1:19" ht="38.25" customHeight="1" x14ac:dyDescent="0.2">
      <c r="A8" s="66"/>
      <c r="B8" s="80"/>
      <c r="C8" s="81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6"/>
      <c r="P8" s="32" t="s">
        <v>65</v>
      </c>
      <c r="Q8" s="66"/>
      <c r="R8" s="66"/>
      <c r="S8" s="66"/>
    </row>
    <row r="9" spans="1:19" ht="30" customHeight="1" x14ac:dyDescent="0.2">
      <c r="A9" s="66"/>
      <c r="B9" s="80"/>
      <c r="C9" s="81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6"/>
      <c r="P9" s="32" t="s">
        <v>24</v>
      </c>
      <c r="Q9" s="66"/>
      <c r="R9" s="66"/>
      <c r="S9" s="66"/>
    </row>
    <row r="10" spans="1:19" ht="30" customHeight="1" x14ac:dyDescent="0.2">
      <c r="A10" s="66"/>
      <c r="B10" s="80"/>
      <c r="C10" s="81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6"/>
      <c r="P10" s="32" t="s">
        <v>12</v>
      </c>
      <c r="Q10" s="66"/>
      <c r="R10" s="66"/>
      <c r="S10" s="66"/>
    </row>
    <row r="11" spans="1:19" ht="30" customHeight="1" x14ac:dyDescent="0.2">
      <c r="A11" s="66"/>
      <c r="B11" s="80"/>
      <c r="C11" s="81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6"/>
      <c r="P11" s="32" t="s">
        <v>64</v>
      </c>
      <c r="Q11" s="66"/>
      <c r="R11" s="66"/>
      <c r="S11" s="66"/>
    </row>
    <row r="12" spans="1:19" ht="30" customHeight="1" x14ac:dyDescent="0.2">
      <c r="A12" s="66"/>
      <c r="B12" s="80"/>
      <c r="C12" s="81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6"/>
      <c r="P12" s="32" t="s">
        <v>21</v>
      </c>
      <c r="Q12" s="66"/>
      <c r="R12" s="66"/>
      <c r="S12" s="66"/>
    </row>
    <row r="13" spans="1:19" ht="30" customHeight="1" x14ac:dyDescent="0.2">
      <c r="A13" s="66"/>
      <c r="B13" s="80"/>
      <c r="C13" s="81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6"/>
      <c r="P13" s="32" t="s">
        <v>25</v>
      </c>
      <c r="Q13" s="66"/>
      <c r="R13" s="66"/>
      <c r="S13" s="66"/>
    </row>
    <row r="14" spans="1:19" ht="30" customHeight="1" x14ac:dyDescent="0.2">
      <c r="A14" s="66"/>
      <c r="B14" s="80"/>
      <c r="C14" s="81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6"/>
      <c r="P14" s="32" t="s">
        <v>62</v>
      </c>
      <c r="Q14" s="66"/>
      <c r="R14" s="66"/>
      <c r="S14" s="66"/>
    </row>
    <row r="15" spans="1:19" ht="30" customHeight="1" x14ac:dyDescent="0.2">
      <c r="A15" s="66"/>
      <c r="B15" s="80"/>
      <c r="C15" s="81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6"/>
      <c r="P15" s="32" t="s">
        <v>61</v>
      </c>
      <c r="Q15" s="66"/>
      <c r="R15" s="66"/>
      <c r="S15" s="66"/>
    </row>
    <row r="16" spans="1:19" ht="30" customHeight="1" x14ac:dyDescent="0.2">
      <c r="A16" s="66"/>
      <c r="B16" s="80"/>
      <c r="C16" s="81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6"/>
      <c r="P16" s="32" t="s">
        <v>22</v>
      </c>
      <c r="Q16" s="66"/>
      <c r="R16" s="66"/>
      <c r="S16" s="66"/>
    </row>
    <row r="17" spans="1:19" ht="30" customHeight="1" x14ac:dyDescent="0.2">
      <c r="A17" s="66"/>
      <c r="B17" s="80"/>
      <c r="C17" s="81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6"/>
      <c r="P17" s="32" t="s">
        <v>23</v>
      </c>
      <c r="Q17" s="66"/>
      <c r="R17" s="66"/>
      <c r="S17" s="66"/>
    </row>
    <row r="18" spans="1:19" ht="30" customHeight="1" x14ac:dyDescent="0.2">
      <c r="A18" s="66"/>
      <c r="B18" s="80"/>
      <c r="C18" s="81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6"/>
      <c r="P18" s="32" t="s">
        <v>53</v>
      </c>
      <c r="Q18" s="66"/>
      <c r="R18" s="66"/>
      <c r="S18" s="66"/>
    </row>
    <row r="19" spans="1:19" ht="30" customHeight="1" x14ac:dyDescent="0.2">
      <c r="A19" s="66"/>
      <c r="B19" s="80"/>
      <c r="C19" s="81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6"/>
      <c r="P19" s="32" t="s">
        <v>54</v>
      </c>
      <c r="Q19" s="66"/>
      <c r="R19" s="66"/>
      <c r="S19" s="66"/>
    </row>
    <row r="20" spans="1:19" ht="30" customHeight="1" x14ac:dyDescent="0.2">
      <c r="A20" s="66"/>
      <c r="B20" s="80"/>
      <c r="C20" s="81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6"/>
      <c r="P20" s="32" t="s">
        <v>55</v>
      </c>
      <c r="Q20" s="66"/>
      <c r="R20" s="66"/>
      <c r="S20" s="66"/>
    </row>
    <row r="21" spans="1:19" ht="30" customHeight="1" x14ac:dyDescent="0.2">
      <c r="A21" s="66"/>
      <c r="B21" s="80"/>
      <c r="C21" s="81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6"/>
      <c r="P21" s="32" t="s">
        <v>56</v>
      </c>
      <c r="Q21" s="66"/>
      <c r="R21" s="66"/>
      <c r="S21" s="66"/>
    </row>
    <row r="22" spans="1:19" ht="30" customHeight="1" x14ac:dyDescent="0.2">
      <c r="A22" s="66"/>
      <c r="B22" s="80"/>
      <c r="C22" s="81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6"/>
      <c r="P22" s="39" t="s">
        <v>20</v>
      </c>
      <c r="Q22" s="66"/>
      <c r="R22" s="66"/>
      <c r="S22" s="66"/>
    </row>
    <row r="23" spans="1:19" ht="30" customHeight="1" x14ac:dyDescent="0.2">
      <c r="A23" s="66"/>
      <c r="B23" s="80"/>
      <c r="C23" s="81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6"/>
      <c r="P23" s="39" t="s">
        <v>63</v>
      </c>
      <c r="Q23" s="66"/>
      <c r="R23" s="66"/>
      <c r="S23" s="66"/>
    </row>
    <row r="24" spans="1:19" ht="30" customHeight="1" x14ac:dyDescent="0.2">
      <c r="A24" s="66"/>
      <c r="B24" s="80"/>
      <c r="C24" s="81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6"/>
      <c r="P24" s="39" t="s">
        <v>41</v>
      </c>
      <c r="Q24" s="66"/>
      <c r="R24" s="66"/>
      <c r="S24" s="66"/>
    </row>
    <row r="25" spans="1:19" ht="30" customHeight="1" x14ac:dyDescent="0.2">
      <c r="A25" s="66"/>
      <c r="B25" s="80"/>
      <c r="C25" s="81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6"/>
      <c r="P25" s="39" t="s">
        <v>39</v>
      </c>
      <c r="Q25" s="66"/>
      <c r="R25" s="66"/>
      <c r="S25" s="66"/>
    </row>
    <row r="26" spans="1:19" ht="30" customHeight="1" x14ac:dyDescent="0.2">
      <c r="A26" s="66"/>
      <c r="B26" s="80"/>
      <c r="C26" s="81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6"/>
      <c r="P26" s="39" t="s">
        <v>40</v>
      </c>
      <c r="Q26" s="66"/>
      <c r="R26" s="66"/>
      <c r="S26" s="66"/>
    </row>
    <row r="27" spans="1:19" ht="30" customHeight="1" x14ac:dyDescent="0.2">
      <c r="A27" s="66"/>
      <c r="B27" s="80"/>
      <c r="C27" s="81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6"/>
      <c r="P27" s="39" t="s">
        <v>57</v>
      </c>
      <c r="Q27" s="66"/>
      <c r="R27" s="66"/>
      <c r="S27" s="66"/>
    </row>
    <row r="28" spans="1:19" ht="30" customHeight="1" x14ac:dyDescent="0.2">
      <c r="A28" s="66"/>
      <c r="B28" s="80"/>
      <c r="C28" s="81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6"/>
      <c r="P28" s="39" t="s">
        <v>58</v>
      </c>
      <c r="Q28" s="66"/>
      <c r="R28" s="66"/>
      <c r="S28" s="66"/>
    </row>
    <row r="29" spans="1:19" ht="30" customHeight="1" x14ac:dyDescent="0.2">
      <c r="A29" s="43"/>
      <c r="B29" s="82"/>
      <c r="C29" s="83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84" t="s">
        <v>78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1:19" ht="28.5" customHeight="1" x14ac:dyDescent="0.2">
      <c r="A31" s="87" t="s">
        <v>15</v>
      </c>
      <c r="B31" s="87" t="s">
        <v>4</v>
      </c>
      <c r="C31" s="87" t="s">
        <v>13</v>
      </c>
      <c r="D31" s="72" t="s">
        <v>6</v>
      </c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88" t="s">
        <v>5</v>
      </c>
      <c r="P31" s="90" t="s">
        <v>10</v>
      </c>
      <c r="Q31" s="90" t="s">
        <v>11</v>
      </c>
      <c r="R31" s="90"/>
      <c r="S31" s="90"/>
    </row>
    <row r="32" spans="1:19" ht="39" customHeight="1" x14ac:dyDescent="0.2">
      <c r="A32" s="87"/>
      <c r="B32" s="87"/>
      <c r="C32" s="8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9"/>
      <c r="P32" s="9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42">
        <v>1</v>
      </c>
      <c r="Q33" s="42">
        <f>VLOOKUP(A33,[1]PEÇAS!$A$12:$Q$112,15,FALSE)</f>
        <v>789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42">
        <v>1</v>
      </c>
      <c r="Q38" s="42">
        <f>VLOOKUP(A38,[1]PEÇAS!$A$12:$Q$112,15,FALSE)</f>
        <v>789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42">
        <v>1</v>
      </c>
      <c r="Q43" s="42">
        <f>VLOOKUP(A43,[1]PEÇAS!$A$12:$Q$112,15,FALSE)</f>
        <v>2500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2500X36X45MM + COR</v>
      </c>
      <c r="P48" s="42">
        <v>1</v>
      </c>
      <c r="Q48" s="42">
        <f>VLOOKUP(A48,[1]PEÇAS!$A$12:$Q$112,15,FALSE)</f>
        <v>2500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598043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2500X36X45MM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598095</v>
      </c>
      <c r="B53" s="30"/>
      <c r="C53" s="30"/>
      <c r="D53" s="34" t="s">
        <v>86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C/CILINDRO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89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89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87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88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48" t="s">
        <v>79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/>
    </row>
    <row r="65" spans="1:19" ht="25.5" x14ac:dyDescent="0.2">
      <c r="A65" s="17" t="s">
        <v>35</v>
      </c>
      <c r="B65" s="14" t="s">
        <v>31</v>
      </c>
      <c r="C65" s="14" t="s">
        <v>32</v>
      </c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2"/>
      <c r="O65" s="17" t="s">
        <v>5</v>
      </c>
      <c r="P65" s="17" t="s">
        <v>33</v>
      </c>
      <c r="Q65" s="60" t="s">
        <v>34</v>
      </c>
      <c r="R65" s="61"/>
      <c r="S65" s="62"/>
    </row>
    <row r="66" spans="1:19" ht="15" customHeight="1" x14ac:dyDescent="0.2">
      <c r="A66" s="63" t="s">
        <v>71</v>
      </c>
      <c r="B66" s="57">
        <f>VLOOKUP(CONCATENATE("VIDRO PUX DIR ",Q66,"X",R66,"X",S66,"MM + COR"),[1]VIDROS!$A$5:$AD$415,5,FALSE)</f>
        <v>181000136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2445X777X4</v>
      </c>
      <c r="P66" s="51">
        <v>1</v>
      </c>
      <c r="Q66" s="51">
        <f>Q5-55</f>
        <v>2445</v>
      </c>
      <c r="R66" s="51">
        <f>R5-23</f>
        <v>777</v>
      </c>
      <c r="S66" s="51">
        <v>4</v>
      </c>
    </row>
    <row r="67" spans="1:19" ht="15" customHeight="1" x14ac:dyDescent="0.2">
      <c r="A67" s="64"/>
      <c r="B67" s="58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2445X777X4</v>
      </c>
      <c r="P67" s="52"/>
      <c r="Q67" s="52"/>
      <c r="R67" s="52"/>
      <c r="S67" s="52"/>
    </row>
    <row r="68" spans="1:19" ht="15" customHeight="1" x14ac:dyDescent="0.2">
      <c r="A68" s="65"/>
      <c r="B68" s="59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2445X777X4</v>
      </c>
      <c r="P68" s="52"/>
      <c r="Q68" s="52"/>
      <c r="R68" s="52"/>
      <c r="S68" s="52"/>
    </row>
    <row r="69" spans="1:19" ht="15" customHeight="1" x14ac:dyDescent="0.2">
      <c r="A69" s="54" t="s">
        <v>72</v>
      </c>
      <c r="B69" s="57">
        <f>VLOOKUP(CONCATENATE("VIDRO PUX DIR ",Q66,"X",R66,"X",S66,"MM + COR"),[1]VIDROS!$A$5:$AD$415,4,FALSE)</f>
        <v>123136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2445X777X4</v>
      </c>
      <c r="P69" s="52"/>
      <c r="Q69" s="52"/>
      <c r="R69" s="52"/>
      <c r="S69" s="52"/>
    </row>
    <row r="70" spans="1:19" ht="15" customHeight="1" x14ac:dyDescent="0.2">
      <c r="A70" s="55"/>
      <c r="B70" s="58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2445X777X4</v>
      </c>
      <c r="P70" s="52"/>
      <c r="Q70" s="52"/>
      <c r="R70" s="52"/>
      <c r="S70" s="52"/>
    </row>
    <row r="71" spans="1:19" ht="15" customHeight="1" x14ac:dyDescent="0.2">
      <c r="A71" s="55"/>
      <c r="B71" s="58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2445X777X4</v>
      </c>
      <c r="P71" s="52"/>
      <c r="Q71" s="52"/>
      <c r="R71" s="52"/>
      <c r="S71" s="52"/>
    </row>
    <row r="72" spans="1:19" ht="15" customHeight="1" x14ac:dyDescent="0.2">
      <c r="A72" s="55"/>
      <c r="B72" s="58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2445X777X4</v>
      </c>
      <c r="P72" s="52"/>
      <c r="Q72" s="52"/>
      <c r="R72" s="52"/>
      <c r="S72" s="52"/>
    </row>
    <row r="73" spans="1:19" ht="15" customHeight="1" x14ac:dyDescent="0.2">
      <c r="A73" s="55"/>
      <c r="B73" s="58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2445X777X4</v>
      </c>
      <c r="P73" s="52"/>
      <c r="Q73" s="52"/>
      <c r="R73" s="52"/>
      <c r="S73" s="52"/>
    </row>
    <row r="74" spans="1:19" ht="15" customHeight="1" x14ac:dyDescent="0.2">
      <c r="A74" s="55"/>
      <c r="B74" s="58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2445X777X4</v>
      </c>
      <c r="P74" s="52"/>
      <c r="Q74" s="52"/>
      <c r="R74" s="52"/>
      <c r="S74" s="52"/>
    </row>
    <row r="75" spans="1:19" ht="15" customHeight="1" x14ac:dyDescent="0.2">
      <c r="A75" s="55"/>
      <c r="B75" s="58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2445X777X4</v>
      </c>
      <c r="P75" s="52"/>
      <c r="Q75" s="52"/>
      <c r="R75" s="52"/>
      <c r="S75" s="52"/>
    </row>
    <row r="76" spans="1:19" ht="15" customHeight="1" x14ac:dyDescent="0.2">
      <c r="A76" s="55"/>
      <c r="B76" s="58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2445X777X4</v>
      </c>
      <c r="P76" s="52"/>
      <c r="Q76" s="52"/>
      <c r="R76" s="52"/>
      <c r="S76" s="52"/>
    </row>
    <row r="77" spans="1:19" ht="15" customHeight="1" x14ac:dyDescent="0.2">
      <c r="A77" s="55"/>
      <c r="B77" s="58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2445X777X4</v>
      </c>
      <c r="P77" s="52"/>
      <c r="Q77" s="52"/>
      <c r="R77" s="52"/>
      <c r="S77" s="52"/>
    </row>
    <row r="78" spans="1:19" ht="15" customHeight="1" x14ac:dyDescent="0.2">
      <c r="A78" s="55"/>
      <c r="B78" s="58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2445X777X4</v>
      </c>
      <c r="P78" s="52"/>
      <c r="Q78" s="52"/>
      <c r="R78" s="52"/>
      <c r="S78" s="52"/>
    </row>
    <row r="79" spans="1:19" ht="15" customHeight="1" x14ac:dyDescent="0.2">
      <c r="A79" s="55"/>
      <c r="B79" s="58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2445X777X4</v>
      </c>
      <c r="P79" s="52"/>
      <c r="Q79" s="52"/>
      <c r="R79" s="52"/>
      <c r="S79" s="52"/>
    </row>
    <row r="80" spans="1:19" ht="15" customHeight="1" x14ac:dyDescent="0.2">
      <c r="A80" s="55"/>
      <c r="B80" s="58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2445X777X4</v>
      </c>
      <c r="P80" s="52"/>
      <c r="Q80" s="52"/>
      <c r="R80" s="52"/>
      <c r="S80" s="52"/>
    </row>
    <row r="81" spans="1:19" ht="15" customHeight="1" x14ac:dyDescent="0.2">
      <c r="A81" s="55"/>
      <c r="B81" s="58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2445X777X4</v>
      </c>
      <c r="P81" s="52"/>
      <c r="Q81" s="52"/>
      <c r="R81" s="52"/>
      <c r="S81" s="52"/>
    </row>
    <row r="82" spans="1:19" ht="15" customHeight="1" x14ac:dyDescent="0.2">
      <c r="A82" s="56"/>
      <c r="B82" s="59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2445X777X4</v>
      </c>
      <c r="P82" s="53"/>
      <c r="Q82" s="53"/>
      <c r="R82" s="53"/>
      <c r="S82" s="53"/>
    </row>
    <row r="83" spans="1:19" ht="18" customHeight="1" x14ac:dyDescent="0.2">
      <c r="A83" s="48" t="s">
        <v>80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50"/>
    </row>
    <row r="84" spans="1:19" ht="25.5" x14ac:dyDescent="0.2">
      <c r="A84" s="17" t="s">
        <v>35</v>
      </c>
      <c r="B84" s="14" t="s">
        <v>31</v>
      </c>
      <c r="C84" s="14" t="s">
        <v>32</v>
      </c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2"/>
      <c r="O84" s="17" t="s">
        <v>5</v>
      </c>
      <c r="P84" s="17" t="s">
        <v>33</v>
      </c>
      <c r="Q84" s="60" t="s">
        <v>34</v>
      </c>
      <c r="R84" s="61"/>
      <c r="S84" s="62"/>
    </row>
    <row r="85" spans="1:19" ht="15" customHeight="1" x14ac:dyDescent="0.2">
      <c r="A85" s="63" t="s">
        <v>71</v>
      </c>
      <c r="B85" s="57">
        <f>VLOOKUP(CONCATENATE("VIDRO PUX ESQ ",Q85,"X",R85,"X",S85,"MM + COR"),[1]VIDROS!$A$5:$AD$415,5,FALSE)</f>
        <v>181000216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2445X777X4</v>
      </c>
      <c r="P85" s="51">
        <v>1</v>
      </c>
      <c r="Q85" s="51">
        <f>Q66</f>
        <v>2445</v>
      </c>
      <c r="R85" s="51">
        <f>R66</f>
        <v>777</v>
      </c>
      <c r="S85" s="51">
        <v>4</v>
      </c>
    </row>
    <row r="86" spans="1:19" ht="15" customHeight="1" x14ac:dyDescent="0.2">
      <c r="A86" s="64"/>
      <c r="B86" s="58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2445X777X4</v>
      </c>
      <c r="P86" s="52"/>
      <c r="Q86" s="52"/>
      <c r="R86" s="52"/>
      <c r="S86" s="52"/>
    </row>
    <row r="87" spans="1:19" ht="15" customHeight="1" x14ac:dyDescent="0.2">
      <c r="A87" s="65"/>
      <c r="B87" s="59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2445X777X4</v>
      </c>
      <c r="P87" s="52"/>
      <c r="Q87" s="52"/>
      <c r="R87" s="52"/>
      <c r="S87" s="52"/>
    </row>
    <row r="88" spans="1:19" ht="15" customHeight="1" x14ac:dyDescent="0.2">
      <c r="A88" s="54" t="s">
        <v>72</v>
      </c>
      <c r="B88" s="57">
        <f>VLOOKUP(CONCATENATE("VIDRO PUX ESQ ",Q85,"X",R85,"X",S85,"MM + COR"),[1]VIDROS!$A$5:$AD$415,4,FALSE)</f>
        <v>123216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2445X777X4</v>
      </c>
      <c r="P88" s="52"/>
      <c r="Q88" s="52"/>
      <c r="R88" s="52"/>
      <c r="S88" s="52"/>
    </row>
    <row r="89" spans="1:19" ht="15" customHeight="1" x14ac:dyDescent="0.2">
      <c r="A89" s="55"/>
      <c r="B89" s="58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2445X777X4</v>
      </c>
      <c r="P89" s="52"/>
      <c r="Q89" s="52"/>
      <c r="R89" s="52"/>
      <c r="S89" s="52"/>
    </row>
    <row r="90" spans="1:19" ht="15" customHeight="1" x14ac:dyDescent="0.2">
      <c r="A90" s="55"/>
      <c r="B90" s="58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2445X777X4</v>
      </c>
      <c r="P90" s="52"/>
      <c r="Q90" s="52"/>
      <c r="R90" s="52"/>
      <c r="S90" s="52"/>
    </row>
    <row r="91" spans="1:19" ht="15" customHeight="1" x14ac:dyDescent="0.2">
      <c r="A91" s="55"/>
      <c r="B91" s="58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2445X777X4</v>
      </c>
      <c r="P91" s="52"/>
      <c r="Q91" s="52"/>
      <c r="R91" s="52"/>
      <c r="S91" s="52"/>
    </row>
    <row r="92" spans="1:19" ht="15" customHeight="1" x14ac:dyDescent="0.2">
      <c r="A92" s="55"/>
      <c r="B92" s="58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2445X777X4</v>
      </c>
      <c r="P92" s="52"/>
      <c r="Q92" s="52"/>
      <c r="R92" s="52"/>
      <c r="S92" s="52"/>
    </row>
    <row r="93" spans="1:19" ht="15" customHeight="1" x14ac:dyDescent="0.2">
      <c r="A93" s="55"/>
      <c r="B93" s="58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2445X777X4</v>
      </c>
      <c r="P93" s="52"/>
      <c r="Q93" s="52"/>
      <c r="R93" s="52"/>
      <c r="S93" s="52"/>
    </row>
    <row r="94" spans="1:19" ht="15" customHeight="1" x14ac:dyDescent="0.2">
      <c r="A94" s="55"/>
      <c r="B94" s="58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2445X777X4</v>
      </c>
      <c r="P94" s="52"/>
      <c r="Q94" s="52"/>
      <c r="R94" s="52"/>
      <c r="S94" s="52"/>
    </row>
    <row r="95" spans="1:19" ht="15" customHeight="1" x14ac:dyDescent="0.2">
      <c r="A95" s="55"/>
      <c r="B95" s="58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2445X777X4</v>
      </c>
      <c r="P95" s="52"/>
      <c r="Q95" s="52"/>
      <c r="R95" s="52"/>
      <c r="S95" s="52"/>
    </row>
    <row r="96" spans="1:19" ht="15" customHeight="1" x14ac:dyDescent="0.2">
      <c r="A96" s="55"/>
      <c r="B96" s="58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2445X777X4</v>
      </c>
      <c r="P96" s="52"/>
      <c r="Q96" s="52"/>
      <c r="R96" s="52"/>
      <c r="S96" s="52"/>
    </row>
    <row r="97" spans="1:19" ht="15" customHeight="1" x14ac:dyDescent="0.2">
      <c r="A97" s="55"/>
      <c r="B97" s="58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2445X777X4</v>
      </c>
      <c r="P97" s="52"/>
      <c r="Q97" s="52"/>
      <c r="R97" s="52"/>
      <c r="S97" s="52"/>
    </row>
    <row r="98" spans="1:19" ht="15" customHeight="1" x14ac:dyDescent="0.2">
      <c r="A98" s="55"/>
      <c r="B98" s="58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2445X777X4</v>
      </c>
      <c r="P98" s="52"/>
      <c r="Q98" s="52"/>
      <c r="R98" s="52"/>
      <c r="S98" s="52"/>
    </row>
    <row r="99" spans="1:19" ht="15" customHeight="1" x14ac:dyDescent="0.2">
      <c r="A99" s="55"/>
      <c r="B99" s="58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2445X777X4</v>
      </c>
      <c r="P99" s="52"/>
      <c r="Q99" s="52"/>
      <c r="R99" s="52"/>
      <c r="S99" s="52"/>
    </row>
    <row r="100" spans="1:19" ht="15" customHeight="1" x14ac:dyDescent="0.2">
      <c r="A100" s="55"/>
      <c r="B100" s="58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2445X777X4</v>
      </c>
      <c r="P100" s="52"/>
      <c r="Q100" s="52"/>
      <c r="R100" s="52"/>
      <c r="S100" s="52"/>
    </row>
    <row r="101" spans="1:19" ht="15" customHeight="1" x14ac:dyDescent="0.2">
      <c r="A101" s="56"/>
      <c r="B101" s="59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2445X777X4</v>
      </c>
      <c r="P101" s="53"/>
      <c r="Q101" s="53"/>
      <c r="R101" s="53"/>
      <c r="S101" s="53"/>
    </row>
    <row r="102" spans="1:19" ht="18" customHeight="1" x14ac:dyDescent="0.2">
      <c r="A102" s="48" t="s">
        <v>70</v>
      </c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0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17" t="s">
        <v>5</v>
      </c>
      <c r="P103" s="17" t="s">
        <v>33</v>
      </c>
      <c r="Q103" s="60" t="s">
        <v>34</v>
      </c>
      <c r="R103" s="61"/>
      <c r="S103" s="62"/>
    </row>
    <row r="104" spans="1:19" ht="15" customHeight="1" x14ac:dyDescent="0.2">
      <c r="A104" s="63" t="s">
        <v>71</v>
      </c>
      <c r="B104" s="57">
        <f>VLOOKUP(CONCATENATE("VIDRO PUX ",Q104,"X",R104,"X",S104,"MM + COR"),[1]VIDROS!$A$5:$AD$415,5,FALSE)</f>
        <v>181000386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2445X777X6</v>
      </c>
      <c r="P104" s="51">
        <v>1</v>
      </c>
      <c r="Q104" s="51">
        <f>Q66</f>
        <v>2445</v>
      </c>
      <c r="R104" s="51">
        <f>R66</f>
        <v>777</v>
      </c>
      <c r="S104" s="51">
        <v>6</v>
      </c>
    </row>
    <row r="105" spans="1:19" ht="15" customHeight="1" x14ac:dyDescent="0.2">
      <c r="A105" s="64"/>
      <c r="B105" s="58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2445X777X6</v>
      </c>
      <c r="P105" s="52"/>
      <c r="Q105" s="52"/>
      <c r="R105" s="52"/>
      <c r="S105" s="52"/>
    </row>
    <row r="106" spans="1:19" ht="15" customHeight="1" x14ac:dyDescent="0.2">
      <c r="A106" s="54" t="s">
        <v>72</v>
      </c>
      <c r="B106" s="57">
        <f>VLOOKUP(CONCATENATE("VIDRO PUX ",Q104,"X",R104,"X",S104,"MM + COR"),[1]VIDROS!$A$5:$AD$415,4,FALSE)</f>
        <v>123386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2445X777X6</v>
      </c>
      <c r="P106" s="52"/>
      <c r="Q106" s="52"/>
      <c r="R106" s="52"/>
      <c r="S106" s="52"/>
    </row>
    <row r="107" spans="1:19" s="3" customFormat="1" ht="15" customHeight="1" x14ac:dyDescent="0.2">
      <c r="A107" s="55"/>
      <c r="B107" s="58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2445X777X6</v>
      </c>
      <c r="P107" s="52"/>
      <c r="Q107" s="52"/>
      <c r="R107" s="52"/>
      <c r="S107" s="52"/>
    </row>
    <row r="108" spans="1:19" s="3" customFormat="1" ht="15" customHeight="1" x14ac:dyDescent="0.2">
      <c r="A108" s="55"/>
      <c r="B108" s="58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2445X777X6</v>
      </c>
      <c r="P108" s="52"/>
      <c r="Q108" s="52"/>
      <c r="R108" s="52"/>
      <c r="S108" s="52"/>
    </row>
    <row r="109" spans="1:19" ht="15" customHeight="1" x14ac:dyDescent="0.2">
      <c r="A109" s="55"/>
      <c r="B109" s="58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2445X777X6</v>
      </c>
      <c r="P109" s="52"/>
      <c r="Q109" s="52"/>
      <c r="R109" s="52"/>
      <c r="S109" s="52"/>
    </row>
    <row r="110" spans="1:19" ht="15" customHeight="1" x14ac:dyDescent="0.2">
      <c r="A110" s="55"/>
      <c r="B110" s="58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2445X777X6</v>
      </c>
      <c r="P110" s="52"/>
      <c r="Q110" s="52"/>
      <c r="R110" s="52"/>
      <c r="S110" s="52"/>
    </row>
    <row r="111" spans="1:19" ht="15" customHeight="1" x14ac:dyDescent="0.2">
      <c r="A111" s="55"/>
      <c r="B111" s="58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2445X777X6</v>
      </c>
      <c r="P111" s="52"/>
      <c r="Q111" s="52"/>
      <c r="R111" s="52"/>
      <c r="S111" s="52"/>
    </row>
    <row r="112" spans="1:19" ht="15" customHeight="1" x14ac:dyDescent="0.2">
      <c r="A112" s="55"/>
      <c r="B112" s="58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2445X777X6</v>
      </c>
      <c r="P112" s="52"/>
      <c r="Q112" s="52"/>
      <c r="R112" s="52"/>
      <c r="S112" s="52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7" t="s">
        <v>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s="2" customFormat="1" ht="60.75" customHeight="1" x14ac:dyDescent="0.2">
      <c r="A2" s="69" t="s">
        <v>84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s="2" customFormat="1" ht="27.75" customHeight="1" x14ac:dyDescent="0.2">
      <c r="A3" s="71" t="s">
        <v>3</v>
      </c>
      <c r="B3" s="71" t="s">
        <v>4</v>
      </c>
      <c r="C3" s="71" t="s">
        <v>6</v>
      </c>
      <c r="D3" s="72" t="s">
        <v>6</v>
      </c>
      <c r="E3" s="73"/>
      <c r="F3" s="73"/>
      <c r="G3" s="73"/>
      <c r="H3" s="73"/>
      <c r="I3" s="73"/>
      <c r="J3" s="73"/>
      <c r="K3" s="73"/>
      <c r="L3" s="73"/>
      <c r="M3" s="73"/>
      <c r="N3" s="74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1"/>
      <c r="B4" s="71"/>
      <c r="C4" s="71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929272</v>
      </c>
      <c r="B5" s="78">
        <f>VLOOKUP(A5,'[1]PTA DESL ALUM VD'!$B$10:$F$278,2,FALSE)</f>
        <v>570218</v>
      </c>
      <c r="C5" s="79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2500X1000X45 + COR</v>
      </c>
      <c r="P5" s="32" t="s">
        <v>60</v>
      </c>
      <c r="Q5" s="42">
        <f>VLOOKUP(A5,'[1]PTA DESL ALUM VD'!$B$10:$F$278,4,FALSE)</f>
        <v>2500</v>
      </c>
      <c r="R5" s="42">
        <f>VLOOKUP(A5,'[1]PTA DESL ALUM VD'!$B$10:$F$278,5,FALSE)</f>
        <v>1000</v>
      </c>
      <c r="S5" s="42">
        <v>45</v>
      </c>
    </row>
    <row r="6" spans="1:19" ht="38.25" customHeight="1" x14ac:dyDescent="0.2">
      <c r="A6" s="66"/>
      <c r="B6" s="80"/>
      <c r="C6" s="81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6"/>
      <c r="P6" s="32" t="s">
        <v>26</v>
      </c>
      <c r="Q6" s="66"/>
      <c r="R6" s="66"/>
      <c r="S6" s="66"/>
    </row>
    <row r="7" spans="1:19" ht="38.25" customHeight="1" x14ac:dyDescent="0.2">
      <c r="A7" s="66"/>
      <c r="B7" s="80"/>
      <c r="C7" s="81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6"/>
      <c r="P7" s="32" t="s">
        <v>51</v>
      </c>
      <c r="Q7" s="66"/>
      <c r="R7" s="66"/>
      <c r="S7" s="66"/>
    </row>
    <row r="8" spans="1:19" ht="38.25" customHeight="1" x14ac:dyDescent="0.2">
      <c r="A8" s="66"/>
      <c r="B8" s="80"/>
      <c r="C8" s="81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6"/>
      <c r="P8" s="32" t="s">
        <v>65</v>
      </c>
      <c r="Q8" s="66"/>
      <c r="R8" s="66"/>
      <c r="S8" s="66"/>
    </row>
    <row r="9" spans="1:19" ht="30" customHeight="1" x14ac:dyDescent="0.2">
      <c r="A9" s="66"/>
      <c r="B9" s="80"/>
      <c r="C9" s="81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6"/>
      <c r="P9" s="32" t="s">
        <v>24</v>
      </c>
      <c r="Q9" s="66"/>
      <c r="R9" s="66"/>
      <c r="S9" s="66"/>
    </row>
    <row r="10" spans="1:19" ht="30" customHeight="1" x14ac:dyDescent="0.2">
      <c r="A10" s="66"/>
      <c r="B10" s="80"/>
      <c r="C10" s="81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6"/>
      <c r="P10" s="32" t="s">
        <v>12</v>
      </c>
      <c r="Q10" s="66"/>
      <c r="R10" s="66"/>
      <c r="S10" s="66"/>
    </row>
    <row r="11" spans="1:19" ht="30" customHeight="1" x14ac:dyDescent="0.2">
      <c r="A11" s="66"/>
      <c r="B11" s="80"/>
      <c r="C11" s="81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6"/>
      <c r="P11" s="32" t="s">
        <v>64</v>
      </c>
      <c r="Q11" s="66"/>
      <c r="R11" s="66"/>
      <c r="S11" s="66"/>
    </row>
    <row r="12" spans="1:19" ht="30" customHeight="1" x14ac:dyDescent="0.2">
      <c r="A12" s="66"/>
      <c r="B12" s="80"/>
      <c r="C12" s="81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6"/>
      <c r="P12" s="32" t="s">
        <v>21</v>
      </c>
      <c r="Q12" s="66"/>
      <c r="R12" s="66"/>
      <c r="S12" s="66"/>
    </row>
    <row r="13" spans="1:19" ht="30" customHeight="1" x14ac:dyDescent="0.2">
      <c r="A13" s="66"/>
      <c r="B13" s="80"/>
      <c r="C13" s="81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6"/>
      <c r="P13" s="32" t="s">
        <v>25</v>
      </c>
      <c r="Q13" s="66"/>
      <c r="R13" s="66"/>
      <c r="S13" s="66"/>
    </row>
    <row r="14" spans="1:19" ht="30" customHeight="1" x14ac:dyDescent="0.2">
      <c r="A14" s="66"/>
      <c r="B14" s="80"/>
      <c r="C14" s="81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6"/>
      <c r="P14" s="32" t="s">
        <v>62</v>
      </c>
      <c r="Q14" s="66"/>
      <c r="R14" s="66"/>
      <c r="S14" s="66"/>
    </row>
    <row r="15" spans="1:19" ht="30" customHeight="1" x14ac:dyDescent="0.2">
      <c r="A15" s="66"/>
      <c r="B15" s="80"/>
      <c r="C15" s="81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6"/>
      <c r="P15" s="32" t="s">
        <v>61</v>
      </c>
      <c r="Q15" s="66"/>
      <c r="R15" s="66"/>
      <c r="S15" s="66"/>
    </row>
    <row r="16" spans="1:19" ht="30" customHeight="1" x14ac:dyDescent="0.2">
      <c r="A16" s="66"/>
      <c r="B16" s="80"/>
      <c r="C16" s="81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6"/>
      <c r="P16" s="32" t="s">
        <v>22</v>
      </c>
      <c r="Q16" s="66"/>
      <c r="R16" s="66"/>
      <c r="S16" s="66"/>
    </row>
    <row r="17" spans="1:19" ht="30" customHeight="1" x14ac:dyDescent="0.2">
      <c r="A17" s="66"/>
      <c r="B17" s="80"/>
      <c r="C17" s="81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6"/>
      <c r="P17" s="32" t="s">
        <v>23</v>
      </c>
      <c r="Q17" s="66"/>
      <c r="R17" s="66"/>
      <c r="S17" s="66"/>
    </row>
    <row r="18" spans="1:19" ht="30" customHeight="1" x14ac:dyDescent="0.2">
      <c r="A18" s="66"/>
      <c r="B18" s="80"/>
      <c r="C18" s="81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6"/>
      <c r="P18" s="32" t="s">
        <v>53</v>
      </c>
      <c r="Q18" s="66"/>
      <c r="R18" s="66"/>
      <c r="S18" s="66"/>
    </row>
    <row r="19" spans="1:19" ht="30" customHeight="1" x14ac:dyDescent="0.2">
      <c r="A19" s="66"/>
      <c r="B19" s="80"/>
      <c r="C19" s="81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6"/>
      <c r="P19" s="32" t="s">
        <v>54</v>
      </c>
      <c r="Q19" s="66"/>
      <c r="R19" s="66"/>
      <c r="S19" s="66"/>
    </row>
    <row r="20" spans="1:19" ht="30" customHeight="1" x14ac:dyDescent="0.2">
      <c r="A20" s="66"/>
      <c r="B20" s="80"/>
      <c r="C20" s="81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6"/>
      <c r="P20" s="32" t="s">
        <v>55</v>
      </c>
      <c r="Q20" s="66"/>
      <c r="R20" s="66"/>
      <c r="S20" s="66"/>
    </row>
    <row r="21" spans="1:19" ht="30" customHeight="1" x14ac:dyDescent="0.2">
      <c r="A21" s="66"/>
      <c r="B21" s="80"/>
      <c r="C21" s="81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6"/>
      <c r="P21" s="32" t="s">
        <v>56</v>
      </c>
      <c r="Q21" s="66"/>
      <c r="R21" s="66"/>
      <c r="S21" s="66"/>
    </row>
    <row r="22" spans="1:19" ht="30" customHeight="1" x14ac:dyDescent="0.2">
      <c r="A22" s="66"/>
      <c r="B22" s="80"/>
      <c r="C22" s="81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6"/>
      <c r="P22" s="39" t="s">
        <v>20</v>
      </c>
      <c r="Q22" s="66"/>
      <c r="R22" s="66"/>
      <c r="S22" s="66"/>
    </row>
    <row r="23" spans="1:19" ht="30" customHeight="1" x14ac:dyDescent="0.2">
      <c r="A23" s="66"/>
      <c r="B23" s="80"/>
      <c r="C23" s="81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6"/>
      <c r="P23" s="39" t="s">
        <v>63</v>
      </c>
      <c r="Q23" s="66"/>
      <c r="R23" s="66"/>
      <c r="S23" s="66"/>
    </row>
    <row r="24" spans="1:19" ht="30" customHeight="1" x14ac:dyDescent="0.2">
      <c r="A24" s="66"/>
      <c r="B24" s="80"/>
      <c r="C24" s="81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6"/>
      <c r="P24" s="39" t="s">
        <v>41</v>
      </c>
      <c r="Q24" s="66"/>
      <c r="R24" s="66"/>
      <c r="S24" s="66"/>
    </row>
    <row r="25" spans="1:19" ht="30" customHeight="1" x14ac:dyDescent="0.2">
      <c r="A25" s="66"/>
      <c r="B25" s="80"/>
      <c r="C25" s="81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6"/>
      <c r="P25" s="39" t="s">
        <v>39</v>
      </c>
      <c r="Q25" s="66"/>
      <c r="R25" s="66"/>
      <c r="S25" s="66"/>
    </row>
    <row r="26" spans="1:19" ht="30" customHeight="1" x14ac:dyDescent="0.2">
      <c r="A26" s="66"/>
      <c r="B26" s="80"/>
      <c r="C26" s="81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6"/>
      <c r="P26" s="39" t="s">
        <v>40</v>
      </c>
      <c r="Q26" s="66"/>
      <c r="R26" s="66"/>
      <c r="S26" s="66"/>
    </row>
    <row r="27" spans="1:19" ht="30" customHeight="1" x14ac:dyDescent="0.2">
      <c r="A27" s="66"/>
      <c r="B27" s="80"/>
      <c r="C27" s="81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6"/>
      <c r="P27" s="39" t="s">
        <v>57</v>
      </c>
      <c r="Q27" s="66"/>
      <c r="R27" s="66"/>
      <c r="S27" s="66"/>
    </row>
    <row r="28" spans="1:19" ht="30" customHeight="1" x14ac:dyDescent="0.2">
      <c r="A28" s="66"/>
      <c r="B28" s="80"/>
      <c r="C28" s="81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6"/>
      <c r="P28" s="39" t="s">
        <v>58</v>
      </c>
      <c r="Q28" s="66"/>
      <c r="R28" s="66"/>
      <c r="S28" s="66"/>
    </row>
    <row r="29" spans="1:19" ht="30" customHeight="1" x14ac:dyDescent="0.2">
      <c r="A29" s="43"/>
      <c r="B29" s="82"/>
      <c r="C29" s="83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84" t="s">
        <v>78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1:19" ht="28.5" customHeight="1" x14ac:dyDescent="0.2">
      <c r="A31" s="87" t="s">
        <v>15</v>
      </c>
      <c r="B31" s="87" t="s">
        <v>4</v>
      </c>
      <c r="C31" s="87" t="s">
        <v>13</v>
      </c>
      <c r="D31" s="72" t="s">
        <v>6</v>
      </c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88" t="s">
        <v>5</v>
      </c>
      <c r="P31" s="90" t="s">
        <v>10</v>
      </c>
      <c r="Q31" s="90" t="s">
        <v>11</v>
      </c>
      <c r="R31" s="90"/>
      <c r="S31" s="90"/>
    </row>
    <row r="32" spans="1:19" ht="39" customHeight="1" x14ac:dyDescent="0.2">
      <c r="A32" s="87"/>
      <c r="B32" s="87"/>
      <c r="C32" s="8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9"/>
      <c r="P32" s="9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42">
        <v>1</v>
      </c>
      <c r="Q33" s="42">
        <f>VLOOKUP(A33,[1]PEÇAS!$A$12:$Q$112,15,FALSE)</f>
        <v>989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42">
        <v>1</v>
      </c>
      <c r="Q38" s="42">
        <f>VLOOKUP(A38,[1]PEÇAS!$A$12:$Q$112,15,FALSE)</f>
        <v>989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42">
        <v>1</v>
      </c>
      <c r="Q43" s="42">
        <f>VLOOKUP(A43,[1]PEÇAS!$A$12:$Q$112,15,FALSE)</f>
        <v>2500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2500X36X45MM + COR</v>
      </c>
      <c r="P48" s="42">
        <v>1</v>
      </c>
      <c r="Q48" s="42">
        <f>VLOOKUP(A48,[1]PEÇAS!$A$12:$Q$112,15,FALSE)</f>
        <v>2500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598043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2500X36X45MM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4">
        <v>598095</v>
      </c>
      <c r="B53" s="30"/>
      <c r="C53" s="30"/>
      <c r="D53" s="34" t="s">
        <v>83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6" t="e">
        <f>VLOOKUP(A53,[1]PEÇAS!$A$12:$Q$115,14,FALSE)</f>
        <v>#N/A</v>
      </c>
      <c r="P53" s="42">
        <v>1</v>
      </c>
      <c r="Q53" s="42" t="e">
        <f>VLOOKUP(A53,[1]PEÇAS!$A$12:$Q$115,15,FALSE)</f>
        <v>#N/A</v>
      </c>
      <c r="R53" s="42" t="e">
        <f>VLOOKUP(A53,[1]PEÇAS!$A$12:$Q$115,16,FALSE)</f>
        <v>#N/A</v>
      </c>
      <c r="S53" s="42" t="e">
        <f>VLOOKUP(A53,[1]PEÇAS!$A$12:$Q$115,17,FALSE)</f>
        <v>#N/A</v>
      </c>
    </row>
    <row r="54" spans="1:19" ht="30" customHeight="1" x14ac:dyDescent="0.2">
      <c r="A54" s="45"/>
      <c r="B54" s="30">
        <f>A53</f>
        <v>598095</v>
      </c>
      <c r="C54" s="30"/>
      <c r="D54" s="34" t="s">
        <v>85</v>
      </c>
      <c r="E54" s="30">
        <v>3301</v>
      </c>
      <c r="F54" s="30">
        <v>3302</v>
      </c>
      <c r="G54" s="30">
        <v>3303</v>
      </c>
      <c r="H54" s="30">
        <v>3304</v>
      </c>
      <c r="I54" s="30">
        <v>3305</v>
      </c>
      <c r="J54" s="30">
        <v>3306</v>
      </c>
      <c r="K54" s="30">
        <v>3307</v>
      </c>
      <c r="L54" s="30">
        <v>3308</v>
      </c>
      <c r="M54" s="30">
        <v>3309</v>
      </c>
      <c r="N54" s="30">
        <v>3310</v>
      </c>
      <c r="O54" s="47"/>
      <c r="P54" s="43"/>
      <c r="Q54" s="43"/>
      <c r="R54" s="43"/>
      <c r="S54" s="43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89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89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87</v>
      </c>
      <c r="P60" s="5">
        <v>6.81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88</v>
      </c>
      <c r="P61" s="5">
        <v>6.81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48" t="s">
        <v>79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/>
    </row>
    <row r="65" spans="1:19" ht="25.5" x14ac:dyDescent="0.2">
      <c r="A65" s="17" t="s">
        <v>35</v>
      </c>
      <c r="B65" s="14" t="s">
        <v>31</v>
      </c>
      <c r="C65" s="14" t="s">
        <v>32</v>
      </c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2"/>
      <c r="O65" s="17" t="s">
        <v>5</v>
      </c>
      <c r="P65" s="17" t="s">
        <v>33</v>
      </c>
      <c r="Q65" s="60" t="s">
        <v>34</v>
      </c>
      <c r="R65" s="61"/>
      <c r="S65" s="62"/>
    </row>
    <row r="66" spans="1:19" ht="15" customHeight="1" x14ac:dyDescent="0.2">
      <c r="A66" s="63" t="s">
        <v>71</v>
      </c>
      <c r="B66" s="57">
        <f>VLOOKUP(CONCATENATE("VIDRO PUX DIR ",Q66,"X",R66,"X",S66,"MM + COR"),[1]VIDROS!$A$5:$AD$415,5,FALSE)</f>
        <v>181000138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2445X977X4</v>
      </c>
      <c r="P66" s="51">
        <v>1</v>
      </c>
      <c r="Q66" s="51">
        <f>Q5-55</f>
        <v>2445</v>
      </c>
      <c r="R66" s="51">
        <f>R5-23</f>
        <v>977</v>
      </c>
      <c r="S66" s="51">
        <v>4</v>
      </c>
    </row>
    <row r="67" spans="1:19" ht="15" customHeight="1" x14ac:dyDescent="0.2">
      <c r="A67" s="64"/>
      <c r="B67" s="58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2445X977X4</v>
      </c>
      <c r="P67" s="52"/>
      <c r="Q67" s="52"/>
      <c r="R67" s="52"/>
      <c r="S67" s="52"/>
    </row>
    <row r="68" spans="1:19" ht="15" customHeight="1" x14ac:dyDescent="0.2">
      <c r="A68" s="65"/>
      <c r="B68" s="59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2445X977X4</v>
      </c>
      <c r="P68" s="52"/>
      <c r="Q68" s="52"/>
      <c r="R68" s="52"/>
      <c r="S68" s="52"/>
    </row>
    <row r="69" spans="1:19" ht="15" customHeight="1" x14ac:dyDescent="0.2">
      <c r="A69" s="54" t="s">
        <v>72</v>
      </c>
      <c r="B69" s="57">
        <f>VLOOKUP(CONCATENATE("VIDRO PUX DIR ",Q66,"X",R66,"X",S66,"MM + COR"),[1]VIDROS!$A$5:$AD$415,4,FALSE)</f>
        <v>123138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2445X977X4</v>
      </c>
      <c r="P69" s="52"/>
      <c r="Q69" s="52"/>
      <c r="R69" s="52"/>
      <c r="S69" s="52"/>
    </row>
    <row r="70" spans="1:19" ht="15" customHeight="1" x14ac:dyDescent="0.2">
      <c r="A70" s="55"/>
      <c r="B70" s="58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2445X977X4</v>
      </c>
      <c r="P70" s="52"/>
      <c r="Q70" s="52"/>
      <c r="R70" s="52"/>
      <c r="S70" s="52"/>
    </row>
    <row r="71" spans="1:19" ht="15" customHeight="1" x14ac:dyDescent="0.2">
      <c r="A71" s="55"/>
      <c r="B71" s="58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2445X977X4</v>
      </c>
      <c r="P71" s="52"/>
      <c r="Q71" s="52"/>
      <c r="R71" s="52"/>
      <c r="S71" s="52"/>
    </row>
    <row r="72" spans="1:19" ht="15" customHeight="1" x14ac:dyDescent="0.2">
      <c r="A72" s="55"/>
      <c r="B72" s="58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2445X977X4</v>
      </c>
      <c r="P72" s="52"/>
      <c r="Q72" s="52"/>
      <c r="R72" s="52"/>
      <c r="S72" s="52"/>
    </row>
    <row r="73" spans="1:19" ht="15" customHeight="1" x14ac:dyDescent="0.2">
      <c r="A73" s="55"/>
      <c r="B73" s="58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2445X977X4</v>
      </c>
      <c r="P73" s="52"/>
      <c r="Q73" s="52"/>
      <c r="R73" s="52"/>
      <c r="S73" s="52"/>
    </row>
    <row r="74" spans="1:19" ht="15" customHeight="1" x14ac:dyDescent="0.2">
      <c r="A74" s="55"/>
      <c r="B74" s="58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2445X977X4</v>
      </c>
      <c r="P74" s="52"/>
      <c r="Q74" s="52"/>
      <c r="R74" s="52"/>
      <c r="S74" s="52"/>
    </row>
    <row r="75" spans="1:19" ht="15" customHeight="1" x14ac:dyDescent="0.2">
      <c r="A75" s="55"/>
      <c r="B75" s="58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2445X977X4</v>
      </c>
      <c r="P75" s="52"/>
      <c r="Q75" s="52"/>
      <c r="R75" s="52"/>
      <c r="S75" s="52"/>
    </row>
    <row r="76" spans="1:19" ht="15" customHeight="1" x14ac:dyDescent="0.2">
      <c r="A76" s="55"/>
      <c r="B76" s="58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2445X977X4</v>
      </c>
      <c r="P76" s="52"/>
      <c r="Q76" s="52"/>
      <c r="R76" s="52"/>
      <c r="S76" s="52"/>
    </row>
    <row r="77" spans="1:19" ht="15" customHeight="1" x14ac:dyDescent="0.2">
      <c r="A77" s="55"/>
      <c r="B77" s="58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2445X977X4</v>
      </c>
      <c r="P77" s="52"/>
      <c r="Q77" s="52"/>
      <c r="R77" s="52"/>
      <c r="S77" s="52"/>
    </row>
    <row r="78" spans="1:19" ht="15" customHeight="1" x14ac:dyDescent="0.2">
      <c r="A78" s="55"/>
      <c r="B78" s="58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2445X977X4</v>
      </c>
      <c r="P78" s="52"/>
      <c r="Q78" s="52"/>
      <c r="R78" s="52"/>
      <c r="S78" s="52"/>
    </row>
    <row r="79" spans="1:19" ht="15" customHeight="1" x14ac:dyDescent="0.2">
      <c r="A79" s="55"/>
      <c r="B79" s="58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2445X977X4</v>
      </c>
      <c r="P79" s="52"/>
      <c r="Q79" s="52"/>
      <c r="R79" s="52"/>
      <c r="S79" s="52"/>
    </row>
    <row r="80" spans="1:19" ht="15" customHeight="1" x14ac:dyDescent="0.2">
      <c r="A80" s="55"/>
      <c r="B80" s="58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2445X977X4</v>
      </c>
      <c r="P80" s="52"/>
      <c r="Q80" s="52"/>
      <c r="R80" s="52"/>
      <c r="S80" s="52"/>
    </row>
    <row r="81" spans="1:19" ht="15" customHeight="1" x14ac:dyDescent="0.2">
      <c r="A81" s="55"/>
      <c r="B81" s="58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2445X977X4</v>
      </c>
      <c r="P81" s="52"/>
      <c r="Q81" s="52"/>
      <c r="R81" s="52"/>
      <c r="S81" s="52"/>
    </row>
    <row r="82" spans="1:19" ht="15" customHeight="1" x14ac:dyDescent="0.2">
      <c r="A82" s="56"/>
      <c r="B82" s="59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2445X977X4</v>
      </c>
      <c r="P82" s="53"/>
      <c r="Q82" s="53"/>
      <c r="R82" s="53"/>
      <c r="S82" s="53"/>
    </row>
    <row r="83" spans="1:19" ht="18" customHeight="1" x14ac:dyDescent="0.2">
      <c r="A83" s="48" t="s">
        <v>80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50"/>
    </row>
    <row r="84" spans="1:19" ht="25.5" x14ac:dyDescent="0.2">
      <c r="A84" s="17" t="s">
        <v>35</v>
      </c>
      <c r="B84" s="14" t="s">
        <v>31</v>
      </c>
      <c r="C84" s="14" t="s">
        <v>32</v>
      </c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2"/>
      <c r="O84" s="17" t="s">
        <v>5</v>
      </c>
      <c r="P84" s="17" t="s">
        <v>33</v>
      </c>
      <c r="Q84" s="60" t="s">
        <v>34</v>
      </c>
      <c r="R84" s="61"/>
      <c r="S84" s="62"/>
    </row>
    <row r="85" spans="1:19" ht="15" customHeight="1" x14ac:dyDescent="0.2">
      <c r="A85" s="63" t="s">
        <v>71</v>
      </c>
      <c r="B85" s="57">
        <f>VLOOKUP(CONCATENATE("VIDRO PUX ESQ ",Q85,"X",R85,"X",S85,"MM + COR"),[1]VIDROS!$A$5:$AD$415,5,FALSE)</f>
        <v>181000218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2445X977X4</v>
      </c>
      <c r="P85" s="51">
        <v>1</v>
      </c>
      <c r="Q85" s="51">
        <f>Q66</f>
        <v>2445</v>
      </c>
      <c r="R85" s="51">
        <f>R66</f>
        <v>977</v>
      </c>
      <c r="S85" s="51">
        <v>4</v>
      </c>
    </row>
    <row r="86" spans="1:19" ht="15" customHeight="1" x14ac:dyDescent="0.2">
      <c r="A86" s="64"/>
      <c r="B86" s="58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2445X977X4</v>
      </c>
      <c r="P86" s="52"/>
      <c r="Q86" s="52"/>
      <c r="R86" s="52"/>
      <c r="S86" s="52"/>
    </row>
    <row r="87" spans="1:19" ht="15" customHeight="1" x14ac:dyDescent="0.2">
      <c r="A87" s="65"/>
      <c r="B87" s="59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2445X977X4</v>
      </c>
      <c r="P87" s="52"/>
      <c r="Q87" s="52"/>
      <c r="R87" s="52"/>
      <c r="S87" s="52"/>
    </row>
    <row r="88" spans="1:19" ht="15" customHeight="1" x14ac:dyDescent="0.2">
      <c r="A88" s="54" t="s">
        <v>72</v>
      </c>
      <c r="B88" s="57">
        <f>VLOOKUP(CONCATENATE("VIDRO PUX ESQ ",Q85,"X",R85,"X",S85,"MM + COR"),[1]VIDROS!$A$5:$AD$415,4,FALSE)</f>
        <v>123218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2445X977X4</v>
      </c>
      <c r="P88" s="52"/>
      <c r="Q88" s="52"/>
      <c r="R88" s="52"/>
      <c r="S88" s="52"/>
    </row>
    <row r="89" spans="1:19" ht="15" customHeight="1" x14ac:dyDescent="0.2">
      <c r="A89" s="55"/>
      <c r="B89" s="58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2445X977X4</v>
      </c>
      <c r="P89" s="52"/>
      <c r="Q89" s="52"/>
      <c r="R89" s="52"/>
      <c r="S89" s="52"/>
    </row>
    <row r="90" spans="1:19" ht="15" customHeight="1" x14ac:dyDescent="0.2">
      <c r="A90" s="55"/>
      <c r="B90" s="58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2445X977X4</v>
      </c>
      <c r="P90" s="52"/>
      <c r="Q90" s="52"/>
      <c r="R90" s="52"/>
      <c r="S90" s="52"/>
    </row>
    <row r="91" spans="1:19" ht="15" customHeight="1" x14ac:dyDescent="0.2">
      <c r="A91" s="55"/>
      <c r="B91" s="58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2445X977X4</v>
      </c>
      <c r="P91" s="52"/>
      <c r="Q91" s="52"/>
      <c r="R91" s="52"/>
      <c r="S91" s="52"/>
    </row>
    <row r="92" spans="1:19" ht="15" customHeight="1" x14ac:dyDescent="0.2">
      <c r="A92" s="55"/>
      <c r="B92" s="58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2445X977X4</v>
      </c>
      <c r="P92" s="52"/>
      <c r="Q92" s="52"/>
      <c r="R92" s="52"/>
      <c r="S92" s="52"/>
    </row>
    <row r="93" spans="1:19" ht="15" customHeight="1" x14ac:dyDescent="0.2">
      <c r="A93" s="55"/>
      <c r="B93" s="58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2445X977X4</v>
      </c>
      <c r="P93" s="52"/>
      <c r="Q93" s="52"/>
      <c r="R93" s="52"/>
      <c r="S93" s="52"/>
    </row>
    <row r="94" spans="1:19" ht="15" customHeight="1" x14ac:dyDescent="0.2">
      <c r="A94" s="55"/>
      <c r="B94" s="58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2445X977X4</v>
      </c>
      <c r="P94" s="52"/>
      <c r="Q94" s="52"/>
      <c r="R94" s="52"/>
      <c r="S94" s="52"/>
    </row>
    <row r="95" spans="1:19" ht="15" customHeight="1" x14ac:dyDescent="0.2">
      <c r="A95" s="55"/>
      <c r="B95" s="58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2445X977X4</v>
      </c>
      <c r="P95" s="52"/>
      <c r="Q95" s="52"/>
      <c r="R95" s="52"/>
      <c r="S95" s="52"/>
    </row>
    <row r="96" spans="1:19" ht="15" customHeight="1" x14ac:dyDescent="0.2">
      <c r="A96" s="55"/>
      <c r="B96" s="58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2445X977X4</v>
      </c>
      <c r="P96" s="52"/>
      <c r="Q96" s="52"/>
      <c r="R96" s="52"/>
      <c r="S96" s="52"/>
    </row>
    <row r="97" spans="1:19" ht="15" customHeight="1" x14ac:dyDescent="0.2">
      <c r="A97" s="55"/>
      <c r="B97" s="58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2445X977X4</v>
      </c>
      <c r="P97" s="52"/>
      <c r="Q97" s="52"/>
      <c r="R97" s="52"/>
      <c r="S97" s="52"/>
    </row>
    <row r="98" spans="1:19" ht="15" customHeight="1" x14ac:dyDescent="0.2">
      <c r="A98" s="55"/>
      <c r="B98" s="58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2445X977X4</v>
      </c>
      <c r="P98" s="52"/>
      <c r="Q98" s="52"/>
      <c r="R98" s="52"/>
      <c r="S98" s="52"/>
    </row>
    <row r="99" spans="1:19" ht="15" customHeight="1" x14ac:dyDescent="0.2">
      <c r="A99" s="55"/>
      <c r="B99" s="58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2445X977X4</v>
      </c>
      <c r="P99" s="52"/>
      <c r="Q99" s="52"/>
      <c r="R99" s="52"/>
      <c r="S99" s="52"/>
    </row>
    <row r="100" spans="1:19" ht="15" customHeight="1" x14ac:dyDescent="0.2">
      <c r="A100" s="55"/>
      <c r="B100" s="58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2445X977X4</v>
      </c>
      <c r="P100" s="52"/>
      <c r="Q100" s="52"/>
      <c r="R100" s="52"/>
      <c r="S100" s="52"/>
    </row>
    <row r="101" spans="1:19" ht="15" customHeight="1" x14ac:dyDescent="0.2">
      <c r="A101" s="56"/>
      <c r="B101" s="59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2445X977X4</v>
      </c>
      <c r="P101" s="53"/>
      <c r="Q101" s="53"/>
      <c r="R101" s="53"/>
      <c r="S101" s="53"/>
    </row>
    <row r="102" spans="1:19" ht="18" customHeight="1" x14ac:dyDescent="0.2">
      <c r="A102" s="48" t="s">
        <v>70</v>
      </c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0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17" t="s">
        <v>5</v>
      </c>
      <c r="P103" s="17" t="s">
        <v>33</v>
      </c>
      <c r="Q103" s="60" t="s">
        <v>34</v>
      </c>
      <c r="R103" s="61"/>
      <c r="S103" s="62"/>
    </row>
    <row r="104" spans="1:19" ht="15" customHeight="1" x14ac:dyDescent="0.2">
      <c r="A104" s="63" t="s">
        <v>71</v>
      </c>
      <c r="B104" s="57">
        <f>VLOOKUP(CONCATENATE("VIDRO PUX ",Q104,"X",R104,"X",S104,"MM + COR"),[1]VIDROS!$A$5:$AD$415,5,FALSE)</f>
        <v>181000388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2445X977X6</v>
      </c>
      <c r="P104" s="51">
        <v>1</v>
      </c>
      <c r="Q104" s="51">
        <f>Q66</f>
        <v>2445</v>
      </c>
      <c r="R104" s="51">
        <f>R66</f>
        <v>977</v>
      </c>
      <c r="S104" s="51">
        <v>6</v>
      </c>
    </row>
    <row r="105" spans="1:19" ht="15" customHeight="1" x14ac:dyDescent="0.2">
      <c r="A105" s="64"/>
      <c r="B105" s="58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2445X977X6</v>
      </c>
      <c r="P105" s="52"/>
      <c r="Q105" s="52"/>
      <c r="R105" s="52"/>
      <c r="S105" s="52"/>
    </row>
    <row r="106" spans="1:19" ht="15" customHeight="1" x14ac:dyDescent="0.2">
      <c r="A106" s="54" t="s">
        <v>72</v>
      </c>
      <c r="B106" s="57">
        <f>VLOOKUP(CONCATENATE("VIDRO PUX ",Q104,"X",R104,"X",S104,"MM + COR"),[1]VIDROS!$A$5:$AD$415,4,FALSE)</f>
        <v>123388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2445X977X6</v>
      </c>
      <c r="P106" s="52"/>
      <c r="Q106" s="52"/>
      <c r="R106" s="52"/>
      <c r="S106" s="52"/>
    </row>
    <row r="107" spans="1:19" s="3" customFormat="1" ht="15" customHeight="1" x14ac:dyDescent="0.2">
      <c r="A107" s="55"/>
      <c r="B107" s="58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2445X977X6</v>
      </c>
      <c r="P107" s="52"/>
      <c r="Q107" s="52"/>
      <c r="R107" s="52"/>
      <c r="S107" s="52"/>
    </row>
    <row r="108" spans="1:19" s="3" customFormat="1" ht="15" customHeight="1" x14ac:dyDescent="0.2">
      <c r="A108" s="55"/>
      <c r="B108" s="58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2445X977X6</v>
      </c>
      <c r="P108" s="52"/>
      <c r="Q108" s="52"/>
      <c r="R108" s="52"/>
      <c r="S108" s="52"/>
    </row>
    <row r="109" spans="1:19" ht="15" customHeight="1" x14ac:dyDescent="0.2">
      <c r="A109" s="55"/>
      <c r="B109" s="58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2445X977X6</v>
      </c>
      <c r="P109" s="52"/>
      <c r="Q109" s="52"/>
      <c r="R109" s="52"/>
      <c r="S109" s="52"/>
    </row>
    <row r="110" spans="1:19" ht="15" customHeight="1" x14ac:dyDescent="0.2">
      <c r="A110" s="55"/>
      <c r="B110" s="58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2445X977X6</v>
      </c>
      <c r="P110" s="52"/>
      <c r="Q110" s="52"/>
      <c r="R110" s="52"/>
      <c r="S110" s="52"/>
    </row>
    <row r="111" spans="1:19" ht="15" customHeight="1" x14ac:dyDescent="0.2">
      <c r="A111" s="55"/>
      <c r="B111" s="58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2445X977X6</v>
      </c>
      <c r="P111" s="52"/>
      <c r="Q111" s="52"/>
      <c r="R111" s="52"/>
      <c r="S111" s="52"/>
    </row>
    <row r="112" spans="1:19" ht="15" customHeight="1" x14ac:dyDescent="0.2">
      <c r="A112" s="55"/>
      <c r="B112" s="58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2445X977X6</v>
      </c>
      <c r="P112" s="52"/>
      <c r="Q112" s="52"/>
      <c r="R112" s="52"/>
      <c r="S112" s="52"/>
    </row>
  </sheetData>
  <mergeCells count="77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S53:S54"/>
    <mergeCell ref="A53:A54"/>
    <mergeCell ref="O53:O54"/>
    <mergeCell ref="P53:P54"/>
    <mergeCell ref="Q53:Q54"/>
    <mergeCell ref="R53:R5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7" t="s">
        <v>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s="2" customFormat="1" ht="60.75" customHeight="1" x14ac:dyDescent="0.2">
      <c r="A2" s="69" t="s">
        <v>84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s="2" customFormat="1" ht="27.75" customHeight="1" x14ac:dyDescent="0.2">
      <c r="A3" s="71" t="s">
        <v>3</v>
      </c>
      <c r="B3" s="71" t="s">
        <v>4</v>
      </c>
      <c r="C3" s="71" t="s">
        <v>6</v>
      </c>
      <c r="D3" s="72" t="s">
        <v>6</v>
      </c>
      <c r="E3" s="73"/>
      <c r="F3" s="73"/>
      <c r="G3" s="73"/>
      <c r="H3" s="73"/>
      <c r="I3" s="73"/>
      <c r="J3" s="73"/>
      <c r="K3" s="73"/>
      <c r="L3" s="73"/>
      <c r="M3" s="73"/>
      <c r="N3" s="74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1"/>
      <c r="B4" s="71"/>
      <c r="C4" s="71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929273</v>
      </c>
      <c r="B5" s="78">
        <f>VLOOKUP(A5,'[1]PTA DESL ALUM VD'!$B$10:$F$278,2,FALSE)</f>
        <v>570219</v>
      </c>
      <c r="C5" s="79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2500X1100X45 + COR</v>
      </c>
      <c r="P5" s="32" t="s">
        <v>60</v>
      </c>
      <c r="Q5" s="42">
        <f>VLOOKUP(A5,'[1]PTA DESL ALUM VD'!$B$10:$F$278,4,FALSE)</f>
        <v>2500</v>
      </c>
      <c r="R5" s="42">
        <f>VLOOKUP(A5,'[1]PTA DESL ALUM VD'!$B$10:$F$278,5,FALSE)</f>
        <v>1100</v>
      </c>
      <c r="S5" s="42">
        <v>45</v>
      </c>
    </row>
    <row r="6" spans="1:19" ht="38.25" customHeight="1" x14ac:dyDescent="0.2">
      <c r="A6" s="66"/>
      <c r="B6" s="80"/>
      <c r="C6" s="81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6"/>
      <c r="P6" s="32" t="s">
        <v>26</v>
      </c>
      <c r="Q6" s="66"/>
      <c r="R6" s="66"/>
      <c r="S6" s="66"/>
    </row>
    <row r="7" spans="1:19" ht="38.25" customHeight="1" x14ac:dyDescent="0.2">
      <c r="A7" s="66"/>
      <c r="B7" s="80"/>
      <c r="C7" s="81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6"/>
      <c r="P7" s="32" t="s">
        <v>51</v>
      </c>
      <c r="Q7" s="66"/>
      <c r="R7" s="66"/>
      <c r="S7" s="66"/>
    </row>
    <row r="8" spans="1:19" ht="38.25" customHeight="1" x14ac:dyDescent="0.2">
      <c r="A8" s="66"/>
      <c r="B8" s="80"/>
      <c r="C8" s="81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6"/>
      <c r="P8" s="32" t="s">
        <v>65</v>
      </c>
      <c r="Q8" s="66"/>
      <c r="R8" s="66"/>
      <c r="S8" s="66"/>
    </row>
    <row r="9" spans="1:19" ht="30" customHeight="1" x14ac:dyDescent="0.2">
      <c r="A9" s="66"/>
      <c r="B9" s="80"/>
      <c r="C9" s="81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6"/>
      <c r="P9" s="32" t="s">
        <v>24</v>
      </c>
      <c r="Q9" s="66"/>
      <c r="R9" s="66"/>
      <c r="S9" s="66"/>
    </row>
    <row r="10" spans="1:19" ht="30" customHeight="1" x14ac:dyDescent="0.2">
      <c r="A10" s="66"/>
      <c r="B10" s="80"/>
      <c r="C10" s="81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6"/>
      <c r="P10" s="32" t="s">
        <v>12</v>
      </c>
      <c r="Q10" s="66"/>
      <c r="R10" s="66"/>
      <c r="S10" s="66"/>
    </row>
    <row r="11" spans="1:19" ht="30" customHeight="1" x14ac:dyDescent="0.2">
      <c r="A11" s="66"/>
      <c r="B11" s="80"/>
      <c r="C11" s="81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6"/>
      <c r="P11" s="32" t="s">
        <v>64</v>
      </c>
      <c r="Q11" s="66"/>
      <c r="R11" s="66"/>
      <c r="S11" s="66"/>
    </row>
    <row r="12" spans="1:19" ht="30" customHeight="1" x14ac:dyDescent="0.2">
      <c r="A12" s="66"/>
      <c r="B12" s="80"/>
      <c r="C12" s="81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6"/>
      <c r="P12" s="32" t="s">
        <v>21</v>
      </c>
      <c r="Q12" s="66"/>
      <c r="R12" s="66"/>
      <c r="S12" s="66"/>
    </row>
    <row r="13" spans="1:19" ht="30" customHeight="1" x14ac:dyDescent="0.2">
      <c r="A13" s="66"/>
      <c r="B13" s="80"/>
      <c r="C13" s="81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6"/>
      <c r="P13" s="32" t="s">
        <v>25</v>
      </c>
      <c r="Q13" s="66"/>
      <c r="R13" s="66"/>
      <c r="S13" s="66"/>
    </row>
    <row r="14" spans="1:19" ht="30" customHeight="1" x14ac:dyDescent="0.2">
      <c r="A14" s="66"/>
      <c r="B14" s="80"/>
      <c r="C14" s="81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6"/>
      <c r="P14" s="32" t="s">
        <v>62</v>
      </c>
      <c r="Q14" s="66"/>
      <c r="R14" s="66"/>
      <c r="S14" s="66"/>
    </row>
    <row r="15" spans="1:19" ht="30" customHeight="1" x14ac:dyDescent="0.2">
      <c r="A15" s="66"/>
      <c r="B15" s="80"/>
      <c r="C15" s="81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6"/>
      <c r="P15" s="32" t="s">
        <v>61</v>
      </c>
      <c r="Q15" s="66"/>
      <c r="R15" s="66"/>
      <c r="S15" s="66"/>
    </row>
    <row r="16" spans="1:19" ht="30" customHeight="1" x14ac:dyDescent="0.2">
      <c r="A16" s="66"/>
      <c r="B16" s="80"/>
      <c r="C16" s="81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6"/>
      <c r="P16" s="32" t="s">
        <v>22</v>
      </c>
      <c r="Q16" s="66"/>
      <c r="R16" s="66"/>
      <c r="S16" s="66"/>
    </row>
    <row r="17" spans="1:19" ht="30" customHeight="1" x14ac:dyDescent="0.2">
      <c r="A17" s="66"/>
      <c r="B17" s="80"/>
      <c r="C17" s="81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6"/>
      <c r="P17" s="32" t="s">
        <v>23</v>
      </c>
      <c r="Q17" s="66"/>
      <c r="R17" s="66"/>
      <c r="S17" s="66"/>
    </row>
    <row r="18" spans="1:19" ht="30" customHeight="1" x14ac:dyDescent="0.2">
      <c r="A18" s="66"/>
      <c r="B18" s="80"/>
      <c r="C18" s="81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6"/>
      <c r="P18" s="32" t="s">
        <v>53</v>
      </c>
      <c r="Q18" s="66"/>
      <c r="R18" s="66"/>
      <c r="S18" s="66"/>
    </row>
    <row r="19" spans="1:19" ht="30" customHeight="1" x14ac:dyDescent="0.2">
      <c r="A19" s="66"/>
      <c r="B19" s="80"/>
      <c r="C19" s="81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6"/>
      <c r="P19" s="32" t="s">
        <v>54</v>
      </c>
      <c r="Q19" s="66"/>
      <c r="R19" s="66"/>
      <c r="S19" s="66"/>
    </row>
    <row r="20" spans="1:19" ht="30" customHeight="1" x14ac:dyDescent="0.2">
      <c r="A20" s="66"/>
      <c r="B20" s="80"/>
      <c r="C20" s="81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6"/>
      <c r="P20" s="32" t="s">
        <v>55</v>
      </c>
      <c r="Q20" s="66"/>
      <c r="R20" s="66"/>
      <c r="S20" s="66"/>
    </row>
    <row r="21" spans="1:19" ht="30" customHeight="1" x14ac:dyDescent="0.2">
      <c r="A21" s="66"/>
      <c r="B21" s="80"/>
      <c r="C21" s="81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6"/>
      <c r="P21" s="32" t="s">
        <v>56</v>
      </c>
      <c r="Q21" s="66"/>
      <c r="R21" s="66"/>
      <c r="S21" s="66"/>
    </row>
    <row r="22" spans="1:19" ht="30" customHeight="1" x14ac:dyDescent="0.2">
      <c r="A22" s="66"/>
      <c r="B22" s="80"/>
      <c r="C22" s="81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6"/>
      <c r="P22" s="39" t="s">
        <v>20</v>
      </c>
      <c r="Q22" s="66"/>
      <c r="R22" s="66"/>
      <c r="S22" s="66"/>
    </row>
    <row r="23" spans="1:19" ht="30" customHeight="1" x14ac:dyDescent="0.2">
      <c r="A23" s="66"/>
      <c r="B23" s="80"/>
      <c r="C23" s="81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6"/>
      <c r="P23" s="39" t="s">
        <v>63</v>
      </c>
      <c r="Q23" s="66"/>
      <c r="R23" s="66"/>
      <c r="S23" s="66"/>
    </row>
    <row r="24" spans="1:19" ht="30" customHeight="1" x14ac:dyDescent="0.2">
      <c r="A24" s="66"/>
      <c r="B24" s="80"/>
      <c r="C24" s="81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6"/>
      <c r="P24" s="39" t="s">
        <v>41</v>
      </c>
      <c r="Q24" s="66"/>
      <c r="R24" s="66"/>
      <c r="S24" s="66"/>
    </row>
    <row r="25" spans="1:19" ht="30" customHeight="1" x14ac:dyDescent="0.2">
      <c r="A25" s="66"/>
      <c r="B25" s="80"/>
      <c r="C25" s="81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6"/>
      <c r="P25" s="39" t="s">
        <v>39</v>
      </c>
      <c r="Q25" s="66"/>
      <c r="R25" s="66"/>
      <c r="S25" s="66"/>
    </row>
    <row r="26" spans="1:19" ht="30" customHeight="1" x14ac:dyDescent="0.2">
      <c r="A26" s="66"/>
      <c r="B26" s="80"/>
      <c r="C26" s="81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6"/>
      <c r="P26" s="39" t="s">
        <v>40</v>
      </c>
      <c r="Q26" s="66"/>
      <c r="R26" s="66"/>
      <c r="S26" s="66"/>
    </row>
    <row r="27" spans="1:19" ht="30" customHeight="1" x14ac:dyDescent="0.2">
      <c r="A27" s="66"/>
      <c r="B27" s="80"/>
      <c r="C27" s="81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6"/>
      <c r="P27" s="39" t="s">
        <v>57</v>
      </c>
      <c r="Q27" s="66"/>
      <c r="R27" s="66"/>
      <c r="S27" s="66"/>
    </row>
    <row r="28" spans="1:19" ht="30" customHeight="1" x14ac:dyDescent="0.2">
      <c r="A28" s="66"/>
      <c r="B28" s="80"/>
      <c r="C28" s="81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6"/>
      <c r="P28" s="39" t="s">
        <v>58</v>
      </c>
      <c r="Q28" s="66"/>
      <c r="R28" s="66"/>
      <c r="S28" s="66"/>
    </row>
    <row r="29" spans="1:19" ht="30" customHeight="1" x14ac:dyDescent="0.2">
      <c r="A29" s="43"/>
      <c r="B29" s="82"/>
      <c r="C29" s="83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84" t="s">
        <v>78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1:19" ht="28.5" customHeight="1" x14ac:dyDescent="0.2">
      <c r="A31" s="87" t="s">
        <v>15</v>
      </c>
      <c r="B31" s="87" t="s">
        <v>4</v>
      </c>
      <c r="C31" s="87" t="s">
        <v>13</v>
      </c>
      <c r="D31" s="72" t="s">
        <v>6</v>
      </c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88" t="s">
        <v>5</v>
      </c>
      <c r="P31" s="90" t="s">
        <v>10</v>
      </c>
      <c r="Q31" s="90" t="s">
        <v>11</v>
      </c>
      <c r="R31" s="90"/>
      <c r="S31" s="90"/>
    </row>
    <row r="32" spans="1:19" ht="39" customHeight="1" x14ac:dyDescent="0.2">
      <c r="A32" s="87"/>
      <c r="B32" s="87"/>
      <c r="C32" s="8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9"/>
      <c r="P32" s="9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42">
        <v>1</v>
      </c>
      <c r="Q33" s="42">
        <f>VLOOKUP(A33,[1]PEÇAS!$A$12:$Q$112,15,FALSE)</f>
        <v>1089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42">
        <v>1</v>
      </c>
      <c r="Q38" s="42">
        <f>VLOOKUP(A38,[1]PEÇAS!$A$12:$Q$112,15,FALSE)</f>
        <v>1089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42">
        <v>1</v>
      </c>
      <c r="Q43" s="42">
        <f>VLOOKUP(A43,[1]PEÇAS!$A$12:$Q$112,15,FALSE)</f>
        <v>2500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2500X36X45MM + COR</v>
      </c>
      <c r="P48" s="42">
        <v>1</v>
      </c>
      <c r="Q48" s="42">
        <f>VLOOKUP(A48,[1]PEÇAS!$A$12:$Q$112,15,FALSE)</f>
        <v>2500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598043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2500X36X45MM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4">
        <v>598095</v>
      </c>
      <c r="B53" s="30"/>
      <c r="C53" s="30"/>
      <c r="D53" s="34" t="s">
        <v>83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6" t="e">
        <f>VLOOKUP(A53,[1]PEÇAS!$A$12:$Q$115,14,FALSE)</f>
        <v>#N/A</v>
      </c>
      <c r="P53" s="42">
        <v>1</v>
      </c>
      <c r="Q53" s="42" t="e">
        <f>VLOOKUP(A53,[1]PEÇAS!$A$12:$Q$115,15,FALSE)</f>
        <v>#N/A</v>
      </c>
      <c r="R53" s="42" t="e">
        <f>VLOOKUP(A53,[1]PEÇAS!$A$12:$Q$115,16,FALSE)</f>
        <v>#N/A</v>
      </c>
      <c r="S53" s="42" t="e">
        <f>VLOOKUP(A53,[1]PEÇAS!$A$12:$Q$115,17,FALSE)</f>
        <v>#N/A</v>
      </c>
    </row>
    <row r="54" spans="1:19" ht="30" customHeight="1" x14ac:dyDescent="0.2">
      <c r="A54" s="45"/>
      <c r="B54" s="30">
        <f>A53</f>
        <v>598095</v>
      </c>
      <c r="C54" s="30"/>
      <c r="D54" s="34" t="s">
        <v>85</v>
      </c>
      <c r="E54" s="30">
        <v>3301</v>
      </c>
      <c r="F54" s="30">
        <v>3302</v>
      </c>
      <c r="G54" s="30">
        <v>3303</v>
      </c>
      <c r="H54" s="30">
        <v>3304</v>
      </c>
      <c r="I54" s="30">
        <v>3305</v>
      </c>
      <c r="J54" s="30">
        <v>3306</v>
      </c>
      <c r="K54" s="30">
        <v>3307</v>
      </c>
      <c r="L54" s="30">
        <v>3308</v>
      </c>
      <c r="M54" s="30">
        <v>3309</v>
      </c>
      <c r="N54" s="30">
        <v>3310</v>
      </c>
      <c r="O54" s="47"/>
      <c r="P54" s="43"/>
      <c r="Q54" s="43"/>
      <c r="R54" s="43"/>
      <c r="S54" s="43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89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89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87</v>
      </c>
      <c r="P60" s="5">
        <v>7.01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88</v>
      </c>
      <c r="P61" s="5">
        <v>7.01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48" t="s">
        <v>79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/>
    </row>
    <row r="65" spans="1:19" ht="25.5" x14ac:dyDescent="0.2">
      <c r="A65" s="17" t="s">
        <v>35</v>
      </c>
      <c r="B65" s="14" t="s">
        <v>31</v>
      </c>
      <c r="C65" s="14" t="s">
        <v>32</v>
      </c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2"/>
      <c r="O65" s="17" t="s">
        <v>5</v>
      </c>
      <c r="P65" s="17" t="s">
        <v>33</v>
      </c>
      <c r="Q65" s="60" t="s">
        <v>34</v>
      </c>
      <c r="R65" s="61"/>
      <c r="S65" s="62"/>
    </row>
    <row r="66" spans="1:19" ht="15" customHeight="1" x14ac:dyDescent="0.2">
      <c r="A66" s="63" t="s">
        <v>71</v>
      </c>
      <c r="B66" s="57">
        <f>VLOOKUP(CONCATENATE("VIDRO PUX DIR ",Q66,"X",R66,"X",S66,"MM + COR"),[1]VIDROS!$A$5:$AD$415,5,FALSE)</f>
        <v>181000139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2445X1077X4</v>
      </c>
      <c r="P66" s="51">
        <v>1</v>
      </c>
      <c r="Q66" s="51">
        <f>Q5-55</f>
        <v>2445</v>
      </c>
      <c r="R66" s="51">
        <f>R5-23</f>
        <v>1077</v>
      </c>
      <c r="S66" s="51">
        <v>4</v>
      </c>
    </row>
    <row r="67" spans="1:19" ht="15" customHeight="1" x14ac:dyDescent="0.2">
      <c r="A67" s="64"/>
      <c r="B67" s="58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2445X1077X4</v>
      </c>
      <c r="P67" s="52"/>
      <c r="Q67" s="52"/>
      <c r="R67" s="52"/>
      <c r="S67" s="52"/>
    </row>
    <row r="68" spans="1:19" ht="15" customHeight="1" x14ac:dyDescent="0.2">
      <c r="A68" s="65"/>
      <c r="B68" s="59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2445X1077X4</v>
      </c>
      <c r="P68" s="52"/>
      <c r="Q68" s="52"/>
      <c r="R68" s="52"/>
      <c r="S68" s="52"/>
    </row>
    <row r="69" spans="1:19" ht="15" customHeight="1" x14ac:dyDescent="0.2">
      <c r="A69" s="54" t="s">
        <v>72</v>
      </c>
      <c r="B69" s="57">
        <f>VLOOKUP(CONCATENATE("VIDRO PUX DIR ",Q66,"X",R66,"X",S66,"MM + COR"),[1]VIDROS!$A$5:$AD$415,4,FALSE)</f>
        <v>123139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2445X1077X4</v>
      </c>
      <c r="P69" s="52"/>
      <c r="Q69" s="52"/>
      <c r="R69" s="52"/>
      <c r="S69" s="52"/>
    </row>
    <row r="70" spans="1:19" ht="15" customHeight="1" x14ac:dyDescent="0.2">
      <c r="A70" s="55"/>
      <c r="B70" s="58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2445X1077X4</v>
      </c>
      <c r="P70" s="52"/>
      <c r="Q70" s="52"/>
      <c r="R70" s="52"/>
      <c r="S70" s="52"/>
    </row>
    <row r="71" spans="1:19" ht="15" customHeight="1" x14ac:dyDescent="0.2">
      <c r="A71" s="55"/>
      <c r="B71" s="58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2445X1077X4</v>
      </c>
      <c r="P71" s="52"/>
      <c r="Q71" s="52"/>
      <c r="R71" s="52"/>
      <c r="S71" s="52"/>
    </row>
    <row r="72" spans="1:19" ht="15" customHeight="1" x14ac:dyDescent="0.2">
      <c r="A72" s="55"/>
      <c r="B72" s="58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2445X1077X4</v>
      </c>
      <c r="P72" s="52"/>
      <c r="Q72" s="52"/>
      <c r="R72" s="52"/>
      <c r="S72" s="52"/>
    </row>
    <row r="73" spans="1:19" ht="15" customHeight="1" x14ac:dyDescent="0.2">
      <c r="A73" s="55"/>
      <c r="B73" s="58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2445X1077X4</v>
      </c>
      <c r="P73" s="52"/>
      <c r="Q73" s="52"/>
      <c r="R73" s="52"/>
      <c r="S73" s="52"/>
    </row>
    <row r="74" spans="1:19" ht="15" customHeight="1" x14ac:dyDescent="0.2">
      <c r="A74" s="55"/>
      <c r="B74" s="58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2445X1077X4</v>
      </c>
      <c r="P74" s="52"/>
      <c r="Q74" s="52"/>
      <c r="R74" s="52"/>
      <c r="S74" s="52"/>
    </row>
    <row r="75" spans="1:19" ht="15" customHeight="1" x14ac:dyDescent="0.2">
      <c r="A75" s="55"/>
      <c r="B75" s="58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2445X1077X4</v>
      </c>
      <c r="P75" s="52"/>
      <c r="Q75" s="52"/>
      <c r="R75" s="52"/>
      <c r="S75" s="52"/>
    </row>
    <row r="76" spans="1:19" ht="15" customHeight="1" x14ac:dyDescent="0.2">
      <c r="A76" s="55"/>
      <c r="B76" s="58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2445X1077X4</v>
      </c>
      <c r="P76" s="52"/>
      <c r="Q76" s="52"/>
      <c r="R76" s="52"/>
      <c r="S76" s="52"/>
    </row>
    <row r="77" spans="1:19" ht="15" customHeight="1" x14ac:dyDescent="0.2">
      <c r="A77" s="55"/>
      <c r="B77" s="58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2445X1077X4</v>
      </c>
      <c r="P77" s="52"/>
      <c r="Q77" s="52"/>
      <c r="R77" s="52"/>
      <c r="S77" s="52"/>
    </row>
    <row r="78" spans="1:19" ht="15" customHeight="1" x14ac:dyDescent="0.2">
      <c r="A78" s="55"/>
      <c r="B78" s="58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2445X1077X4</v>
      </c>
      <c r="P78" s="52"/>
      <c r="Q78" s="52"/>
      <c r="R78" s="52"/>
      <c r="S78" s="52"/>
    </row>
    <row r="79" spans="1:19" ht="15" customHeight="1" x14ac:dyDescent="0.2">
      <c r="A79" s="55"/>
      <c r="B79" s="58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2445X1077X4</v>
      </c>
      <c r="P79" s="52"/>
      <c r="Q79" s="52"/>
      <c r="R79" s="52"/>
      <c r="S79" s="52"/>
    </row>
    <row r="80" spans="1:19" ht="15" customHeight="1" x14ac:dyDescent="0.2">
      <c r="A80" s="55"/>
      <c r="B80" s="58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2445X1077X4</v>
      </c>
      <c r="P80" s="52"/>
      <c r="Q80" s="52"/>
      <c r="R80" s="52"/>
      <c r="S80" s="52"/>
    </row>
    <row r="81" spans="1:19" ht="15" customHeight="1" x14ac:dyDescent="0.2">
      <c r="A81" s="55"/>
      <c r="B81" s="58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2445X1077X4</v>
      </c>
      <c r="P81" s="52"/>
      <c r="Q81" s="52"/>
      <c r="R81" s="52"/>
      <c r="S81" s="52"/>
    </row>
    <row r="82" spans="1:19" ht="15" customHeight="1" x14ac:dyDescent="0.2">
      <c r="A82" s="56"/>
      <c r="B82" s="59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2445X1077X4</v>
      </c>
      <c r="P82" s="53"/>
      <c r="Q82" s="53"/>
      <c r="R82" s="53"/>
      <c r="S82" s="53"/>
    </row>
    <row r="83" spans="1:19" ht="18" customHeight="1" x14ac:dyDescent="0.2">
      <c r="A83" s="48" t="s">
        <v>80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50"/>
    </row>
    <row r="84" spans="1:19" ht="25.5" x14ac:dyDescent="0.2">
      <c r="A84" s="17" t="s">
        <v>35</v>
      </c>
      <c r="B84" s="14" t="s">
        <v>31</v>
      </c>
      <c r="C84" s="14" t="s">
        <v>32</v>
      </c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2"/>
      <c r="O84" s="17" t="s">
        <v>5</v>
      </c>
      <c r="P84" s="17" t="s">
        <v>33</v>
      </c>
      <c r="Q84" s="60" t="s">
        <v>34</v>
      </c>
      <c r="R84" s="61"/>
      <c r="S84" s="62"/>
    </row>
    <row r="85" spans="1:19" ht="15" customHeight="1" x14ac:dyDescent="0.2">
      <c r="A85" s="63" t="s">
        <v>71</v>
      </c>
      <c r="B85" s="57">
        <f>VLOOKUP(CONCATENATE("VIDRO PUX ESQ ",Q85,"X",R85,"X",S85,"MM + COR"),[1]VIDROS!$A$5:$AD$415,5,FALSE)</f>
        <v>181000219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2445X1077X4</v>
      </c>
      <c r="P85" s="51">
        <v>1</v>
      </c>
      <c r="Q85" s="51">
        <f>Q66</f>
        <v>2445</v>
      </c>
      <c r="R85" s="51">
        <f>R66</f>
        <v>1077</v>
      </c>
      <c r="S85" s="51">
        <v>4</v>
      </c>
    </row>
    <row r="86" spans="1:19" ht="15" customHeight="1" x14ac:dyDescent="0.2">
      <c r="A86" s="64"/>
      <c r="B86" s="58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2445X1077X4</v>
      </c>
      <c r="P86" s="52"/>
      <c r="Q86" s="52"/>
      <c r="R86" s="52"/>
      <c r="S86" s="52"/>
    </row>
    <row r="87" spans="1:19" ht="15" customHeight="1" x14ac:dyDescent="0.2">
      <c r="A87" s="65"/>
      <c r="B87" s="59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2445X1077X4</v>
      </c>
      <c r="P87" s="52"/>
      <c r="Q87" s="52"/>
      <c r="R87" s="52"/>
      <c r="S87" s="52"/>
    </row>
    <row r="88" spans="1:19" ht="15" customHeight="1" x14ac:dyDescent="0.2">
      <c r="A88" s="54" t="s">
        <v>72</v>
      </c>
      <c r="B88" s="57">
        <f>VLOOKUP(CONCATENATE("VIDRO PUX ESQ ",Q85,"X",R85,"X",S85,"MM + COR"),[1]VIDROS!$A$5:$AD$415,4,FALSE)</f>
        <v>123219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2445X1077X4</v>
      </c>
      <c r="P88" s="52"/>
      <c r="Q88" s="52"/>
      <c r="R88" s="52"/>
      <c r="S88" s="52"/>
    </row>
    <row r="89" spans="1:19" ht="15" customHeight="1" x14ac:dyDescent="0.2">
      <c r="A89" s="55"/>
      <c r="B89" s="58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2445X1077X4</v>
      </c>
      <c r="P89" s="52"/>
      <c r="Q89" s="52"/>
      <c r="R89" s="52"/>
      <c r="S89" s="52"/>
    </row>
    <row r="90" spans="1:19" ht="15" customHeight="1" x14ac:dyDescent="0.2">
      <c r="A90" s="55"/>
      <c r="B90" s="58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2445X1077X4</v>
      </c>
      <c r="P90" s="52"/>
      <c r="Q90" s="52"/>
      <c r="R90" s="52"/>
      <c r="S90" s="52"/>
    </row>
    <row r="91" spans="1:19" ht="15" customHeight="1" x14ac:dyDescent="0.2">
      <c r="A91" s="55"/>
      <c r="B91" s="58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2445X1077X4</v>
      </c>
      <c r="P91" s="52"/>
      <c r="Q91" s="52"/>
      <c r="R91" s="52"/>
      <c r="S91" s="52"/>
    </row>
    <row r="92" spans="1:19" ht="15" customHeight="1" x14ac:dyDescent="0.2">
      <c r="A92" s="55"/>
      <c r="B92" s="58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2445X1077X4</v>
      </c>
      <c r="P92" s="52"/>
      <c r="Q92" s="52"/>
      <c r="R92" s="52"/>
      <c r="S92" s="52"/>
    </row>
    <row r="93" spans="1:19" ht="15" customHeight="1" x14ac:dyDescent="0.2">
      <c r="A93" s="55"/>
      <c r="B93" s="58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2445X1077X4</v>
      </c>
      <c r="P93" s="52"/>
      <c r="Q93" s="52"/>
      <c r="R93" s="52"/>
      <c r="S93" s="52"/>
    </row>
    <row r="94" spans="1:19" ht="15" customHeight="1" x14ac:dyDescent="0.2">
      <c r="A94" s="55"/>
      <c r="B94" s="58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2445X1077X4</v>
      </c>
      <c r="P94" s="52"/>
      <c r="Q94" s="52"/>
      <c r="R94" s="52"/>
      <c r="S94" s="52"/>
    </row>
    <row r="95" spans="1:19" ht="15" customHeight="1" x14ac:dyDescent="0.2">
      <c r="A95" s="55"/>
      <c r="B95" s="58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2445X1077X4</v>
      </c>
      <c r="P95" s="52"/>
      <c r="Q95" s="52"/>
      <c r="R95" s="52"/>
      <c r="S95" s="52"/>
    </row>
    <row r="96" spans="1:19" ht="15" customHeight="1" x14ac:dyDescent="0.2">
      <c r="A96" s="55"/>
      <c r="B96" s="58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2445X1077X4</v>
      </c>
      <c r="P96" s="52"/>
      <c r="Q96" s="52"/>
      <c r="R96" s="52"/>
      <c r="S96" s="52"/>
    </row>
    <row r="97" spans="1:19" ht="15" customHeight="1" x14ac:dyDescent="0.2">
      <c r="A97" s="55"/>
      <c r="B97" s="58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2445X1077X4</v>
      </c>
      <c r="P97" s="52"/>
      <c r="Q97" s="52"/>
      <c r="R97" s="52"/>
      <c r="S97" s="52"/>
    </row>
    <row r="98" spans="1:19" ht="15" customHeight="1" x14ac:dyDescent="0.2">
      <c r="A98" s="55"/>
      <c r="B98" s="58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2445X1077X4</v>
      </c>
      <c r="P98" s="52"/>
      <c r="Q98" s="52"/>
      <c r="R98" s="52"/>
      <c r="S98" s="52"/>
    </row>
    <row r="99" spans="1:19" ht="15" customHeight="1" x14ac:dyDescent="0.2">
      <c r="A99" s="55"/>
      <c r="B99" s="58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2445X1077X4</v>
      </c>
      <c r="P99" s="52"/>
      <c r="Q99" s="52"/>
      <c r="R99" s="52"/>
      <c r="S99" s="52"/>
    </row>
    <row r="100" spans="1:19" ht="15" customHeight="1" x14ac:dyDescent="0.2">
      <c r="A100" s="55"/>
      <c r="B100" s="58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2445X1077X4</v>
      </c>
      <c r="P100" s="52"/>
      <c r="Q100" s="52"/>
      <c r="R100" s="52"/>
      <c r="S100" s="52"/>
    </row>
    <row r="101" spans="1:19" ht="15" customHeight="1" x14ac:dyDescent="0.2">
      <c r="A101" s="56"/>
      <c r="B101" s="59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2445X1077X4</v>
      </c>
      <c r="P101" s="53"/>
      <c r="Q101" s="53"/>
      <c r="R101" s="53"/>
      <c r="S101" s="53"/>
    </row>
    <row r="102" spans="1:19" ht="18" customHeight="1" x14ac:dyDescent="0.2">
      <c r="A102" s="48" t="s">
        <v>70</v>
      </c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0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17" t="s">
        <v>5</v>
      </c>
      <c r="P103" s="17" t="s">
        <v>33</v>
      </c>
      <c r="Q103" s="60" t="s">
        <v>34</v>
      </c>
      <c r="R103" s="61"/>
      <c r="S103" s="62"/>
    </row>
    <row r="104" spans="1:19" ht="15" customHeight="1" x14ac:dyDescent="0.2">
      <c r="A104" s="63" t="s">
        <v>71</v>
      </c>
      <c r="B104" s="57">
        <f>VLOOKUP(CONCATENATE("VIDRO PUX ",Q104,"X",R104,"X",S104,"MM + COR"),[1]VIDROS!$A$5:$AD$415,5,FALSE)</f>
        <v>181000389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2445X1077X6</v>
      </c>
      <c r="P104" s="51">
        <v>1</v>
      </c>
      <c r="Q104" s="51">
        <f>Q66</f>
        <v>2445</v>
      </c>
      <c r="R104" s="51">
        <f>R66</f>
        <v>1077</v>
      </c>
      <c r="S104" s="51">
        <v>6</v>
      </c>
    </row>
    <row r="105" spans="1:19" ht="15" customHeight="1" x14ac:dyDescent="0.2">
      <c r="A105" s="64"/>
      <c r="B105" s="58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2445X1077X6</v>
      </c>
      <c r="P105" s="52"/>
      <c r="Q105" s="52"/>
      <c r="R105" s="52"/>
      <c r="S105" s="52"/>
    </row>
    <row r="106" spans="1:19" ht="15" customHeight="1" x14ac:dyDescent="0.2">
      <c r="A106" s="54" t="s">
        <v>72</v>
      </c>
      <c r="B106" s="57">
        <f>VLOOKUP(CONCATENATE("VIDRO PUX ",Q104,"X",R104,"X",S104,"MM + COR"),[1]VIDROS!$A$5:$AD$415,4,FALSE)</f>
        <v>123389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2445X1077X6</v>
      </c>
      <c r="P106" s="52"/>
      <c r="Q106" s="52"/>
      <c r="R106" s="52"/>
      <c r="S106" s="52"/>
    </row>
    <row r="107" spans="1:19" s="3" customFormat="1" ht="15" customHeight="1" x14ac:dyDescent="0.2">
      <c r="A107" s="55"/>
      <c r="B107" s="58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2445X1077X6</v>
      </c>
      <c r="P107" s="52"/>
      <c r="Q107" s="52"/>
      <c r="R107" s="52"/>
      <c r="S107" s="52"/>
    </row>
    <row r="108" spans="1:19" s="3" customFormat="1" ht="15" customHeight="1" x14ac:dyDescent="0.2">
      <c r="A108" s="55"/>
      <c r="B108" s="58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2445X1077X6</v>
      </c>
      <c r="P108" s="52"/>
      <c r="Q108" s="52"/>
      <c r="R108" s="52"/>
      <c r="S108" s="52"/>
    </row>
    <row r="109" spans="1:19" ht="15" customHeight="1" x14ac:dyDescent="0.2">
      <c r="A109" s="55"/>
      <c r="B109" s="58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2445X1077X6</v>
      </c>
      <c r="P109" s="52"/>
      <c r="Q109" s="52"/>
      <c r="R109" s="52"/>
      <c r="S109" s="52"/>
    </row>
    <row r="110" spans="1:19" ht="15" customHeight="1" x14ac:dyDescent="0.2">
      <c r="A110" s="55"/>
      <c r="B110" s="58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2445X1077X6</v>
      </c>
      <c r="P110" s="52"/>
      <c r="Q110" s="52"/>
      <c r="R110" s="52"/>
      <c r="S110" s="52"/>
    </row>
    <row r="111" spans="1:19" ht="15" customHeight="1" x14ac:dyDescent="0.2">
      <c r="A111" s="55"/>
      <c r="B111" s="58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2445X1077X6</v>
      </c>
      <c r="P111" s="52"/>
      <c r="Q111" s="52"/>
      <c r="R111" s="52"/>
      <c r="S111" s="52"/>
    </row>
    <row r="112" spans="1:19" ht="15" customHeight="1" x14ac:dyDescent="0.2">
      <c r="A112" s="55"/>
      <c r="B112" s="58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2445X1077X6</v>
      </c>
      <c r="P112" s="52"/>
      <c r="Q112" s="52"/>
      <c r="R112" s="52"/>
      <c r="S112" s="52"/>
    </row>
  </sheetData>
  <mergeCells count="77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S53:S54"/>
    <mergeCell ref="A53:A54"/>
    <mergeCell ref="O53:O54"/>
    <mergeCell ref="P53:P54"/>
    <mergeCell ref="Q53:Q54"/>
    <mergeCell ref="R53:R5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7" t="s">
        <v>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s="2" customFormat="1" ht="60.75" customHeight="1" x14ac:dyDescent="0.2">
      <c r="A2" s="69" t="s">
        <v>84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s="2" customFormat="1" ht="27.75" customHeight="1" x14ac:dyDescent="0.2">
      <c r="A3" s="71" t="s">
        <v>3</v>
      </c>
      <c r="B3" s="71" t="s">
        <v>4</v>
      </c>
      <c r="C3" s="71" t="s">
        <v>6</v>
      </c>
      <c r="D3" s="72" t="s">
        <v>6</v>
      </c>
      <c r="E3" s="73"/>
      <c r="F3" s="73"/>
      <c r="G3" s="73"/>
      <c r="H3" s="73"/>
      <c r="I3" s="73"/>
      <c r="J3" s="73"/>
      <c r="K3" s="73"/>
      <c r="L3" s="73"/>
      <c r="M3" s="73"/>
      <c r="N3" s="74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1"/>
      <c r="B4" s="71"/>
      <c r="C4" s="71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929274</v>
      </c>
      <c r="B5" s="78">
        <f>VLOOKUP(A5,'[1]PTA DESL ALUM VD'!$B$10:$F$278,2,FALSE)</f>
        <v>570220</v>
      </c>
      <c r="C5" s="79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2500X1200X45 + COR</v>
      </c>
      <c r="P5" s="32" t="s">
        <v>60</v>
      </c>
      <c r="Q5" s="42">
        <f>VLOOKUP(A5,'[1]PTA DESL ALUM VD'!$B$10:$F$278,4,FALSE)</f>
        <v>2500</v>
      </c>
      <c r="R5" s="42">
        <f>VLOOKUP(A5,'[1]PTA DESL ALUM VD'!$B$10:$F$278,5,FALSE)</f>
        <v>1200</v>
      </c>
      <c r="S5" s="42">
        <v>45</v>
      </c>
    </row>
    <row r="6" spans="1:19" ht="38.25" customHeight="1" x14ac:dyDescent="0.2">
      <c r="A6" s="66"/>
      <c r="B6" s="80"/>
      <c r="C6" s="81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6"/>
      <c r="P6" s="32" t="s">
        <v>26</v>
      </c>
      <c r="Q6" s="66"/>
      <c r="R6" s="66"/>
      <c r="S6" s="66"/>
    </row>
    <row r="7" spans="1:19" ht="38.25" customHeight="1" x14ac:dyDescent="0.2">
      <c r="A7" s="66"/>
      <c r="B7" s="80"/>
      <c r="C7" s="81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6"/>
      <c r="P7" s="32" t="s">
        <v>51</v>
      </c>
      <c r="Q7" s="66"/>
      <c r="R7" s="66"/>
      <c r="S7" s="66"/>
    </row>
    <row r="8" spans="1:19" ht="38.25" customHeight="1" x14ac:dyDescent="0.2">
      <c r="A8" s="66"/>
      <c r="B8" s="80"/>
      <c r="C8" s="81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6"/>
      <c r="P8" s="32" t="s">
        <v>65</v>
      </c>
      <c r="Q8" s="66"/>
      <c r="R8" s="66"/>
      <c r="S8" s="66"/>
    </row>
    <row r="9" spans="1:19" ht="30" customHeight="1" x14ac:dyDescent="0.2">
      <c r="A9" s="66"/>
      <c r="B9" s="80"/>
      <c r="C9" s="81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6"/>
      <c r="P9" s="32" t="s">
        <v>24</v>
      </c>
      <c r="Q9" s="66"/>
      <c r="R9" s="66"/>
      <c r="S9" s="66"/>
    </row>
    <row r="10" spans="1:19" ht="30" customHeight="1" x14ac:dyDescent="0.2">
      <c r="A10" s="66"/>
      <c r="B10" s="80"/>
      <c r="C10" s="81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6"/>
      <c r="P10" s="32" t="s">
        <v>12</v>
      </c>
      <c r="Q10" s="66"/>
      <c r="R10" s="66"/>
      <c r="S10" s="66"/>
    </row>
    <row r="11" spans="1:19" ht="30" customHeight="1" x14ac:dyDescent="0.2">
      <c r="A11" s="66"/>
      <c r="B11" s="80"/>
      <c r="C11" s="81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6"/>
      <c r="P11" s="32" t="s">
        <v>64</v>
      </c>
      <c r="Q11" s="66"/>
      <c r="R11" s="66"/>
      <c r="S11" s="66"/>
    </row>
    <row r="12" spans="1:19" ht="30" customHeight="1" x14ac:dyDescent="0.2">
      <c r="A12" s="66"/>
      <c r="B12" s="80"/>
      <c r="C12" s="81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6"/>
      <c r="P12" s="32" t="s">
        <v>21</v>
      </c>
      <c r="Q12" s="66"/>
      <c r="R12" s="66"/>
      <c r="S12" s="66"/>
    </row>
    <row r="13" spans="1:19" ht="30" customHeight="1" x14ac:dyDescent="0.2">
      <c r="A13" s="66"/>
      <c r="B13" s="80"/>
      <c r="C13" s="81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6"/>
      <c r="P13" s="32" t="s">
        <v>25</v>
      </c>
      <c r="Q13" s="66"/>
      <c r="R13" s="66"/>
      <c r="S13" s="66"/>
    </row>
    <row r="14" spans="1:19" ht="30" customHeight="1" x14ac:dyDescent="0.2">
      <c r="A14" s="66"/>
      <c r="B14" s="80"/>
      <c r="C14" s="81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6"/>
      <c r="P14" s="32" t="s">
        <v>62</v>
      </c>
      <c r="Q14" s="66"/>
      <c r="R14" s="66"/>
      <c r="S14" s="66"/>
    </row>
    <row r="15" spans="1:19" ht="30" customHeight="1" x14ac:dyDescent="0.2">
      <c r="A15" s="66"/>
      <c r="B15" s="80"/>
      <c r="C15" s="81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6"/>
      <c r="P15" s="32" t="s">
        <v>61</v>
      </c>
      <c r="Q15" s="66"/>
      <c r="R15" s="66"/>
      <c r="S15" s="66"/>
    </row>
    <row r="16" spans="1:19" ht="30" customHeight="1" x14ac:dyDescent="0.2">
      <c r="A16" s="66"/>
      <c r="B16" s="80"/>
      <c r="C16" s="81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6"/>
      <c r="P16" s="32" t="s">
        <v>22</v>
      </c>
      <c r="Q16" s="66"/>
      <c r="R16" s="66"/>
      <c r="S16" s="66"/>
    </row>
    <row r="17" spans="1:19" ht="30" customHeight="1" x14ac:dyDescent="0.2">
      <c r="A17" s="66"/>
      <c r="B17" s="80"/>
      <c r="C17" s="81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6"/>
      <c r="P17" s="32" t="s">
        <v>23</v>
      </c>
      <c r="Q17" s="66"/>
      <c r="R17" s="66"/>
      <c r="S17" s="66"/>
    </row>
    <row r="18" spans="1:19" ht="30" customHeight="1" x14ac:dyDescent="0.2">
      <c r="A18" s="66"/>
      <c r="B18" s="80"/>
      <c r="C18" s="81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6"/>
      <c r="P18" s="32" t="s">
        <v>53</v>
      </c>
      <c r="Q18" s="66"/>
      <c r="R18" s="66"/>
      <c r="S18" s="66"/>
    </row>
    <row r="19" spans="1:19" ht="30" customHeight="1" x14ac:dyDescent="0.2">
      <c r="A19" s="66"/>
      <c r="B19" s="80"/>
      <c r="C19" s="81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6"/>
      <c r="P19" s="32" t="s">
        <v>54</v>
      </c>
      <c r="Q19" s="66"/>
      <c r="R19" s="66"/>
      <c r="S19" s="66"/>
    </row>
    <row r="20" spans="1:19" ht="30" customHeight="1" x14ac:dyDescent="0.2">
      <c r="A20" s="66"/>
      <c r="B20" s="80"/>
      <c r="C20" s="81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6"/>
      <c r="P20" s="32" t="s">
        <v>55</v>
      </c>
      <c r="Q20" s="66"/>
      <c r="R20" s="66"/>
      <c r="S20" s="66"/>
    </row>
    <row r="21" spans="1:19" ht="30" customHeight="1" x14ac:dyDescent="0.2">
      <c r="A21" s="66"/>
      <c r="B21" s="80"/>
      <c r="C21" s="81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6"/>
      <c r="P21" s="32" t="s">
        <v>56</v>
      </c>
      <c r="Q21" s="66"/>
      <c r="R21" s="66"/>
      <c r="S21" s="66"/>
    </row>
    <row r="22" spans="1:19" ht="30" customHeight="1" x14ac:dyDescent="0.2">
      <c r="A22" s="66"/>
      <c r="B22" s="80"/>
      <c r="C22" s="81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6"/>
      <c r="P22" s="39" t="s">
        <v>20</v>
      </c>
      <c r="Q22" s="66"/>
      <c r="R22" s="66"/>
      <c r="S22" s="66"/>
    </row>
    <row r="23" spans="1:19" ht="30" customHeight="1" x14ac:dyDescent="0.2">
      <c r="A23" s="66"/>
      <c r="B23" s="80"/>
      <c r="C23" s="81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6"/>
      <c r="P23" s="39" t="s">
        <v>63</v>
      </c>
      <c r="Q23" s="66"/>
      <c r="R23" s="66"/>
      <c r="S23" s="66"/>
    </row>
    <row r="24" spans="1:19" ht="30" customHeight="1" x14ac:dyDescent="0.2">
      <c r="A24" s="66"/>
      <c r="B24" s="80"/>
      <c r="C24" s="81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6"/>
      <c r="P24" s="39" t="s">
        <v>41</v>
      </c>
      <c r="Q24" s="66"/>
      <c r="R24" s="66"/>
      <c r="S24" s="66"/>
    </row>
    <row r="25" spans="1:19" ht="30" customHeight="1" x14ac:dyDescent="0.2">
      <c r="A25" s="66"/>
      <c r="B25" s="80"/>
      <c r="C25" s="81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6"/>
      <c r="P25" s="39" t="s">
        <v>39</v>
      </c>
      <c r="Q25" s="66"/>
      <c r="R25" s="66"/>
      <c r="S25" s="66"/>
    </row>
    <row r="26" spans="1:19" ht="30" customHeight="1" x14ac:dyDescent="0.2">
      <c r="A26" s="66"/>
      <c r="B26" s="80"/>
      <c r="C26" s="81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6"/>
      <c r="P26" s="39" t="s">
        <v>40</v>
      </c>
      <c r="Q26" s="66"/>
      <c r="R26" s="66"/>
      <c r="S26" s="66"/>
    </row>
    <row r="27" spans="1:19" ht="30" customHeight="1" x14ac:dyDescent="0.2">
      <c r="A27" s="66"/>
      <c r="B27" s="80"/>
      <c r="C27" s="81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6"/>
      <c r="P27" s="39" t="s">
        <v>57</v>
      </c>
      <c r="Q27" s="66"/>
      <c r="R27" s="66"/>
      <c r="S27" s="66"/>
    </row>
    <row r="28" spans="1:19" ht="30" customHeight="1" x14ac:dyDescent="0.2">
      <c r="A28" s="66"/>
      <c r="B28" s="80"/>
      <c r="C28" s="81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6"/>
      <c r="P28" s="39" t="s">
        <v>58</v>
      </c>
      <c r="Q28" s="66"/>
      <c r="R28" s="66"/>
      <c r="S28" s="66"/>
    </row>
    <row r="29" spans="1:19" ht="30" customHeight="1" x14ac:dyDescent="0.2">
      <c r="A29" s="43"/>
      <c r="B29" s="82"/>
      <c r="C29" s="83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84" t="s">
        <v>78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1:19" ht="28.5" customHeight="1" x14ac:dyDescent="0.2">
      <c r="A31" s="87" t="s">
        <v>15</v>
      </c>
      <c r="B31" s="87" t="s">
        <v>4</v>
      </c>
      <c r="C31" s="87" t="s">
        <v>13</v>
      </c>
      <c r="D31" s="72" t="s">
        <v>6</v>
      </c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88" t="s">
        <v>5</v>
      </c>
      <c r="P31" s="90" t="s">
        <v>10</v>
      </c>
      <c r="Q31" s="90" t="s">
        <v>11</v>
      </c>
      <c r="R31" s="90"/>
      <c r="S31" s="90"/>
    </row>
    <row r="32" spans="1:19" ht="39" customHeight="1" x14ac:dyDescent="0.2">
      <c r="A32" s="87"/>
      <c r="B32" s="87"/>
      <c r="C32" s="8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9"/>
      <c r="P32" s="9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42">
        <v>1</v>
      </c>
      <c r="Q33" s="42">
        <f>VLOOKUP(A33,[1]PEÇAS!$A$12:$Q$112,15,FALSE)</f>
        <v>1189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42">
        <v>1</v>
      </c>
      <c r="Q38" s="42">
        <f>VLOOKUP(A38,[1]PEÇAS!$A$12:$Q$112,15,FALSE)</f>
        <v>1189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42">
        <v>1</v>
      </c>
      <c r="Q43" s="42">
        <f>VLOOKUP(A43,[1]PEÇAS!$A$12:$Q$112,15,FALSE)</f>
        <v>2500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2500X36X45MM + COR</v>
      </c>
      <c r="P48" s="42">
        <v>1</v>
      </c>
      <c r="Q48" s="42">
        <f>VLOOKUP(A48,[1]PEÇAS!$A$12:$Q$112,15,FALSE)</f>
        <v>2500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598043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2500X36X45MM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4">
        <v>598095</v>
      </c>
      <c r="B53" s="30"/>
      <c r="C53" s="30"/>
      <c r="D53" s="34" t="s">
        <v>83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6" t="e">
        <f>VLOOKUP(A53,[1]PEÇAS!$A$12:$Q$115,14,FALSE)</f>
        <v>#N/A</v>
      </c>
      <c r="P53" s="42">
        <v>1</v>
      </c>
      <c r="Q53" s="42" t="e">
        <f>VLOOKUP(A53,[1]PEÇAS!$A$12:$Q$115,15,FALSE)</f>
        <v>#N/A</v>
      </c>
      <c r="R53" s="42" t="e">
        <f>VLOOKUP(A53,[1]PEÇAS!$A$12:$Q$115,16,FALSE)</f>
        <v>#N/A</v>
      </c>
      <c r="S53" s="42" t="e">
        <f>VLOOKUP(A53,[1]PEÇAS!$A$12:$Q$115,17,FALSE)</f>
        <v>#N/A</v>
      </c>
    </row>
    <row r="54" spans="1:19" ht="30" customHeight="1" x14ac:dyDescent="0.2">
      <c r="A54" s="45"/>
      <c r="B54" s="30">
        <f>A53</f>
        <v>598095</v>
      </c>
      <c r="C54" s="30"/>
      <c r="D54" s="34" t="s">
        <v>85</v>
      </c>
      <c r="E54" s="30">
        <v>3301</v>
      </c>
      <c r="F54" s="30">
        <v>3302</v>
      </c>
      <c r="G54" s="30">
        <v>3303</v>
      </c>
      <c r="H54" s="30">
        <v>3304</v>
      </c>
      <c r="I54" s="30">
        <v>3305</v>
      </c>
      <c r="J54" s="30">
        <v>3306</v>
      </c>
      <c r="K54" s="30">
        <v>3307</v>
      </c>
      <c r="L54" s="30">
        <v>3308</v>
      </c>
      <c r="M54" s="30">
        <v>3309</v>
      </c>
      <c r="N54" s="30">
        <v>3310</v>
      </c>
      <c r="O54" s="47"/>
      <c r="P54" s="43"/>
      <c r="Q54" s="43"/>
      <c r="R54" s="43"/>
      <c r="S54" s="43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89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89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87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88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48" t="s">
        <v>79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/>
    </row>
    <row r="65" spans="1:19" ht="25.5" x14ac:dyDescent="0.2">
      <c r="A65" s="17" t="s">
        <v>35</v>
      </c>
      <c r="B65" s="14" t="s">
        <v>31</v>
      </c>
      <c r="C65" s="14" t="s">
        <v>32</v>
      </c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2"/>
      <c r="O65" s="17" t="s">
        <v>5</v>
      </c>
      <c r="P65" s="17" t="s">
        <v>33</v>
      </c>
      <c r="Q65" s="60" t="s">
        <v>34</v>
      </c>
      <c r="R65" s="61"/>
      <c r="S65" s="62"/>
    </row>
    <row r="66" spans="1:19" ht="15" customHeight="1" x14ac:dyDescent="0.2">
      <c r="A66" s="63" t="s">
        <v>71</v>
      </c>
      <c r="B66" s="57">
        <f>VLOOKUP(CONCATENATE("VIDRO PUX DIR ",Q66,"X",R66,"X",S66,"MM + COR"),[1]VIDROS!$A$5:$AD$415,5,FALSE)</f>
        <v>181000140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2445X1177X4</v>
      </c>
      <c r="P66" s="51">
        <v>1</v>
      </c>
      <c r="Q66" s="51">
        <f>Q5-55</f>
        <v>2445</v>
      </c>
      <c r="R66" s="51">
        <f>R5-23</f>
        <v>1177</v>
      </c>
      <c r="S66" s="51">
        <v>4</v>
      </c>
    </row>
    <row r="67" spans="1:19" ht="15" customHeight="1" x14ac:dyDescent="0.2">
      <c r="A67" s="64"/>
      <c r="B67" s="58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2445X1177X4</v>
      </c>
      <c r="P67" s="52"/>
      <c r="Q67" s="52"/>
      <c r="R67" s="52"/>
      <c r="S67" s="52"/>
    </row>
    <row r="68" spans="1:19" ht="15" customHeight="1" x14ac:dyDescent="0.2">
      <c r="A68" s="65"/>
      <c r="B68" s="59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2445X1177X4</v>
      </c>
      <c r="P68" s="52"/>
      <c r="Q68" s="52"/>
      <c r="R68" s="52"/>
      <c r="S68" s="52"/>
    </row>
    <row r="69" spans="1:19" ht="15" customHeight="1" x14ac:dyDescent="0.2">
      <c r="A69" s="54" t="s">
        <v>72</v>
      </c>
      <c r="B69" s="57">
        <f>VLOOKUP(CONCATENATE("VIDRO PUX DIR ",Q66,"X",R66,"X",S66,"MM + COR"),[1]VIDROS!$A$5:$AD$415,4,FALSE)</f>
        <v>123140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2445X1177X4</v>
      </c>
      <c r="P69" s="52"/>
      <c r="Q69" s="52"/>
      <c r="R69" s="52"/>
      <c r="S69" s="52"/>
    </row>
    <row r="70" spans="1:19" ht="15" customHeight="1" x14ac:dyDescent="0.2">
      <c r="A70" s="55"/>
      <c r="B70" s="58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2445X1177X4</v>
      </c>
      <c r="P70" s="52"/>
      <c r="Q70" s="52"/>
      <c r="R70" s="52"/>
      <c r="S70" s="52"/>
    </row>
    <row r="71" spans="1:19" ht="15" customHeight="1" x14ac:dyDescent="0.2">
      <c r="A71" s="55"/>
      <c r="B71" s="58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2445X1177X4</v>
      </c>
      <c r="P71" s="52"/>
      <c r="Q71" s="52"/>
      <c r="R71" s="52"/>
      <c r="S71" s="52"/>
    </row>
    <row r="72" spans="1:19" ht="15" customHeight="1" x14ac:dyDescent="0.2">
      <c r="A72" s="55"/>
      <c r="B72" s="58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2445X1177X4</v>
      </c>
      <c r="P72" s="52"/>
      <c r="Q72" s="52"/>
      <c r="R72" s="52"/>
      <c r="S72" s="52"/>
    </row>
    <row r="73" spans="1:19" ht="15" customHeight="1" x14ac:dyDescent="0.2">
      <c r="A73" s="55"/>
      <c r="B73" s="58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2445X1177X4</v>
      </c>
      <c r="P73" s="52"/>
      <c r="Q73" s="52"/>
      <c r="R73" s="52"/>
      <c r="S73" s="52"/>
    </row>
    <row r="74" spans="1:19" ht="15" customHeight="1" x14ac:dyDescent="0.2">
      <c r="A74" s="55"/>
      <c r="B74" s="58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2445X1177X4</v>
      </c>
      <c r="P74" s="52"/>
      <c r="Q74" s="52"/>
      <c r="R74" s="52"/>
      <c r="S74" s="52"/>
    </row>
    <row r="75" spans="1:19" ht="15" customHeight="1" x14ac:dyDescent="0.2">
      <c r="A75" s="55"/>
      <c r="B75" s="58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2445X1177X4</v>
      </c>
      <c r="P75" s="52"/>
      <c r="Q75" s="52"/>
      <c r="R75" s="52"/>
      <c r="S75" s="52"/>
    </row>
    <row r="76" spans="1:19" ht="15" customHeight="1" x14ac:dyDescent="0.2">
      <c r="A76" s="55"/>
      <c r="B76" s="58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2445X1177X4</v>
      </c>
      <c r="P76" s="52"/>
      <c r="Q76" s="52"/>
      <c r="R76" s="52"/>
      <c r="S76" s="52"/>
    </row>
    <row r="77" spans="1:19" ht="15" customHeight="1" x14ac:dyDescent="0.2">
      <c r="A77" s="55"/>
      <c r="B77" s="58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2445X1177X4</v>
      </c>
      <c r="P77" s="52"/>
      <c r="Q77" s="52"/>
      <c r="R77" s="52"/>
      <c r="S77" s="52"/>
    </row>
    <row r="78" spans="1:19" ht="15" customHeight="1" x14ac:dyDescent="0.2">
      <c r="A78" s="55"/>
      <c r="B78" s="58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2445X1177X4</v>
      </c>
      <c r="P78" s="52"/>
      <c r="Q78" s="52"/>
      <c r="R78" s="52"/>
      <c r="S78" s="52"/>
    </row>
    <row r="79" spans="1:19" ht="15" customHeight="1" x14ac:dyDescent="0.2">
      <c r="A79" s="55"/>
      <c r="B79" s="58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2445X1177X4</v>
      </c>
      <c r="P79" s="52"/>
      <c r="Q79" s="52"/>
      <c r="R79" s="52"/>
      <c r="S79" s="52"/>
    </row>
    <row r="80" spans="1:19" ht="15" customHeight="1" x14ac:dyDescent="0.2">
      <c r="A80" s="55"/>
      <c r="B80" s="58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2445X1177X4</v>
      </c>
      <c r="P80" s="52"/>
      <c r="Q80" s="52"/>
      <c r="R80" s="52"/>
      <c r="S80" s="52"/>
    </row>
    <row r="81" spans="1:19" ht="15" customHeight="1" x14ac:dyDescent="0.2">
      <c r="A81" s="55"/>
      <c r="B81" s="58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2445X1177X4</v>
      </c>
      <c r="P81" s="52"/>
      <c r="Q81" s="52"/>
      <c r="R81" s="52"/>
      <c r="S81" s="52"/>
    </row>
    <row r="82" spans="1:19" ht="15" customHeight="1" x14ac:dyDescent="0.2">
      <c r="A82" s="56"/>
      <c r="B82" s="59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2445X1177X4</v>
      </c>
      <c r="P82" s="53"/>
      <c r="Q82" s="53"/>
      <c r="R82" s="53"/>
      <c r="S82" s="53"/>
    </row>
    <row r="83" spans="1:19" ht="18" customHeight="1" x14ac:dyDescent="0.2">
      <c r="A83" s="48" t="s">
        <v>80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50"/>
    </row>
    <row r="84" spans="1:19" ht="25.5" x14ac:dyDescent="0.2">
      <c r="A84" s="17" t="s">
        <v>35</v>
      </c>
      <c r="B84" s="14" t="s">
        <v>31</v>
      </c>
      <c r="C84" s="14" t="s">
        <v>32</v>
      </c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2"/>
      <c r="O84" s="17" t="s">
        <v>5</v>
      </c>
      <c r="P84" s="17" t="s">
        <v>33</v>
      </c>
      <c r="Q84" s="60" t="s">
        <v>34</v>
      </c>
      <c r="R84" s="61"/>
      <c r="S84" s="62"/>
    </row>
    <row r="85" spans="1:19" ht="15" customHeight="1" x14ac:dyDescent="0.2">
      <c r="A85" s="63" t="s">
        <v>71</v>
      </c>
      <c r="B85" s="57">
        <f>VLOOKUP(CONCATENATE("VIDRO PUX ESQ ",Q85,"X",R85,"X",S85,"MM + COR"),[1]VIDROS!$A$5:$AD$415,5,FALSE)</f>
        <v>181000220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2445X1177X4</v>
      </c>
      <c r="P85" s="51">
        <v>1</v>
      </c>
      <c r="Q85" s="51">
        <f>Q66</f>
        <v>2445</v>
      </c>
      <c r="R85" s="51">
        <f>R66</f>
        <v>1177</v>
      </c>
      <c r="S85" s="51">
        <v>4</v>
      </c>
    </row>
    <row r="86" spans="1:19" ht="15" customHeight="1" x14ac:dyDescent="0.2">
      <c r="A86" s="64"/>
      <c r="B86" s="58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2445X1177X4</v>
      </c>
      <c r="P86" s="52"/>
      <c r="Q86" s="52"/>
      <c r="R86" s="52"/>
      <c r="S86" s="52"/>
    </row>
    <row r="87" spans="1:19" ht="15" customHeight="1" x14ac:dyDescent="0.2">
      <c r="A87" s="65"/>
      <c r="B87" s="59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2445X1177X4</v>
      </c>
      <c r="P87" s="52"/>
      <c r="Q87" s="52"/>
      <c r="R87" s="52"/>
      <c r="S87" s="52"/>
    </row>
    <row r="88" spans="1:19" ht="15" customHeight="1" x14ac:dyDescent="0.2">
      <c r="A88" s="54" t="s">
        <v>72</v>
      </c>
      <c r="B88" s="57">
        <f>VLOOKUP(CONCATENATE("VIDRO PUX ESQ ",Q85,"X",R85,"X",S85,"MM + COR"),[1]VIDROS!$A$5:$AD$415,4,FALSE)</f>
        <v>123220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2445X1177X4</v>
      </c>
      <c r="P88" s="52"/>
      <c r="Q88" s="52"/>
      <c r="R88" s="52"/>
      <c r="S88" s="52"/>
    </row>
    <row r="89" spans="1:19" ht="15" customHeight="1" x14ac:dyDescent="0.2">
      <c r="A89" s="55"/>
      <c r="B89" s="58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2445X1177X4</v>
      </c>
      <c r="P89" s="52"/>
      <c r="Q89" s="52"/>
      <c r="R89" s="52"/>
      <c r="S89" s="52"/>
    </row>
    <row r="90" spans="1:19" ht="15" customHeight="1" x14ac:dyDescent="0.2">
      <c r="A90" s="55"/>
      <c r="B90" s="58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2445X1177X4</v>
      </c>
      <c r="P90" s="52"/>
      <c r="Q90" s="52"/>
      <c r="R90" s="52"/>
      <c r="S90" s="52"/>
    </row>
    <row r="91" spans="1:19" ht="15" customHeight="1" x14ac:dyDescent="0.2">
      <c r="A91" s="55"/>
      <c r="B91" s="58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2445X1177X4</v>
      </c>
      <c r="P91" s="52"/>
      <c r="Q91" s="52"/>
      <c r="R91" s="52"/>
      <c r="S91" s="52"/>
    </row>
    <row r="92" spans="1:19" ht="15" customHeight="1" x14ac:dyDescent="0.2">
      <c r="A92" s="55"/>
      <c r="B92" s="58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2445X1177X4</v>
      </c>
      <c r="P92" s="52"/>
      <c r="Q92" s="52"/>
      <c r="R92" s="52"/>
      <c r="S92" s="52"/>
    </row>
    <row r="93" spans="1:19" ht="15" customHeight="1" x14ac:dyDescent="0.2">
      <c r="A93" s="55"/>
      <c r="B93" s="58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2445X1177X4</v>
      </c>
      <c r="P93" s="52"/>
      <c r="Q93" s="52"/>
      <c r="R93" s="52"/>
      <c r="S93" s="52"/>
    </row>
    <row r="94" spans="1:19" ht="15" customHeight="1" x14ac:dyDescent="0.2">
      <c r="A94" s="55"/>
      <c r="B94" s="58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2445X1177X4</v>
      </c>
      <c r="P94" s="52"/>
      <c r="Q94" s="52"/>
      <c r="R94" s="52"/>
      <c r="S94" s="52"/>
    </row>
    <row r="95" spans="1:19" ht="15" customHeight="1" x14ac:dyDescent="0.2">
      <c r="A95" s="55"/>
      <c r="B95" s="58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2445X1177X4</v>
      </c>
      <c r="P95" s="52"/>
      <c r="Q95" s="52"/>
      <c r="R95" s="52"/>
      <c r="S95" s="52"/>
    </row>
    <row r="96" spans="1:19" ht="15" customHeight="1" x14ac:dyDescent="0.2">
      <c r="A96" s="55"/>
      <c r="B96" s="58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2445X1177X4</v>
      </c>
      <c r="P96" s="52"/>
      <c r="Q96" s="52"/>
      <c r="R96" s="52"/>
      <c r="S96" s="52"/>
    </row>
    <row r="97" spans="1:19" ht="15" customHeight="1" x14ac:dyDescent="0.2">
      <c r="A97" s="55"/>
      <c r="B97" s="58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2445X1177X4</v>
      </c>
      <c r="P97" s="52"/>
      <c r="Q97" s="52"/>
      <c r="R97" s="52"/>
      <c r="S97" s="52"/>
    </row>
    <row r="98" spans="1:19" ht="15" customHeight="1" x14ac:dyDescent="0.2">
      <c r="A98" s="55"/>
      <c r="B98" s="58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2445X1177X4</v>
      </c>
      <c r="P98" s="52"/>
      <c r="Q98" s="52"/>
      <c r="R98" s="52"/>
      <c r="S98" s="52"/>
    </row>
    <row r="99" spans="1:19" ht="15" customHeight="1" x14ac:dyDescent="0.2">
      <c r="A99" s="55"/>
      <c r="B99" s="58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2445X1177X4</v>
      </c>
      <c r="P99" s="52"/>
      <c r="Q99" s="52"/>
      <c r="R99" s="52"/>
      <c r="S99" s="52"/>
    </row>
    <row r="100" spans="1:19" ht="15" customHeight="1" x14ac:dyDescent="0.2">
      <c r="A100" s="55"/>
      <c r="B100" s="58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2445X1177X4</v>
      </c>
      <c r="P100" s="52"/>
      <c r="Q100" s="52"/>
      <c r="R100" s="52"/>
      <c r="S100" s="52"/>
    </row>
    <row r="101" spans="1:19" ht="15" customHeight="1" x14ac:dyDescent="0.2">
      <c r="A101" s="56"/>
      <c r="B101" s="59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2445X1177X4</v>
      </c>
      <c r="P101" s="53"/>
      <c r="Q101" s="53"/>
      <c r="R101" s="53"/>
      <c r="S101" s="53"/>
    </row>
    <row r="102" spans="1:19" ht="18" customHeight="1" x14ac:dyDescent="0.2">
      <c r="A102" s="48" t="s">
        <v>70</v>
      </c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0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17" t="s">
        <v>5</v>
      </c>
      <c r="P103" s="17" t="s">
        <v>33</v>
      </c>
      <c r="Q103" s="60" t="s">
        <v>34</v>
      </c>
      <c r="R103" s="61"/>
      <c r="S103" s="62"/>
    </row>
    <row r="104" spans="1:19" ht="15" customHeight="1" x14ac:dyDescent="0.2">
      <c r="A104" s="63" t="s">
        <v>71</v>
      </c>
      <c r="B104" s="57">
        <f>VLOOKUP(CONCATENATE("VIDRO PUX ",Q104,"X",R104,"X",S104,"MM + COR"),[1]VIDROS!$A$5:$AD$415,5,FALSE)</f>
        <v>181000390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2445X1177X6</v>
      </c>
      <c r="P104" s="51">
        <v>1</v>
      </c>
      <c r="Q104" s="51">
        <f>Q66</f>
        <v>2445</v>
      </c>
      <c r="R104" s="51">
        <f>R66</f>
        <v>1177</v>
      </c>
      <c r="S104" s="51">
        <v>6</v>
      </c>
    </row>
    <row r="105" spans="1:19" ht="15" customHeight="1" x14ac:dyDescent="0.2">
      <c r="A105" s="64"/>
      <c r="B105" s="58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2445X1177X6</v>
      </c>
      <c r="P105" s="52"/>
      <c r="Q105" s="52"/>
      <c r="R105" s="52"/>
      <c r="S105" s="52"/>
    </row>
    <row r="106" spans="1:19" ht="15" customHeight="1" x14ac:dyDescent="0.2">
      <c r="A106" s="54" t="s">
        <v>72</v>
      </c>
      <c r="B106" s="57">
        <f>VLOOKUP(CONCATENATE("VIDRO PUX ",Q104,"X",R104,"X",S104,"MM + COR"),[1]VIDROS!$A$5:$AD$415,4,FALSE)</f>
        <v>123390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2445X1177X6</v>
      </c>
      <c r="P106" s="52"/>
      <c r="Q106" s="52"/>
      <c r="R106" s="52"/>
      <c r="S106" s="52"/>
    </row>
    <row r="107" spans="1:19" s="3" customFormat="1" ht="15" customHeight="1" x14ac:dyDescent="0.2">
      <c r="A107" s="55"/>
      <c r="B107" s="58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2445X1177X6</v>
      </c>
      <c r="P107" s="52"/>
      <c r="Q107" s="52"/>
      <c r="R107" s="52"/>
      <c r="S107" s="52"/>
    </row>
    <row r="108" spans="1:19" s="3" customFormat="1" ht="15" customHeight="1" x14ac:dyDescent="0.2">
      <c r="A108" s="55"/>
      <c r="B108" s="58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2445X1177X6</v>
      </c>
      <c r="P108" s="52"/>
      <c r="Q108" s="52"/>
      <c r="R108" s="52"/>
      <c r="S108" s="52"/>
    </row>
    <row r="109" spans="1:19" ht="15" customHeight="1" x14ac:dyDescent="0.2">
      <c r="A109" s="55"/>
      <c r="B109" s="58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2445X1177X6</v>
      </c>
      <c r="P109" s="52"/>
      <c r="Q109" s="52"/>
      <c r="R109" s="52"/>
      <c r="S109" s="52"/>
    </row>
    <row r="110" spans="1:19" ht="15" customHeight="1" x14ac:dyDescent="0.2">
      <c r="A110" s="55"/>
      <c r="B110" s="58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2445X1177X6</v>
      </c>
      <c r="P110" s="52"/>
      <c r="Q110" s="52"/>
      <c r="R110" s="52"/>
      <c r="S110" s="52"/>
    </row>
    <row r="111" spans="1:19" ht="15" customHeight="1" x14ac:dyDescent="0.2">
      <c r="A111" s="55"/>
      <c r="B111" s="58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2445X1177X6</v>
      </c>
      <c r="P111" s="52"/>
      <c r="Q111" s="52"/>
      <c r="R111" s="52"/>
      <c r="S111" s="52"/>
    </row>
    <row r="112" spans="1:19" ht="15" customHeight="1" x14ac:dyDescent="0.2">
      <c r="A112" s="55"/>
      <c r="B112" s="58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2445X1177X6</v>
      </c>
      <c r="P112" s="52"/>
      <c r="Q112" s="52"/>
      <c r="R112" s="52"/>
      <c r="S112" s="52"/>
    </row>
  </sheetData>
  <mergeCells count="77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S53:S54"/>
    <mergeCell ref="A53:A54"/>
    <mergeCell ref="O53:O54"/>
    <mergeCell ref="P53:P54"/>
    <mergeCell ref="Q53:Q54"/>
    <mergeCell ref="R53:R5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19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7" t="s">
        <v>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s="2" customFormat="1" ht="60.75" customHeight="1" x14ac:dyDescent="0.2">
      <c r="A2" s="69" t="s">
        <v>84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s="2" customFormat="1" ht="27.75" customHeight="1" x14ac:dyDescent="0.2">
      <c r="A3" s="71" t="s">
        <v>3</v>
      </c>
      <c r="B3" s="71" t="s">
        <v>4</v>
      </c>
      <c r="C3" s="71" t="s">
        <v>6</v>
      </c>
      <c r="D3" s="72" t="s">
        <v>6</v>
      </c>
      <c r="E3" s="73"/>
      <c r="F3" s="73"/>
      <c r="G3" s="73"/>
      <c r="H3" s="73"/>
      <c r="I3" s="73"/>
      <c r="J3" s="73"/>
      <c r="K3" s="73"/>
      <c r="L3" s="73"/>
      <c r="M3" s="73"/>
      <c r="N3" s="74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1"/>
      <c r="B4" s="71"/>
      <c r="C4" s="71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929275</v>
      </c>
      <c r="B5" s="78">
        <f>VLOOKUP(A5,'[1]PTA DESL ALUM VD'!$B$10:$F$278,2,FALSE)</f>
        <v>570221</v>
      </c>
      <c r="C5" s="79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2500X1300X45 + COR</v>
      </c>
      <c r="P5" s="32" t="s">
        <v>60</v>
      </c>
      <c r="Q5" s="42">
        <f>VLOOKUP(A5,'[1]PTA DESL ALUM VD'!$B$10:$F$278,4,FALSE)</f>
        <v>2500</v>
      </c>
      <c r="R5" s="42">
        <f>VLOOKUP(A5,'[1]PTA DESL ALUM VD'!$B$10:$F$278,5,FALSE)</f>
        <v>1300</v>
      </c>
      <c r="S5" s="42">
        <v>45</v>
      </c>
    </row>
    <row r="6" spans="1:19" ht="38.25" customHeight="1" x14ac:dyDescent="0.2">
      <c r="A6" s="66"/>
      <c r="B6" s="80"/>
      <c r="C6" s="81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6"/>
      <c r="P6" s="32" t="s">
        <v>26</v>
      </c>
      <c r="Q6" s="66"/>
      <c r="R6" s="66"/>
      <c r="S6" s="66"/>
    </row>
    <row r="7" spans="1:19" ht="38.25" customHeight="1" x14ac:dyDescent="0.2">
      <c r="A7" s="66"/>
      <c r="B7" s="80"/>
      <c r="C7" s="81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6"/>
      <c r="P7" s="32" t="s">
        <v>51</v>
      </c>
      <c r="Q7" s="66"/>
      <c r="R7" s="66"/>
      <c r="S7" s="66"/>
    </row>
    <row r="8" spans="1:19" ht="38.25" customHeight="1" x14ac:dyDescent="0.2">
      <c r="A8" s="66"/>
      <c r="B8" s="80"/>
      <c r="C8" s="81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6"/>
      <c r="P8" s="32" t="s">
        <v>65</v>
      </c>
      <c r="Q8" s="66"/>
      <c r="R8" s="66"/>
      <c r="S8" s="66"/>
    </row>
    <row r="9" spans="1:19" ht="30" customHeight="1" x14ac:dyDescent="0.2">
      <c r="A9" s="66"/>
      <c r="B9" s="80"/>
      <c r="C9" s="81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6"/>
      <c r="P9" s="32" t="s">
        <v>24</v>
      </c>
      <c r="Q9" s="66"/>
      <c r="R9" s="66"/>
      <c r="S9" s="66"/>
    </row>
    <row r="10" spans="1:19" ht="30" customHeight="1" x14ac:dyDescent="0.2">
      <c r="A10" s="66"/>
      <c r="B10" s="80"/>
      <c r="C10" s="81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6"/>
      <c r="P10" s="32" t="s">
        <v>12</v>
      </c>
      <c r="Q10" s="66"/>
      <c r="R10" s="66"/>
      <c r="S10" s="66"/>
    </row>
    <row r="11" spans="1:19" ht="30" customHeight="1" x14ac:dyDescent="0.2">
      <c r="A11" s="66"/>
      <c r="B11" s="80"/>
      <c r="C11" s="81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6"/>
      <c r="P11" s="32" t="s">
        <v>64</v>
      </c>
      <c r="Q11" s="66"/>
      <c r="R11" s="66"/>
      <c r="S11" s="66"/>
    </row>
    <row r="12" spans="1:19" ht="30" customHeight="1" x14ac:dyDescent="0.2">
      <c r="A12" s="66"/>
      <c r="B12" s="80"/>
      <c r="C12" s="81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6"/>
      <c r="P12" s="32" t="s">
        <v>21</v>
      </c>
      <c r="Q12" s="66"/>
      <c r="R12" s="66"/>
      <c r="S12" s="66"/>
    </row>
    <row r="13" spans="1:19" ht="30" customHeight="1" x14ac:dyDescent="0.2">
      <c r="A13" s="66"/>
      <c r="B13" s="80"/>
      <c r="C13" s="81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6"/>
      <c r="P13" s="32" t="s">
        <v>25</v>
      </c>
      <c r="Q13" s="66"/>
      <c r="R13" s="66"/>
      <c r="S13" s="66"/>
    </row>
    <row r="14" spans="1:19" ht="30" customHeight="1" x14ac:dyDescent="0.2">
      <c r="A14" s="66"/>
      <c r="B14" s="80"/>
      <c r="C14" s="81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6"/>
      <c r="P14" s="32" t="s">
        <v>62</v>
      </c>
      <c r="Q14" s="66"/>
      <c r="R14" s="66"/>
      <c r="S14" s="66"/>
    </row>
    <row r="15" spans="1:19" ht="30" customHeight="1" x14ac:dyDescent="0.2">
      <c r="A15" s="66"/>
      <c r="B15" s="80"/>
      <c r="C15" s="81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6"/>
      <c r="P15" s="32" t="s">
        <v>61</v>
      </c>
      <c r="Q15" s="66"/>
      <c r="R15" s="66"/>
      <c r="S15" s="66"/>
    </row>
    <row r="16" spans="1:19" ht="30" customHeight="1" x14ac:dyDescent="0.2">
      <c r="A16" s="66"/>
      <c r="B16" s="80"/>
      <c r="C16" s="81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6"/>
      <c r="P16" s="32" t="s">
        <v>22</v>
      </c>
      <c r="Q16" s="66"/>
      <c r="R16" s="66"/>
      <c r="S16" s="66"/>
    </row>
    <row r="17" spans="1:19" ht="30" customHeight="1" x14ac:dyDescent="0.2">
      <c r="A17" s="66"/>
      <c r="B17" s="80"/>
      <c r="C17" s="81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6"/>
      <c r="P17" s="32" t="s">
        <v>23</v>
      </c>
      <c r="Q17" s="66"/>
      <c r="R17" s="66"/>
      <c r="S17" s="66"/>
    </row>
    <row r="18" spans="1:19" ht="30" customHeight="1" x14ac:dyDescent="0.2">
      <c r="A18" s="66"/>
      <c r="B18" s="80"/>
      <c r="C18" s="81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6"/>
      <c r="P18" s="32" t="s">
        <v>53</v>
      </c>
      <c r="Q18" s="66"/>
      <c r="R18" s="66"/>
      <c r="S18" s="66"/>
    </row>
    <row r="19" spans="1:19" ht="30" customHeight="1" x14ac:dyDescent="0.2">
      <c r="A19" s="66"/>
      <c r="B19" s="80"/>
      <c r="C19" s="81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6"/>
      <c r="P19" s="32" t="s">
        <v>54</v>
      </c>
      <c r="Q19" s="66"/>
      <c r="R19" s="66"/>
      <c r="S19" s="66"/>
    </row>
    <row r="20" spans="1:19" ht="30" customHeight="1" x14ac:dyDescent="0.2">
      <c r="A20" s="66"/>
      <c r="B20" s="80"/>
      <c r="C20" s="81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6"/>
      <c r="P20" s="32" t="s">
        <v>55</v>
      </c>
      <c r="Q20" s="66"/>
      <c r="R20" s="66"/>
      <c r="S20" s="66"/>
    </row>
    <row r="21" spans="1:19" ht="30" customHeight="1" x14ac:dyDescent="0.2">
      <c r="A21" s="66"/>
      <c r="B21" s="80"/>
      <c r="C21" s="81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6"/>
      <c r="P21" s="32" t="s">
        <v>56</v>
      </c>
      <c r="Q21" s="66"/>
      <c r="R21" s="66"/>
      <c r="S21" s="66"/>
    </row>
    <row r="22" spans="1:19" ht="30" customHeight="1" x14ac:dyDescent="0.2">
      <c r="A22" s="66"/>
      <c r="B22" s="80"/>
      <c r="C22" s="81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6"/>
      <c r="P22" s="39" t="s">
        <v>20</v>
      </c>
      <c r="Q22" s="66"/>
      <c r="R22" s="66"/>
      <c r="S22" s="66"/>
    </row>
    <row r="23" spans="1:19" ht="30" customHeight="1" x14ac:dyDescent="0.2">
      <c r="A23" s="66"/>
      <c r="B23" s="80"/>
      <c r="C23" s="81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6"/>
      <c r="P23" s="39" t="s">
        <v>63</v>
      </c>
      <c r="Q23" s="66"/>
      <c r="R23" s="66"/>
      <c r="S23" s="66"/>
    </row>
    <row r="24" spans="1:19" ht="30" customHeight="1" x14ac:dyDescent="0.2">
      <c r="A24" s="66"/>
      <c r="B24" s="80"/>
      <c r="C24" s="81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6"/>
      <c r="P24" s="39" t="s">
        <v>41</v>
      </c>
      <c r="Q24" s="66"/>
      <c r="R24" s="66"/>
      <c r="S24" s="66"/>
    </row>
    <row r="25" spans="1:19" ht="30" customHeight="1" x14ac:dyDescent="0.2">
      <c r="A25" s="66"/>
      <c r="B25" s="80"/>
      <c r="C25" s="81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6"/>
      <c r="P25" s="39" t="s">
        <v>39</v>
      </c>
      <c r="Q25" s="66"/>
      <c r="R25" s="66"/>
      <c r="S25" s="66"/>
    </row>
    <row r="26" spans="1:19" ht="30" customHeight="1" x14ac:dyDescent="0.2">
      <c r="A26" s="66"/>
      <c r="B26" s="80"/>
      <c r="C26" s="81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6"/>
      <c r="P26" s="39" t="s">
        <v>40</v>
      </c>
      <c r="Q26" s="66"/>
      <c r="R26" s="66"/>
      <c r="S26" s="66"/>
    </row>
    <row r="27" spans="1:19" ht="30" customHeight="1" x14ac:dyDescent="0.2">
      <c r="A27" s="66"/>
      <c r="B27" s="80"/>
      <c r="C27" s="81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6"/>
      <c r="P27" s="39" t="s">
        <v>57</v>
      </c>
      <c r="Q27" s="66"/>
      <c r="R27" s="66"/>
      <c r="S27" s="66"/>
    </row>
    <row r="28" spans="1:19" ht="30" customHeight="1" x14ac:dyDescent="0.2">
      <c r="A28" s="66"/>
      <c r="B28" s="80"/>
      <c r="C28" s="81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6"/>
      <c r="P28" s="39" t="s">
        <v>58</v>
      </c>
      <c r="Q28" s="66"/>
      <c r="R28" s="66"/>
      <c r="S28" s="66"/>
    </row>
    <row r="29" spans="1:19" ht="30" customHeight="1" x14ac:dyDescent="0.2">
      <c r="A29" s="43"/>
      <c r="B29" s="82"/>
      <c r="C29" s="83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84" t="s">
        <v>78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1:19" ht="28.5" customHeight="1" x14ac:dyDescent="0.2">
      <c r="A31" s="87" t="s">
        <v>15</v>
      </c>
      <c r="B31" s="87" t="s">
        <v>4</v>
      </c>
      <c r="C31" s="87" t="s">
        <v>13</v>
      </c>
      <c r="D31" s="72" t="s">
        <v>6</v>
      </c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88" t="s">
        <v>5</v>
      </c>
      <c r="P31" s="90" t="s">
        <v>10</v>
      </c>
      <c r="Q31" s="90" t="s">
        <v>11</v>
      </c>
      <c r="R31" s="90"/>
      <c r="S31" s="90"/>
    </row>
    <row r="32" spans="1:19" ht="39" customHeight="1" x14ac:dyDescent="0.2">
      <c r="A32" s="87"/>
      <c r="B32" s="87"/>
      <c r="C32" s="8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9"/>
      <c r="P32" s="9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42">
        <v>1</v>
      </c>
      <c r="Q33" s="42">
        <f>VLOOKUP(A33,[1]PEÇAS!$A$12:$Q$112,15,FALSE)</f>
        <v>1289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42">
        <v>1</v>
      </c>
      <c r="Q38" s="42">
        <f>VLOOKUP(A38,[1]PEÇAS!$A$12:$Q$112,15,FALSE)</f>
        <v>1289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42">
        <v>1</v>
      </c>
      <c r="Q43" s="42">
        <f>VLOOKUP(A43,[1]PEÇAS!$A$12:$Q$112,15,FALSE)</f>
        <v>2500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2500X36X45MM + COR</v>
      </c>
      <c r="P48" s="42">
        <v>1</v>
      </c>
      <c r="Q48" s="42">
        <f>VLOOKUP(A48,[1]PEÇAS!$A$12:$Q$112,15,FALSE)</f>
        <v>2500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598043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2500X36X45MM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4">
        <v>598095</v>
      </c>
      <c r="B53" s="30"/>
      <c r="C53" s="30"/>
      <c r="D53" s="34" t="s">
        <v>83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6" t="e">
        <f>VLOOKUP(A53,[1]PEÇAS!$A$12:$Q$115,14,FALSE)</f>
        <v>#N/A</v>
      </c>
      <c r="P53" s="42">
        <v>1</v>
      </c>
      <c r="Q53" s="42" t="e">
        <f>VLOOKUP(A53,[1]PEÇAS!$A$12:$Q$115,15,FALSE)</f>
        <v>#N/A</v>
      </c>
      <c r="R53" s="42" t="e">
        <f>VLOOKUP(A53,[1]PEÇAS!$A$12:$Q$115,16,FALSE)</f>
        <v>#N/A</v>
      </c>
      <c r="S53" s="42" t="e">
        <f>VLOOKUP(A53,[1]PEÇAS!$A$12:$Q$115,17,FALSE)</f>
        <v>#N/A</v>
      </c>
    </row>
    <row r="54" spans="1:19" ht="30" customHeight="1" x14ac:dyDescent="0.2">
      <c r="A54" s="45"/>
      <c r="B54" s="30">
        <f>A53</f>
        <v>598095</v>
      </c>
      <c r="C54" s="30"/>
      <c r="D54" s="34" t="s">
        <v>85</v>
      </c>
      <c r="E54" s="30">
        <v>3301</v>
      </c>
      <c r="F54" s="30">
        <v>3302</v>
      </c>
      <c r="G54" s="30">
        <v>3303</v>
      </c>
      <c r="H54" s="30">
        <v>3304</v>
      </c>
      <c r="I54" s="30">
        <v>3305</v>
      </c>
      <c r="J54" s="30">
        <v>3306</v>
      </c>
      <c r="K54" s="30">
        <v>3307</v>
      </c>
      <c r="L54" s="30">
        <v>3308</v>
      </c>
      <c r="M54" s="30">
        <v>3309</v>
      </c>
      <c r="N54" s="30">
        <v>3310</v>
      </c>
      <c r="O54" s="47"/>
      <c r="P54" s="43"/>
      <c r="Q54" s="43"/>
      <c r="R54" s="43"/>
      <c r="S54" s="43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89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89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87</v>
      </c>
      <c r="P60" s="5">
        <v>7.4099999999999993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88</v>
      </c>
      <c r="P61" s="5">
        <v>7.4099999999999993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48" t="s">
        <v>79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/>
    </row>
    <row r="65" spans="1:19" ht="25.5" x14ac:dyDescent="0.2">
      <c r="A65" s="17" t="s">
        <v>35</v>
      </c>
      <c r="B65" s="14" t="s">
        <v>31</v>
      </c>
      <c r="C65" s="14" t="s">
        <v>32</v>
      </c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2"/>
      <c r="O65" s="17" t="s">
        <v>5</v>
      </c>
      <c r="P65" s="17" t="s">
        <v>33</v>
      </c>
      <c r="Q65" s="60" t="s">
        <v>34</v>
      </c>
      <c r="R65" s="61"/>
      <c r="S65" s="62"/>
    </row>
    <row r="66" spans="1:19" ht="15" customHeight="1" x14ac:dyDescent="0.2">
      <c r="A66" s="63" t="s">
        <v>71</v>
      </c>
      <c r="B66" s="57">
        <f>VLOOKUP(CONCATENATE("VIDRO PUX DIR ",Q66,"X",R66,"X",S66,"MM + COR"),[1]VIDROS!$A$5:$AD$415,5,FALSE)</f>
        <v>181000141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2445X1277X4</v>
      </c>
      <c r="P66" s="51">
        <v>1</v>
      </c>
      <c r="Q66" s="51">
        <f>Q5-55</f>
        <v>2445</v>
      </c>
      <c r="R66" s="51">
        <f>R5-23</f>
        <v>1277</v>
      </c>
      <c r="S66" s="51">
        <v>4</v>
      </c>
    </row>
    <row r="67" spans="1:19" ht="15" customHeight="1" x14ac:dyDescent="0.2">
      <c r="A67" s="64"/>
      <c r="B67" s="58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2445X1277X4</v>
      </c>
      <c r="P67" s="52"/>
      <c r="Q67" s="52"/>
      <c r="R67" s="52"/>
      <c r="S67" s="52"/>
    </row>
    <row r="68" spans="1:19" ht="15" customHeight="1" x14ac:dyDescent="0.2">
      <c r="A68" s="65"/>
      <c r="B68" s="59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2445X1277X4</v>
      </c>
      <c r="P68" s="52"/>
      <c r="Q68" s="52"/>
      <c r="R68" s="52"/>
      <c r="S68" s="52"/>
    </row>
    <row r="69" spans="1:19" ht="15" customHeight="1" x14ac:dyDescent="0.2">
      <c r="A69" s="54" t="s">
        <v>72</v>
      </c>
      <c r="B69" s="57">
        <f>VLOOKUP(CONCATENATE("VIDRO PUX DIR ",Q66,"X",R66,"X",S66,"MM + COR"),[1]VIDROS!$A$5:$AD$415,4,FALSE)</f>
        <v>123141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2445X1277X4</v>
      </c>
      <c r="P69" s="52"/>
      <c r="Q69" s="52"/>
      <c r="R69" s="52"/>
      <c r="S69" s="52"/>
    </row>
    <row r="70" spans="1:19" ht="15" customHeight="1" x14ac:dyDescent="0.2">
      <c r="A70" s="55"/>
      <c r="B70" s="58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2445X1277X4</v>
      </c>
      <c r="P70" s="52"/>
      <c r="Q70" s="52"/>
      <c r="R70" s="52"/>
      <c r="S70" s="52"/>
    </row>
    <row r="71" spans="1:19" ht="15" customHeight="1" x14ac:dyDescent="0.2">
      <c r="A71" s="55"/>
      <c r="B71" s="58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2445X1277X4</v>
      </c>
      <c r="P71" s="52"/>
      <c r="Q71" s="52"/>
      <c r="R71" s="52"/>
      <c r="S71" s="52"/>
    </row>
    <row r="72" spans="1:19" ht="15" customHeight="1" x14ac:dyDescent="0.2">
      <c r="A72" s="55"/>
      <c r="B72" s="58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2445X1277X4</v>
      </c>
      <c r="P72" s="52"/>
      <c r="Q72" s="52"/>
      <c r="R72" s="52"/>
      <c r="S72" s="52"/>
    </row>
    <row r="73" spans="1:19" ht="15" customHeight="1" x14ac:dyDescent="0.2">
      <c r="A73" s="55"/>
      <c r="B73" s="58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2445X1277X4</v>
      </c>
      <c r="P73" s="52"/>
      <c r="Q73" s="52"/>
      <c r="R73" s="52"/>
      <c r="S73" s="52"/>
    </row>
    <row r="74" spans="1:19" ht="15" customHeight="1" x14ac:dyDescent="0.2">
      <c r="A74" s="55"/>
      <c r="B74" s="58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2445X1277X4</v>
      </c>
      <c r="P74" s="52"/>
      <c r="Q74" s="52"/>
      <c r="R74" s="52"/>
      <c r="S74" s="52"/>
    </row>
    <row r="75" spans="1:19" ht="15" customHeight="1" x14ac:dyDescent="0.2">
      <c r="A75" s="55"/>
      <c r="B75" s="58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2445X1277X4</v>
      </c>
      <c r="P75" s="52"/>
      <c r="Q75" s="52"/>
      <c r="R75" s="52"/>
      <c r="S75" s="52"/>
    </row>
    <row r="76" spans="1:19" ht="15" customHeight="1" x14ac:dyDescent="0.2">
      <c r="A76" s="55"/>
      <c r="B76" s="58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2445X1277X4</v>
      </c>
      <c r="P76" s="52"/>
      <c r="Q76" s="52"/>
      <c r="R76" s="52"/>
      <c r="S76" s="52"/>
    </row>
    <row r="77" spans="1:19" ht="15" customHeight="1" x14ac:dyDescent="0.2">
      <c r="A77" s="55"/>
      <c r="B77" s="58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2445X1277X4</v>
      </c>
      <c r="P77" s="52"/>
      <c r="Q77" s="52"/>
      <c r="R77" s="52"/>
      <c r="S77" s="52"/>
    </row>
    <row r="78" spans="1:19" ht="15" customHeight="1" x14ac:dyDescent="0.2">
      <c r="A78" s="55"/>
      <c r="B78" s="58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2445X1277X4</v>
      </c>
      <c r="P78" s="52"/>
      <c r="Q78" s="52"/>
      <c r="R78" s="52"/>
      <c r="S78" s="52"/>
    </row>
    <row r="79" spans="1:19" ht="15" customHeight="1" x14ac:dyDescent="0.2">
      <c r="A79" s="55"/>
      <c r="B79" s="58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2445X1277X4</v>
      </c>
      <c r="P79" s="52"/>
      <c r="Q79" s="52"/>
      <c r="R79" s="52"/>
      <c r="S79" s="52"/>
    </row>
    <row r="80" spans="1:19" ht="15" customHeight="1" x14ac:dyDescent="0.2">
      <c r="A80" s="55"/>
      <c r="B80" s="58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2445X1277X4</v>
      </c>
      <c r="P80" s="52"/>
      <c r="Q80" s="52"/>
      <c r="R80" s="52"/>
      <c r="S80" s="52"/>
    </row>
    <row r="81" spans="1:19" ht="15" customHeight="1" x14ac:dyDescent="0.2">
      <c r="A81" s="55"/>
      <c r="B81" s="58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2445X1277X4</v>
      </c>
      <c r="P81" s="52"/>
      <c r="Q81" s="52"/>
      <c r="R81" s="52"/>
      <c r="S81" s="52"/>
    </row>
    <row r="82" spans="1:19" ht="15" customHeight="1" x14ac:dyDescent="0.2">
      <c r="A82" s="56"/>
      <c r="B82" s="59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2445X1277X4</v>
      </c>
      <c r="P82" s="53"/>
      <c r="Q82" s="53"/>
      <c r="R82" s="53"/>
      <c r="S82" s="53"/>
    </row>
    <row r="83" spans="1:19" ht="18" customHeight="1" x14ac:dyDescent="0.2">
      <c r="A83" s="48" t="s">
        <v>80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50"/>
    </row>
    <row r="84" spans="1:19" ht="25.5" x14ac:dyDescent="0.2">
      <c r="A84" s="17" t="s">
        <v>35</v>
      </c>
      <c r="B84" s="14" t="s">
        <v>31</v>
      </c>
      <c r="C84" s="14" t="s">
        <v>32</v>
      </c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2"/>
      <c r="O84" s="17" t="s">
        <v>5</v>
      </c>
      <c r="P84" s="17" t="s">
        <v>33</v>
      </c>
      <c r="Q84" s="60" t="s">
        <v>34</v>
      </c>
      <c r="R84" s="61"/>
      <c r="S84" s="62"/>
    </row>
    <row r="85" spans="1:19" ht="15" customHeight="1" x14ac:dyDescent="0.2">
      <c r="A85" s="63" t="s">
        <v>71</v>
      </c>
      <c r="B85" s="57">
        <f>VLOOKUP(CONCATENATE("VIDRO PUX ESQ ",Q85,"X",R85,"X",S85,"MM + COR"),[1]VIDROS!$A$5:$AD$415,5,FALSE)</f>
        <v>181000221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2445X1277X4</v>
      </c>
      <c r="P85" s="51">
        <v>1</v>
      </c>
      <c r="Q85" s="51">
        <f>Q66</f>
        <v>2445</v>
      </c>
      <c r="R85" s="51">
        <f>R66</f>
        <v>1277</v>
      </c>
      <c r="S85" s="51">
        <v>4</v>
      </c>
    </row>
    <row r="86" spans="1:19" ht="15" customHeight="1" x14ac:dyDescent="0.2">
      <c r="A86" s="64"/>
      <c r="B86" s="58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2445X1277X4</v>
      </c>
      <c r="P86" s="52"/>
      <c r="Q86" s="52"/>
      <c r="R86" s="52"/>
      <c r="S86" s="52"/>
    </row>
    <row r="87" spans="1:19" ht="15" customHeight="1" x14ac:dyDescent="0.2">
      <c r="A87" s="65"/>
      <c r="B87" s="59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2445X1277X4</v>
      </c>
      <c r="P87" s="52"/>
      <c r="Q87" s="52"/>
      <c r="R87" s="52"/>
      <c r="S87" s="52"/>
    </row>
    <row r="88" spans="1:19" ht="15" customHeight="1" x14ac:dyDescent="0.2">
      <c r="A88" s="54" t="s">
        <v>72</v>
      </c>
      <c r="B88" s="57">
        <f>VLOOKUP(CONCATENATE("VIDRO PUX ESQ ",Q85,"X",R85,"X",S85,"MM + COR"),[1]VIDROS!$A$5:$AD$415,4,FALSE)</f>
        <v>123221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2445X1277X4</v>
      </c>
      <c r="P88" s="52"/>
      <c r="Q88" s="52"/>
      <c r="R88" s="52"/>
      <c r="S88" s="52"/>
    </row>
    <row r="89" spans="1:19" ht="15" customHeight="1" x14ac:dyDescent="0.2">
      <c r="A89" s="55"/>
      <c r="B89" s="58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2445X1277X4</v>
      </c>
      <c r="P89" s="52"/>
      <c r="Q89" s="52"/>
      <c r="R89" s="52"/>
      <c r="S89" s="52"/>
    </row>
    <row r="90" spans="1:19" ht="15" customHeight="1" x14ac:dyDescent="0.2">
      <c r="A90" s="55"/>
      <c r="B90" s="58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2445X1277X4</v>
      </c>
      <c r="P90" s="52"/>
      <c r="Q90" s="52"/>
      <c r="R90" s="52"/>
      <c r="S90" s="52"/>
    </row>
    <row r="91" spans="1:19" ht="15" customHeight="1" x14ac:dyDescent="0.2">
      <c r="A91" s="55"/>
      <c r="B91" s="58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2445X1277X4</v>
      </c>
      <c r="P91" s="52"/>
      <c r="Q91" s="52"/>
      <c r="R91" s="52"/>
      <c r="S91" s="52"/>
    </row>
    <row r="92" spans="1:19" ht="15" customHeight="1" x14ac:dyDescent="0.2">
      <c r="A92" s="55"/>
      <c r="B92" s="58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2445X1277X4</v>
      </c>
      <c r="P92" s="52"/>
      <c r="Q92" s="52"/>
      <c r="R92" s="52"/>
      <c r="S92" s="52"/>
    </row>
    <row r="93" spans="1:19" ht="15" customHeight="1" x14ac:dyDescent="0.2">
      <c r="A93" s="55"/>
      <c r="B93" s="58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2445X1277X4</v>
      </c>
      <c r="P93" s="52"/>
      <c r="Q93" s="52"/>
      <c r="R93" s="52"/>
      <c r="S93" s="52"/>
    </row>
    <row r="94" spans="1:19" ht="15" customHeight="1" x14ac:dyDescent="0.2">
      <c r="A94" s="55"/>
      <c r="B94" s="58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2445X1277X4</v>
      </c>
      <c r="P94" s="52"/>
      <c r="Q94" s="52"/>
      <c r="R94" s="52"/>
      <c r="S94" s="52"/>
    </row>
    <row r="95" spans="1:19" ht="15" customHeight="1" x14ac:dyDescent="0.2">
      <c r="A95" s="55"/>
      <c r="B95" s="58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2445X1277X4</v>
      </c>
      <c r="P95" s="52"/>
      <c r="Q95" s="52"/>
      <c r="R95" s="52"/>
      <c r="S95" s="52"/>
    </row>
    <row r="96" spans="1:19" ht="15" customHeight="1" x14ac:dyDescent="0.2">
      <c r="A96" s="55"/>
      <c r="B96" s="58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2445X1277X4</v>
      </c>
      <c r="P96" s="52"/>
      <c r="Q96" s="52"/>
      <c r="R96" s="52"/>
      <c r="S96" s="52"/>
    </row>
    <row r="97" spans="1:19" ht="15" customHeight="1" x14ac:dyDescent="0.2">
      <c r="A97" s="55"/>
      <c r="B97" s="58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2445X1277X4</v>
      </c>
      <c r="P97" s="52"/>
      <c r="Q97" s="52"/>
      <c r="R97" s="52"/>
      <c r="S97" s="52"/>
    </row>
    <row r="98" spans="1:19" ht="15" customHeight="1" x14ac:dyDescent="0.2">
      <c r="A98" s="55"/>
      <c r="B98" s="58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2445X1277X4</v>
      </c>
      <c r="P98" s="52"/>
      <c r="Q98" s="52"/>
      <c r="R98" s="52"/>
      <c r="S98" s="52"/>
    </row>
    <row r="99" spans="1:19" ht="15" customHeight="1" x14ac:dyDescent="0.2">
      <c r="A99" s="55"/>
      <c r="B99" s="58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2445X1277X4</v>
      </c>
      <c r="P99" s="52"/>
      <c r="Q99" s="52"/>
      <c r="R99" s="52"/>
      <c r="S99" s="52"/>
    </row>
    <row r="100" spans="1:19" ht="15" customHeight="1" x14ac:dyDescent="0.2">
      <c r="A100" s="55"/>
      <c r="B100" s="58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2445X1277X4</v>
      </c>
      <c r="P100" s="52"/>
      <c r="Q100" s="52"/>
      <c r="R100" s="52"/>
      <c r="S100" s="52"/>
    </row>
    <row r="101" spans="1:19" ht="15" customHeight="1" x14ac:dyDescent="0.2">
      <c r="A101" s="56"/>
      <c r="B101" s="59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2445X1277X4</v>
      </c>
      <c r="P101" s="53"/>
      <c r="Q101" s="53"/>
      <c r="R101" s="53"/>
      <c r="S101" s="53"/>
    </row>
    <row r="102" spans="1:19" ht="18" customHeight="1" x14ac:dyDescent="0.2">
      <c r="A102" s="48" t="s">
        <v>70</v>
      </c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0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17" t="s">
        <v>5</v>
      </c>
      <c r="P103" s="17" t="s">
        <v>33</v>
      </c>
      <c r="Q103" s="60" t="s">
        <v>34</v>
      </c>
      <c r="R103" s="61"/>
      <c r="S103" s="62"/>
    </row>
    <row r="104" spans="1:19" ht="15" customHeight="1" x14ac:dyDescent="0.2">
      <c r="A104" s="63" t="s">
        <v>71</v>
      </c>
      <c r="B104" s="57">
        <f>VLOOKUP(CONCATENATE("VIDRO PUX ",Q104,"X",R104,"X",S104,"MM + COR"),[1]VIDROS!$A$5:$AD$415,5,FALSE)</f>
        <v>181000391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2445X1277X6</v>
      </c>
      <c r="P104" s="51">
        <v>1</v>
      </c>
      <c r="Q104" s="51">
        <f>Q66</f>
        <v>2445</v>
      </c>
      <c r="R104" s="51">
        <f>R66</f>
        <v>1277</v>
      </c>
      <c r="S104" s="51">
        <v>6</v>
      </c>
    </row>
    <row r="105" spans="1:19" ht="15" customHeight="1" x14ac:dyDescent="0.2">
      <c r="A105" s="64"/>
      <c r="B105" s="58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2445X1277X6</v>
      </c>
      <c r="P105" s="52"/>
      <c r="Q105" s="52"/>
      <c r="R105" s="52"/>
      <c r="S105" s="52"/>
    </row>
    <row r="106" spans="1:19" ht="15" customHeight="1" x14ac:dyDescent="0.2">
      <c r="A106" s="54" t="s">
        <v>72</v>
      </c>
      <c r="B106" s="57">
        <f>VLOOKUP(CONCATENATE("VIDRO PUX ",Q104,"X",R104,"X",S104,"MM + COR"),[1]VIDROS!$A$5:$AD$415,4,FALSE)</f>
        <v>123391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2445X1277X6</v>
      </c>
      <c r="P106" s="52"/>
      <c r="Q106" s="52"/>
      <c r="R106" s="52"/>
      <c r="S106" s="52"/>
    </row>
    <row r="107" spans="1:19" s="3" customFormat="1" ht="15" customHeight="1" x14ac:dyDescent="0.2">
      <c r="A107" s="55"/>
      <c r="B107" s="58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2445X1277X6</v>
      </c>
      <c r="P107" s="52"/>
      <c r="Q107" s="52"/>
      <c r="R107" s="52"/>
      <c r="S107" s="52"/>
    </row>
    <row r="108" spans="1:19" s="3" customFormat="1" ht="15" customHeight="1" x14ac:dyDescent="0.2">
      <c r="A108" s="55"/>
      <c r="B108" s="58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2445X1277X6</v>
      </c>
      <c r="P108" s="52"/>
      <c r="Q108" s="52"/>
      <c r="R108" s="52"/>
      <c r="S108" s="52"/>
    </row>
    <row r="109" spans="1:19" ht="15" customHeight="1" x14ac:dyDescent="0.2">
      <c r="A109" s="55"/>
      <c r="B109" s="58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2445X1277X6</v>
      </c>
      <c r="P109" s="52"/>
      <c r="Q109" s="52"/>
      <c r="R109" s="52"/>
      <c r="S109" s="52"/>
    </row>
    <row r="110" spans="1:19" ht="15" customHeight="1" x14ac:dyDescent="0.2">
      <c r="A110" s="55"/>
      <c r="B110" s="58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2445X1277X6</v>
      </c>
      <c r="P110" s="52"/>
      <c r="Q110" s="52"/>
      <c r="R110" s="52"/>
      <c r="S110" s="52"/>
    </row>
    <row r="111" spans="1:19" ht="15" customHeight="1" x14ac:dyDescent="0.2">
      <c r="A111" s="55"/>
      <c r="B111" s="58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2445X1277X6</v>
      </c>
      <c r="P111" s="52"/>
      <c r="Q111" s="52"/>
      <c r="R111" s="52"/>
      <c r="S111" s="52"/>
    </row>
    <row r="112" spans="1:19" ht="15" customHeight="1" x14ac:dyDescent="0.2">
      <c r="A112" s="55"/>
      <c r="B112" s="58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2445X1277X6</v>
      </c>
      <c r="P112" s="52"/>
      <c r="Q112" s="52"/>
      <c r="R112" s="52"/>
      <c r="S112" s="52"/>
    </row>
  </sheetData>
  <mergeCells count="77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S53:S54"/>
    <mergeCell ref="A53:A54"/>
    <mergeCell ref="O53:O54"/>
    <mergeCell ref="P53:P54"/>
    <mergeCell ref="Q53:Q54"/>
    <mergeCell ref="R53:R5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1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7" t="s">
        <v>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s="2" customFormat="1" ht="60.75" customHeight="1" x14ac:dyDescent="0.2">
      <c r="A2" s="69" t="s">
        <v>84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s="2" customFormat="1" ht="27.75" customHeight="1" x14ac:dyDescent="0.2">
      <c r="A3" s="71" t="s">
        <v>3</v>
      </c>
      <c r="B3" s="71" t="s">
        <v>4</v>
      </c>
      <c r="C3" s="71" t="s">
        <v>6</v>
      </c>
      <c r="D3" s="72" t="s">
        <v>6</v>
      </c>
      <c r="E3" s="73"/>
      <c r="F3" s="73"/>
      <c r="G3" s="73"/>
      <c r="H3" s="73"/>
      <c r="I3" s="73"/>
      <c r="J3" s="73"/>
      <c r="K3" s="73"/>
      <c r="L3" s="73"/>
      <c r="M3" s="73"/>
      <c r="N3" s="74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1"/>
      <c r="B4" s="71"/>
      <c r="C4" s="71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929276</v>
      </c>
      <c r="B5" s="78">
        <f>VLOOKUP(A5,'[1]PTA DESL ALUM VD'!$B$10:$F$278,2,FALSE)</f>
        <v>570222</v>
      </c>
      <c r="C5" s="79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2500X1400X45 + COR</v>
      </c>
      <c r="P5" s="32" t="s">
        <v>60</v>
      </c>
      <c r="Q5" s="42">
        <f>VLOOKUP(A5,'[1]PTA DESL ALUM VD'!$B$10:$F$278,4,FALSE)</f>
        <v>2500</v>
      </c>
      <c r="R5" s="42">
        <f>VLOOKUP(A5,'[1]PTA DESL ALUM VD'!$B$10:$F$278,5,FALSE)</f>
        <v>1400</v>
      </c>
      <c r="S5" s="42">
        <v>45</v>
      </c>
    </row>
    <row r="6" spans="1:19" ht="38.25" customHeight="1" x14ac:dyDescent="0.2">
      <c r="A6" s="66"/>
      <c r="B6" s="80"/>
      <c r="C6" s="81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6"/>
      <c r="P6" s="32" t="s">
        <v>26</v>
      </c>
      <c r="Q6" s="66"/>
      <c r="R6" s="66"/>
      <c r="S6" s="66"/>
    </row>
    <row r="7" spans="1:19" ht="38.25" customHeight="1" x14ac:dyDescent="0.2">
      <c r="A7" s="66"/>
      <c r="B7" s="80"/>
      <c r="C7" s="81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6"/>
      <c r="P7" s="32" t="s">
        <v>51</v>
      </c>
      <c r="Q7" s="66"/>
      <c r="R7" s="66"/>
      <c r="S7" s="66"/>
    </row>
    <row r="8" spans="1:19" ht="38.25" customHeight="1" x14ac:dyDescent="0.2">
      <c r="A8" s="66"/>
      <c r="B8" s="80"/>
      <c r="C8" s="81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6"/>
      <c r="P8" s="32" t="s">
        <v>65</v>
      </c>
      <c r="Q8" s="66"/>
      <c r="R8" s="66"/>
      <c r="S8" s="66"/>
    </row>
    <row r="9" spans="1:19" ht="30" customHeight="1" x14ac:dyDescent="0.2">
      <c r="A9" s="66"/>
      <c r="B9" s="80"/>
      <c r="C9" s="81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6"/>
      <c r="P9" s="32" t="s">
        <v>24</v>
      </c>
      <c r="Q9" s="66"/>
      <c r="R9" s="66"/>
      <c r="S9" s="66"/>
    </row>
    <row r="10" spans="1:19" ht="30" customHeight="1" x14ac:dyDescent="0.2">
      <c r="A10" s="66"/>
      <c r="B10" s="80"/>
      <c r="C10" s="81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6"/>
      <c r="P10" s="32" t="s">
        <v>12</v>
      </c>
      <c r="Q10" s="66"/>
      <c r="R10" s="66"/>
      <c r="S10" s="66"/>
    </row>
    <row r="11" spans="1:19" ht="30" customHeight="1" x14ac:dyDescent="0.2">
      <c r="A11" s="66"/>
      <c r="B11" s="80"/>
      <c r="C11" s="81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6"/>
      <c r="P11" s="32" t="s">
        <v>64</v>
      </c>
      <c r="Q11" s="66"/>
      <c r="R11" s="66"/>
      <c r="S11" s="66"/>
    </row>
    <row r="12" spans="1:19" ht="30" customHeight="1" x14ac:dyDescent="0.2">
      <c r="A12" s="66"/>
      <c r="B12" s="80"/>
      <c r="C12" s="81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6"/>
      <c r="P12" s="32" t="s">
        <v>21</v>
      </c>
      <c r="Q12" s="66"/>
      <c r="R12" s="66"/>
      <c r="S12" s="66"/>
    </row>
    <row r="13" spans="1:19" ht="30" customHeight="1" x14ac:dyDescent="0.2">
      <c r="A13" s="66"/>
      <c r="B13" s="80"/>
      <c r="C13" s="81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6"/>
      <c r="P13" s="32" t="s">
        <v>25</v>
      </c>
      <c r="Q13" s="66"/>
      <c r="R13" s="66"/>
      <c r="S13" s="66"/>
    </row>
    <row r="14" spans="1:19" ht="30" customHeight="1" x14ac:dyDescent="0.2">
      <c r="A14" s="66"/>
      <c r="B14" s="80"/>
      <c r="C14" s="81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6"/>
      <c r="P14" s="32" t="s">
        <v>62</v>
      </c>
      <c r="Q14" s="66"/>
      <c r="R14" s="66"/>
      <c r="S14" s="66"/>
    </row>
    <row r="15" spans="1:19" ht="30" customHeight="1" x14ac:dyDescent="0.2">
      <c r="A15" s="66"/>
      <c r="B15" s="80"/>
      <c r="C15" s="81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6"/>
      <c r="P15" s="32" t="s">
        <v>61</v>
      </c>
      <c r="Q15" s="66"/>
      <c r="R15" s="66"/>
      <c r="S15" s="66"/>
    </row>
    <row r="16" spans="1:19" ht="30" customHeight="1" x14ac:dyDescent="0.2">
      <c r="A16" s="66"/>
      <c r="B16" s="80"/>
      <c r="C16" s="81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6"/>
      <c r="P16" s="32" t="s">
        <v>22</v>
      </c>
      <c r="Q16" s="66"/>
      <c r="R16" s="66"/>
      <c r="S16" s="66"/>
    </row>
    <row r="17" spans="1:19" ht="30" customHeight="1" x14ac:dyDescent="0.2">
      <c r="A17" s="66"/>
      <c r="B17" s="80"/>
      <c r="C17" s="81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6"/>
      <c r="P17" s="32" t="s">
        <v>23</v>
      </c>
      <c r="Q17" s="66"/>
      <c r="R17" s="66"/>
      <c r="S17" s="66"/>
    </row>
    <row r="18" spans="1:19" ht="30" customHeight="1" x14ac:dyDescent="0.2">
      <c r="A18" s="66"/>
      <c r="B18" s="80"/>
      <c r="C18" s="81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6"/>
      <c r="P18" s="32" t="s">
        <v>53</v>
      </c>
      <c r="Q18" s="66"/>
      <c r="R18" s="66"/>
      <c r="S18" s="66"/>
    </row>
    <row r="19" spans="1:19" ht="30" customHeight="1" x14ac:dyDescent="0.2">
      <c r="A19" s="66"/>
      <c r="B19" s="80"/>
      <c r="C19" s="81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6"/>
      <c r="P19" s="32" t="s">
        <v>54</v>
      </c>
      <c r="Q19" s="66"/>
      <c r="R19" s="66"/>
      <c r="S19" s="66"/>
    </row>
    <row r="20" spans="1:19" ht="30" customHeight="1" x14ac:dyDescent="0.2">
      <c r="A20" s="66"/>
      <c r="B20" s="80"/>
      <c r="C20" s="81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6"/>
      <c r="P20" s="32" t="s">
        <v>55</v>
      </c>
      <c r="Q20" s="66"/>
      <c r="R20" s="66"/>
      <c r="S20" s="66"/>
    </row>
    <row r="21" spans="1:19" ht="30" customHeight="1" x14ac:dyDescent="0.2">
      <c r="A21" s="66"/>
      <c r="B21" s="80"/>
      <c r="C21" s="81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6"/>
      <c r="P21" s="32" t="s">
        <v>56</v>
      </c>
      <c r="Q21" s="66"/>
      <c r="R21" s="66"/>
      <c r="S21" s="66"/>
    </row>
    <row r="22" spans="1:19" ht="30" customHeight="1" x14ac:dyDescent="0.2">
      <c r="A22" s="66"/>
      <c r="B22" s="80"/>
      <c r="C22" s="81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6"/>
      <c r="P22" s="39" t="s">
        <v>20</v>
      </c>
      <c r="Q22" s="66"/>
      <c r="R22" s="66"/>
      <c r="S22" s="66"/>
    </row>
    <row r="23" spans="1:19" ht="30" customHeight="1" x14ac:dyDescent="0.2">
      <c r="A23" s="66"/>
      <c r="B23" s="80"/>
      <c r="C23" s="81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6"/>
      <c r="P23" s="39" t="s">
        <v>63</v>
      </c>
      <c r="Q23" s="66"/>
      <c r="R23" s="66"/>
      <c r="S23" s="66"/>
    </row>
    <row r="24" spans="1:19" ht="30" customHeight="1" x14ac:dyDescent="0.2">
      <c r="A24" s="66"/>
      <c r="B24" s="80"/>
      <c r="C24" s="81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6"/>
      <c r="P24" s="39" t="s">
        <v>41</v>
      </c>
      <c r="Q24" s="66"/>
      <c r="R24" s="66"/>
      <c r="S24" s="66"/>
    </row>
    <row r="25" spans="1:19" ht="30" customHeight="1" x14ac:dyDescent="0.2">
      <c r="A25" s="66"/>
      <c r="B25" s="80"/>
      <c r="C25" s="81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6"/>
      <c r="P25" s="39" t="s">
        <v>39</v>
      </c>
      <c r="Q25" s="66"/>
      <c r="R25" s="66"/>
      <c r="S25" s="66"/>
    </row>
    <row r="26" spans="1:19" ht="30" customHeight="1" x14ac:dyDescent="0.2">
      <c r="A26" s="66"/>
      <c r="B26" s="80"/>
      <c r="C26" s="81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6"/>
      <c r="P26" s="39" t="s">
        <v>40</v>
      </c>
      <c r="Q26" s="66"/>
      <c r="R26" s="66"/>
      <c r="S26" s="66"/>
    </row>
    <row r="27" spans="1:19" ht="30" customHeight="1" x14ac:dyDescent="0.2">
      <c r="A27" s="66"/>
      <c r="B27" s="80"/>
      <c r="C27" s="81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6"/>
      <c r="P27" s="39" t="s">
        <v>57</v>
      </c>
      <c r="Q27" s="66"/>
      <c r="R27" s="66"/>
      <c r="S27" s="66"/>
    </row>
    <row r="28" spans="1:19" ht="30" customHeight="1" x14ac:dyDescent="0.2">
      <c r="A28" s="66"/>
      <c r="B28" s="80"/>
      <c r="C28" s="81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6"/>
      <c r="P28" s="39" t="s">
        <v>58</v>
      </c>
      <c r="Q28" s="66"/>
      <c r="R28" s="66"/>
      <c r="S28" s="66"/>
    </row>
    <row r="29" spans="1:19" ht="30" customHeight="1" x14ac:dyDescent="0.2">
      <c r="A29" s="43"/>
      <c r="B29" s="82"/>
      <c r="C29" s="83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84" t="s">
        <v>78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1:19" ht="28.5" customHeight="1" x14ac:dyDescent="0.2">
      <c r="A31" s="87" t="s">
        <v>15</v>
      </c>
      <c r="B31" s="87" t="s">
        <v>4</v>
      </c>
      <c r="C31" s="87" t="s">
        <v>13</v>
      </c>
      <c r="D31" s="72" t="s">
        <v>6</v>
      </c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88" t="s">
        <v>5</v>
      </c>
      <c r="P31" s="90" t="s">
        <v>10</v>
      </c>
      <c r="Q31" s="90" t="s">
        <v>11</v>
      </c>
      <c r="R31" s="90"/>
      <c r="S31" s="90"/>
    </row>
    <row r="32" spans="1:19" ht="39" customHeight="1" x14ac:dyDescent="0.2">
      <c r="A32" s="87"/>
      <c r="B32" s="87"/>
      <c r="C32" s="8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9"/>
      <c r="P32" s="9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42">
        <v>1</v>
      </c>
      <c r="Q33" s="42">
        <f>VLOOKUP(A33,[1]PEÇAS!$A$12:$Q$112,15,FALSE)</f>
        <v>1389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42">
        <v>1</v>
      </c>
      <c r="Q38" s="42">
        <f>VLOOKUP(A38,[1]PEÇAS!$A$12:$Q$112,15,FALSE)</f>
        <v>1389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42">
        <v>1</v>
      </c>
      <c r="Q43" s="42">
        <f>VLOOKUP(A43,[1]PEÇAS!$A$12:$Q$112,15,FALSE)</f>
        <v>2500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598043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2500X36X45MM + COR</v>
      </c>
      <c r="P48" s="42">
        <v>1</v>
      </c>
      <c r="Q48" s="42">
        <f>VLOOKUP(A48,[1]PEÇAS!$A$12:$Q$112,15,FALSE)</f>
        <v>2500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598043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2500X36X45MM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4">
        <v>598095</v>
      </c>
      <c r="B53" s="30"/>
      <c r="C53" s="30"/>
      <c r="D53" s="34" t="s">
        <v>83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6" t="e">
        <f>VLOOKUP(A53,[1]PEÇAS!$A$12:$Q$115,14,FALSE)</f>
        <v>#N/A</v>
      </c>
      <c r="P53" s="42">
        <v>1</v>
      </c>
      <c r="Q53" s="42" t="e">
        <f>VLOOKUP(A53,[1]PEÇAS!$A$12:$Q$115,15,FALSE)</f>
        <v>#N/A</v>
      </c>
      <c r="R53" s="42" t="e">
        <f>VLOOKUP(A53,[1]PEÇAS!$A$12:$Q$115,16,FALSE)</f>
        <v>#N/A</v>
      </c>
      <c r="S53" s="42" t="e">
        <f>VLOOKUP(A53,[1]PEÇAS!$A$12:$Q$115,17,FALSE)</f>
        <v>#N/A</v>
      </c>
    </row>
    <row r="54" spans="1:19" ht="30" customHeight="1" x14ac:dyDescent="0.2">
      <c r="A54" s="45"/>
      <c r="B54" s="30">
        <f>A53</f>
        <v>598095</v>
      </c>
      <c r="C54" s="30"/>
      <c r="D54" s="34" t="s">
        <v>85</v>
      </c>
      <c r="E54" s="30">
        <v>3301</v>
      </c>
      <c r="F54" s="30">
        <v>3302</v>
      </c>
      <c r="G54" s="30">
        <v>3303</v>
      </c>
      <c r="H54" s="30">
        <v>3304</v>
      </c>
      <c r="I54" s="30">
        <v>3305</v>
      </c>
      <c r="J54" s="30">
        <v>3306</v>
      </c>
      <c r="K54" s="30">
        <v>3307</v>
      </c>
      <c r="L54" s="30">
        <v>3308</v>
      </c>
      <c r="M54" s="30">
        <v>3309</v>
      </c>
      <c r="N54" s="30">
        <v>3310</v>
      </c>
      <c r="O54" s="47"/>
      <c r="P54" s="43"/>
      <c r="Q54" s="43"/>
      <c r="R54" s="43"/>
      <c r="S54" s="43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89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89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87</v>
      </c>
      <c r="P60" s="5">
        <v>7.61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88</v>
      </c>
      <c r="P61" s="5">
        <v>7.61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48" t="s">
        <v>79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/>
    </row>
    <row r="65" spans="1:19" ht="25.5" x14ac:dyDescent="0.2">
      <c r="A65" s="17" t="s">
        <v>35</v>
      </c>
      <c r="B65" s="14" t="s">
        <v>31</v>
      </c>
      <c r="C65" s="14" t="s">
        <v>32</v>
      </c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2"/>
      <c r="O65" s="17" t="s">
        <v>5</v>
      </c>
      <c r="P65" s="17" t="s">
        <v>33</v>
      </c>
      <c r="Q65" s="60" t="s">
        <v>34</v>
      </c>
      <c r="R65" s="61"/>
      <c r="S65" s="62"/>
    </row>
    <row r="66" spans="1:19" ht="15" customHeight="1" x14ac:dyDescent="0.2">
      <c r="A66" s="63" t="s">
        <v>71</v>
      </c>
      <c r="B66" s="57">
        <f>VLOOKUP(CONCATENATE("VIDRO PUX DIR ",Q66,"X",R66,"X",S66,"MM + COR"),[1]VIDROS!$A$5:$AD$415,5,FALSE)</f>
        <v>181000142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2445X1377X4</v>
      </c>
      <c r="P66" s="51">
        <v>1</v>
      </c>
      <c r="Q66" s="51">
        <f>Q5-55</f>
        <v>2445</v>
      </c>
      <c r="R66" s="51">
        <f>R5-23</f>
        <v>1377</v>
      </c>
      <c r="S66" s="51">
        <v>4</v>
      </c>
    </row>
    <row r="67" spans="1:19" ht="15" customHeight="1" x14ac:dyDescent="0.2">
      <c r="A67" s="64"/>
      <c r="B67" s="58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2445X1377X4</v>
      </c>
      <c r="P67" s="52"/>
      <c r="Q67" s="52"/>
      <c r="R67" s="52"/>
      <c r="S67" s="52"/>
    </row>
    <row r="68" spans="1:19" ht="15" customHeight="1" x14ac:dyDescent="0.2">
      <c r="A68" s="65"/>
      <c r="B68" s="59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2445X1377X4</v>
      </c>
      <c r="P68" s="52"/>
      <c r="Q68" s="52"/>
      <c r="R68" s="52"/>
      <c r="S68" s="52"/>
    </row>
    <row r="69" spans="1:19" ht="15" customHeight="1" x14ac:dyDescent="0.2">
      <c r="A69" s="54" t="s">
        <v>72</v>
      </c>
      <c r="B69" s="57">
        <f>VLOOKUP(CONCATENATE("VIDRO PUX DIR ",Q66,"X",R66,"X",S66,"MM + COR"),[1]VIDROS!$A$5:$AD$415,4,FALSE)</f>
        <v>123142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2445X1377X4</v>
      </c>
      <c r="P69" s="52"/>
      <c r="Q69" s="52"/>
      <c r="R69" s="52"/>
      <c r="S69" s="52"/>
    </row>
    <row r="70" spans="1:19" ht="15" customHeight="1" x14ac:dyDescent="0.2">
      <c r="A70" s="55"/>
      <c r="B70" s="58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2445X1377X4</v>
      </c>
      <c r="P70" s="52"/>
      <c r="Q70" s="52"/>
      <c r="R70" s="52"/>
      <c r="S70" s="52"/>
    </row>
    <row r="71" spans="1:19" ht="15" customHeight="1" x14ac:dyDescent="0.2">
      <c r="A71" s="55"/>
      <c r="B71" s="58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2445X1377X4</v>
      </c>
      <c r="P71" s="52"/>
      <c r="Q71" s="52"/>
      <c r="R71" s="52"/>
      <c r="S71" s="52"/>
    </row>
    <row r="72" spans="1:19" ht="15" customHeight="1" x14ac:dyDescent="0.2">
      <c r="A72" s="55"/>
      <c r="B72" s="58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2445X1377X4</v>
      </c>
      <c r="P72" s="52"/>
      <c r="Q72" s="52"/>
      <c r="R72" s="52"/>
      <c r="S72" s="52"/>
    </row>
    <row r="73" spans="1:19" ht="15" customHeight="1" x14ac:dyDescent="0.2">
      <c r="A73" s="55"/>
      <c r="B73" s="58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2445X1377X4</v>
      </c>
      <c r="P73" s="52"/>
      <c r="Q73" s="52"/>
      <c r="R73" s="52"/>
      <c r="S73" s="52"/>
    </row>
    <row r="74" spans="1:19" ht="15" customHeight="1" x14ac:dyDescent="0.2">
      <c r="A74" s="55"/>
      <c r="B74" s="58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2445X1377X4</v>
      </c>
      <c r="P74" s="52"/>
      <c r="Q74" s="52"/>
      <c r="R74" s="52"/>
      <c r="S74" s="52"/>
    </row>
    <row r="75" spans="1:19" ht="15" customHeight="1" x14ac:dyDescent="0.2">
      <c r="A75" s="55"/>
      <c r="B75" s="58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2445X1377X4</v>
      </c>
      <c r="P75" s="52"/>
      <c r="Q75" s="52"/>
      <c r="R75" s="52"/>
      <c r="S75" s="52"/>
    </row>
    <row r="76" spans="1:19" ht="15" customHeight="1" x14ac:dyDescent="0.2">
      <c r="A76" s="55"/>
      <c r="B76" s="58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2445X1377X4</v>
      </c>
      <c r="P76" s="52"/>
      <c r="Q76" s="52"/>
      <c r="R76" s="52"/>
      <c r="S76" s="52"/>
    </row>
    <row r="77" spans="1:19" ht="15" customHeight="1" x14ac:dyDescent="0.2">
      <c r="A77" s="55"/>
      <c r="B77" s="58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2445X1377X4</v>
      </c>
      <c r="P77" s="52"/>
      <c r="Q77" s="52"/>
      <c r="R77" s="52"/>
      <c r="S77" s="52"/>
    </row>
    <row r="78" spans="1:19" ht="15" customHeight="1" x14ac:dyDescent="0.2">
      <c r="A78" s="55"/>
      <c r="B78" s="58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2445X1377X4</v>
      </c>
      <c r="P78" s="52"/>
      <c r="Q78" s="52"/>
      <c r="R78" s="52"/>
      <c r="S78" s="52"/>
    </row>
    <row r="79" spans="1:19" ht="15" customHeight="1" x14ac:dyDescent="0.2">
      <c r="A79" s="55"/>
      <c r="B79" s="58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2445X1377X4</v>
      </c>
      <c r="P79" s="52"/>
      <c r="Q79" s="52"/>
      <c r="R79" s="52"/>
      <c r="S79" s="52"/>
    </row>
    <row r="80" spans="1:19" ht="15" customHeight="1" x14ac:dyDescent="0.2">
      <c r="A80" s="55"/>
      <c r="B80" s="58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2445X1377X4</v>
      </c>
      <c r="P80" s="52"/>
      <c r="Q80" s="52"/>
      <c r="R80" s="52"/>
      <c r="S80" s="52"/>
    </row>
    <row r="81" spans="1:19" ht="15" customHeight="1" x14ac:dyDescent="0.2">
      <c r="A81" s="55"/>
      <c r="B81" s="58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2445X1377X4</v>
      </c>
      <c r="P81" s="52"/>
      <c r="Q81" s="52"/>
      <c r="R81" s="52"/>
      <c r="S81" s="52"/>
    </row>
    <row r="82" spans="1:19" ht="15" customHeight="1" x14ac:dyDescent="0.2">
      <c r="A82" s="56"/>
      <c r="B82" s="59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2445X1377X4</v>
      </c>
      <c r="P82" s="53"/>
      <c r="Q82" s="53"/>
      <c r="R82" s="53"/>
      <c r="S82" s="53"/>
    </row>
    <row r="83" spans="1:19" ht="18" customHeight="1" x14ac:dyDescent="0.2">
      <c r="A83" s="48" t="s">
        <v>80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50"/>
    </row>
    <row r="84" spans="1:19" ht="25.5" x14ac:dyDescent="0.2">
      <c r="A84" s="17" t="s">
        <v>35</v>
      </c>
      <c r="B84" s="14" t="s">
        <v>31</v>
      </c>
      <c r="C84" s="14" t="s">
        <v>32</v>
      </c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2"/>
      <c r="O84" s="17" t="s">
        <v>5</v>
      </c>
      <c r="P84" s="17" t="s">
        <v>33</v>
      </c>
      <c r="Q84" s="60" t="s">
        <v>34</v>
      </c>
      <c r="R84" s="61"/>
      <c r="S84" s="62"/>
    </row>
    <row r="85" spans="1:19" ht="15" customHeight="1" x14ac:dyDescent="0.2">
      <c r="A85" s="63" t="s">
        <v>71</v>
      </c>
      <c r="B85" s="57">
        <f>VLOOKUP(CONCATENATE("VIDRO PUX ESQ ",Q85,"X",R85,"X",S85,"MM + COR"),[1]VIDROS!$A$5:$AD$415,5,FALSE)</f>
        <v>181000222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2445X1377X4</v>
      </c>
      <c r="P85" s="51">
        <v>1</v>
      </c>
      <c r="Q85" s="51">
        <f>Q66</f>
        <v>2445</v>
      </c>
      <c r="R85" s="51">
        <f>R66</f>
        <v>1377</v>
      </c>
      <c r="S85" s="51">
        <v>4</v>
      </c>
    </row>
    <row r="86" spans="1:19" ht="15" customHeight="1" x14ac:dyDescent="0.2">
      <c r="A86" s="64"/>
      <c r="B86" s="58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2445X1377X4</v>
      </c>
      <c r="P86" s="52"/>
      <c r="Q86" s="52"/>
      <c r="R86" s="52"/>
      <c r="S86" s="52"/>
    </row>
    <row r="87" spans="1:19" ht="15" customHeight="1" x14ac:dyDescent="0.2">
      <c r="A87" s="65"/>
      <c r="B87" s="59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2445X1377X4</v>
      </c>
      <c r="P87" s="52"/>
      <c r="Q87" s="52"/>
      <c r="R87" s="52"/>
      <c r="S87" s="52"/>
    </row>
    <row r="88" spans="1:19" ht="15" customHeight="1" x14ac:dyDescent="0.2">
      <c r="A88" s="54" t="s">
        <v>72</v>
      </c>
      <c r="B88" s="57">
        <f>VLOOKUP(CONCATENATE("VIDRO PUX ESQ ",Q85,"X",R85,"X",S85,"MM + COR"),[1]VIDROS!$A$5:$AD$415,4,FALSE)</f>
        <v>123222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2445X1377X4</v>
      </c>
      <c r="P88" s="52"/>
      <c r="Q88" s="52"/>
      <c r="R88" s="52"/>
      <c r="S88" s="52"/>
    </row>
    <row r="89" spans="1:19" ht="15" customHeight="1" x14ac:dyDescent="0.2">
      <c r="A89" s="55"/>
      <c r="B89" s="58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2445X1377X4</v>
      </c>
      <c r="P89" s="52"/>
      <c r="Q89" s="52"/>
      <c r="R89" s="52"/>
      <c r="S89" s="52"/>
    </row>
    <row r="90" spans="1:19" ht="15" customHeight="1" x14ac:dyDescent="0.2">
      <c r="A90" s="55"/>
      <c r="B90" s="58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2445X1377X4</v>
      </c>
      <c r="P90" s="52"/>
      <c r="Q90" s="52"/>
      <c r="R90" s="52"/>
      <c r="S90" s="52"/>
    </row>
    <row r="91" spans="1:19" ht="15" customHeight="1" x14ac:dyDescent="0.2">
      <c r="A91" s="55"/>
      <c r="B91" s="58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2445X1377X4</v>
      </c>
      <c r="P91" s="52"/>
      <c r="Q91" s="52"/>
      <c r="R91" s="52"/>
      <c r="S91" s="52"/>
    </row>
    <row r="92" spans="1:19" ht="15" customHeight="1" x14ac:dyDescent="0.2">
      <c r="A92" s="55"/>
      <c r="B92" s="58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2445X1377X4</v>
      </c>
      <c r="P92" s="52"/>
      <c r="Q92" s="52"/>
      <c r="R92" s="52"/>
      <c r="S92" s="52"/>
    </row>
    <row r="93" spans="1:19" ht="15" customHeight="1" x14ac:dyDescent="0.2">
      <c r="A93" s="55"/>
      <c r="B93" s="58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2445X1377X4</v>
      </c>
      <c r="P93" s="52"/>
      <c r="Q93" s="52"/>
      <c r="R93" s="52"/>
      <c r="S93" s="52"/>
    </row>
    <row r="94" spans="1:19" ht="15" customHeight="1" x14ac:dyDescent="0.2">
      <c r="A94" s="55"/>
      <c r="B94" s="58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2445X1377X4</v>
      </c>
      <c r="P94" s="52"/>
      <c r="Q94" s="52"/>
      <c r="R94" s="52"/>
      <c r="S94" s="52"/>
    </row>
    <row r="95" spans="1:19" ht="15" customHeight="1" x14ac:dyDescent="0.2">
      <c r="A95" s="55"/>
      <c r="B95" s="58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2445X1377X4</v>
      </c>
      <c r="P95" s="52"/>
      <c r="Q95" s="52"/>
      <c r="R95" s="52"/>
      <c r="S95" s="52"/>
    </row>
    <row r="96" spans="1:19" ht="15" customHeight="1" x14ac:dyDescent="0.2">
      <c r="A96" s="55"/>
      <c r="B96" s="58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2445X1377X4</v>
      </c>
      <c r="P96" s="52"/>
      <c r="Q96" s="52"/>
      <c r="R96" s="52"/>
      <c r="S96" s="52"/>
    </row>
    <row r="97" spans="1:19" ht="15" customHeight="1" x14ac:dyDescent="0.2">
      <c r="A97" s="55"/>
      <c r="B97" s="58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2445X1377X4</v>
      </c>
      <c r="P97" s="52"/>
      <c r="Q97" s="52"/>
      <c r="R97" s="52"/>
      <c r="S97" s="52"/>
    </row>
    <row r="98" spans="1:19" ht="15" customHeight="1" x14ac:dyDescent="0.2">
      <c r="A98" s="55"/>
      <c r="B98" s="58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2445X1377X4</v>
      </c>
      <c r="P98" s="52"/>
      <c r="Q98" s="52"/>
      <c r="R98" s="52"/>
      <c r="S98" s="52"/>
    </row>
    <row r="99" spans="1:19" ht="15" customHeight="1" x14ac:dyDescent="0.2">
      <c r="A99" s="55"/>
      <c r="B99" s="58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2445X1377X4</v>
      </c>
      <c r="P99" s="52"/>
      <c r="Q99" s="52"/>
      <c r="R99" s="52"/>
      <c r="S99" s="52"/>
    </row>
    <row r="100" spans="1:19" ht="15" customHeight="1" x14ac:dyDescent="0.2">
      <c r="A100" s="55"/>
      <c r="B100" s="58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2445X1377X4</v>
      </c>
      <c r="P100" s="52"/>
      <c r="Q100" s="52"/>
      <c r="R100" s="52"/>
      <c r="S100" s="52"/>
    </row>
    <row r="101" spans="1:19" ht="15" customHeight="1" x14ac:dyDescent="0.2">
      <c r="A101" s="56"/>
      <c r="B101" s="59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2445X1377X4</v>
      </c>
      <c r="P101" s="53"/>
      <c r="Q101" s="53"/>
      <c r="R101" s="53"/>
      <c r="S101" s="53"/>
    </row>
    <row r="102" spans="1:19" ht="18" customHeight="1" x14ac:dyDescent="0.2">
      <c r="A102" s="48" t="s">
        <v>70</v>
      </c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0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17" t="s">
        <v>5</v>
      </c>
      <c r="P103" s="17" t="s">
        <v>33</v>
      </c>
      <c r="Q103" s="60" t="s">
        <v>34</v>
      </c>
      <c r="R103" s="61"/>
      <c r="S103" s="62"/>
    </row>
    <row r="104" spans="1:19" ht="15" customHeight="1" x14ac:dyDescent="0.2">
      <c r="A104" s="63" t="s">
        <v>71</v>
      </c>
      <c r="B104" s="57">
        <f>VLOOKUP(CONCATENATE("VIDRO PUX ",Q104,"X",R104,"X",S104,"MM + COR"),[1]VIDROS!$A$5:$AD$415,5,FALSE)</f>
        <v>181000392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2445X1377X6</v>
      </c>
      <c r="P104" s="51">
        <v>1</v>
      </c>
      <c r="Q104" s="51">
        <f>Q66</f>
        <v>2445</v>
      </c>
      <c r="R104" s="51">
        <f>R66</f>
        <v>1377</v>
      </c>
      <c r="S104" s="51">
        <v>6</v>
      </c>
    </row>
    <row r="105" spans="1:19" ht="15" customHeight="1" x14ac:dyDescent="0.2">
      <c r="A105" s="64"/>
      <c r="B105" s="58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2445X1377X6</v>
      </c>
      <c r="P105" s="52"/>
      <c r="Q105" s="52"/>
      <c r="R105" s="52"/>
      <c r="S105" s="52"/>
    </row>
    <row r="106" spans="1:19" ht="15" customHeight="1" x14ac:dyDescent="0.2">
      <c r="A106" s="54" t="s">
        <v>72</v>
      </c>
      <c r="B106" s="57">
        <f>VLOOKUP(CONCATENATE("VIDRO PUX ",Q104,"X",R104,"X",S104,"MM + COR"),[1]VIDROS!$A$5:$AD$415,4,FALSE)</f>
        <v>123392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2445X1377X6</v>
      </c>
      <c r="P106" s="52"/>
      <c r="Q106" s="52"/>
      <c r="R106" s="52"/>
      <c r="S106" s="52"/>
    </row>
    <row r="107" spans="1:19" s="3" customFormat="1" ht="15" customHeight="1" x14ac:dyDescent="0.2">
      <c r="A107" s="55"/>
      <c r="B107" s="58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2445X1377X6</v>
      </c>
      <c r="P107" s="52"/>
      <c r="Q107" s="52"/>
      <c r="R107" s="52"/>
      <c r="S107" s="52"/>
    </row>
    <row r="108" spans="1:19" s="3" customFormat="1" ht="15" customHeight="1" x14ac:dyDescent="0.2">
      <c r="A108" s="55"/>
      <c r="B108" s="58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2445X1377X6</v>
      </c>
      <c r="P108" s="52"/>
      <c r="Q108" s="52"/>
      <c r="R108" s="52"/>
      <c r="S108" s="52"/>
    </row>
    <row r="109" spans="1:19" ht="15" customHeight="1" x14ac:dyDescent="0.2">
      <c r="A109" s="55"/>
      <c r="B109" s="58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2445X1377X6</v>
      </c>
      <c r="P109" s="52"/>
      <c r="Q109" s="52"/>
      <c r="R109" s="52"/>
      <c r="S109" s="52"/>
    </row>
    <row r="110" spans="1:19" ht="15" customHeight="1" x14ac:dyDescent="0.2">
      <c r="A110" s="55"/>
      <c r="B110" s="58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2445X1377X6</v>
      </c>
      <c r="P110" s="52"/>
      <c r="Q110" s="52"/>
      <c r="R110" s="52"/>
      <c r="S110" s="52"/>
    </row>
    <row r="111" spans="1:19" ht="15" customHeight="1" x14ac:dyDescent="0.2">
      <c r="A111" s="55"/>
      <c r="B111" s="58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2445X1377X6</v>
      </c>
      <c r="P111" s="52"/>
      <c r="Q111" s="52"/>
      <c r="R111" s="52"/>
      <c r="S111" s="52"/>
    </row>
    <row r="112" spans="1:19" ht="15" customHeight="1" x14ac:dyDescent="0.2">
      <c r="A112" s="55"/>
      <c r="B112" s="58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2445X1377X6</v>
      </c>
      <c r="P112" s="52"/>
      <c r="Q112" s="52"/>
      <c r="R112" s="52"/>
      <c r="S112" s="52"/>
    </row>
  </sheetData>
  <mergeCells count="77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S53:S54"/>
    <mergeCell ref="A53:A54"/>
    <mergeCell ref="O53:O54"/>
    <mergeCell ref="P53:P54"/>
    <mergeCell ref="Q53:Q54"/>
    <mergeCell ref="R53:R5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25" zoomScale="80" zoomScaleNormal="100" zoomScaleSheetLayoutView="80" workbookViewId="0">
      <selection activeCell="N33" sqref="N3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7" t="s">
        <v>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s="2" customFormat="1" ht="60.75" customHeight="1" x14ac:dyDescent="0.2">
      <c r="A2" s="69" t="s">
        <v>84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s="2" customFormat="1" ht="27.75" customHeight="1" x14ac:dyDescent="0.2">
      <c r="A3" s="71" t="s">
        <v>3</v>
      </c>
      <c r="B3" s="71" t="s">
        <v>4</v>
      </c>
      <c r="C3" s="71" t="s">
        <v>6</v>
      </c>
      <c r="D3" s="72" t="s">
        <v>6</v>
      </c>
      <c r="E3" s="73"/>
      <c r="F3" s="73"/>
      <c r="G3" s="73"/>
      <c r="H3" s="73"/>
      <c r="I3" s="73"/>
      <c r="J3" s="73"/>
      <c r="K3" s="73"/>
      <c r="L3" s="73"/>
      <c r="M3" s="73"/>
      <c r="N3" s="74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1"/>
      <c r="B4" s="71"/>
      <c r="C4" s="71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929277</v>
      </c>
      <c r="B5" s="78">
        <f>VLOOKUP(A5,'[1]PTA DESL ALUM VD'!$B$10:$F$278,2,FALSE)</f>
        <v>570223</v>
      </c>
      <c r="C5" s="79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2500X1500X45 + COR</v>
      </c>
      <c r="P5" s="32" t="s">
        <v>60</v>
      </c>
      <c r="Q5" s="42">
        <f>VLOOKUP(A5,'[1]PTA DESL ALUM VD'!$B$10:$F$278,4,FALSE)</f>
        <v>2500</v>
      </c>
      <c r="R5" s="42">
        <f>VLOOKUP(A5,'[1]PTA DESL ALUM VD'!$B$10:$F$278,5,FALSE)</f>
        <v>1500</v>
      </c>
      <c r="S5" s="42">
        <v>45</v>
      </c>
    </row>
    <row r="6" spans="1:19" ht="38.25" customHeight="1" x14ac:dyDescent="0.2">
      <c r="A6" s="66"/>
      <c r="B6" s="80"/>
      <c r="C6" s="81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6"/>
      <c r="P6" s="32" t="s">
        <v>26</v>
      </c>
      <c r="Q6" s="66"/>
      <c r="R6" s="66"/>
      <c r="S6" s="66"/>
    </row>
    <row r="7" spans="1:19" ht="38.25" customHeight="1" x14ac:dyDescent="0.2">
      <c r="A7" s="66"/>
      <c r="B7" s="80"/>
      <c r="C7" s="81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6"/>
      <c r="P7" s="32" t="s">
        <v>51</v>
      </c>
      <c r="Q7" s="66"/>
      <c r="R7" s="66"/>
      <c r="S7" s="66"/>
    </row>
    <row r="8" spans="1:19" ht="38.25" customHeight="1" x14ac:dyDescent="0.2">
      <c r="A8" s="66"/>
      <c r="B8" s="80"/>
      <c r="C8" s="81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6"/>
      <c r="P8" s="32" t="s">
        <v>65</v>
      </c>
      <c r="Q8" s="66"/>
      <c r="R8" s="66"/>
      <c r="S8" s="66"/>
    </row>
    <row r="9" spans="1:19" ht="30" customHeight="1" x14ac:dyDescent="0.2">
      <c r="A9" s="66"/>
      <c r="B9" s="80"/>
      <c r="C9" s="81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6"/>
      <c r="P9" s="32" t="s">
        <v>24</v>
      </c>
      <c r="Q9" s="66"/>
      <c r="R9" s="66"/>
      <c r="S9" s="66"/>
    </row>
    <row r="10" spans="1:19" ht="30" customHeight="1" x14ac:dyDescent="0.2">
      <c r="A10" s="66"/>
      <c r="B10" s="80"/>
      <c r="C10" s="81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6"/>
      <c r="P10" s="32" t="s">
        <v>12</v>
      </c>
      <c r="Q10" s="66"/>
      <c r="R10" s="66"/>
      <c r="S10" s="66"/>
    </row>
    <row r="11" spans="1:19" ht="30" customHeight="1" x14ac:dyDescent="0.2">
      <c r="A11" s="66"/>
      <c r="B11" s="80"/>
      <c r="C11" s="81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6"/>
      <c r="P11" s="32" t="s">
        <v>64</v>
      </c>
      <c r="Q11" s="66"/>
      <c r="R11" s="66"/>
      <c r="S11" s="66"/>
    </row>
    <row r="12" spans="1:19" ht="30" customHeight="1" x14ac:dyDescent="0.2">
      <c r="A12" s="66"/>
      <c r="B12" s="80"/>
      <c r="C12" s="81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6"/>
      <c r="P12" s="32" t="s">
        <v>21</v>
      </c>
      <c r="Q12" s="66"/>
      <c r="R12" s="66"/>
      <c r="S12" s="66"/>
    </row>
    <row r="13" spans="1:19" ht="30" customHeight="1" x14ac:dyDescent="0.2">
      <c r="A13" s="66"/>
      <c r="B13" s="80"/>
      <c r="C13" s="81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6"/>
      <c r="P13" s="32" t="s">
        <v>25</v>
      </c>
      <c r="Q13" s="66"/>
      <c r="R13" s="66"/>
      <c r="S13" s="66"/>
    </row>
    <row r="14" spans="1:19" ht="30" customHeight="1" x14ac:dyDescent="0.2">
      <c r="A14" s="66"/>
      <c r="B14" s="80"/>
      <c r="C14" s="81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6"/>
      <c r="P14" s="32" t="s">
        <v>62</v>
      </c>
      <c r="Q14" s="66"/>
      <c r="R14" s="66"/>
      <c r="S14" s="66"/>
    </row>
    <row r="15" spans="1:19" ht="30" customHeight="1" x14ac:dyDescent="0.2">
      <c r="A15" s="66"/>
      <c r="B15" s="80"/>
      <c r="C15" s="81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6"/>
      <c r="P15" s="32" t="s">
        <v>61</v>
      </c>
      <c r="Q15" s="66"/>
      <c r="R15" s="66"/>
      <c r="S15" s="66"/>
    </row>
    <row r="16" spans="1:19" ht="30" customHeight="1" x14ac:dyDescent="0.2">
      <c r="A16" s="66"/>
      <c r="B16" s="80"/>
      <c r="C16" s="81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6"/>
      <c r="P16" s="32" t="s">
        <v>22</v>
      </c>
      <c r="Q16" s="66"/>
      <c r="R16" s="66"/>
      <c r="S16" s="66"/>
    </row>
    <row r="17" spans="1:19" ht="30" customHeight="1" x14ac:dyDescent="0.2">
      <c r="A17" s="66"/>
      <c r="B17" s="80"/>
      <c r="C17" s="81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6"/>
      <c r="P17" s="32" t="s">
        <v>23</v>
      </c>
      <c r="Q17" s="66"/>
      <c r="R17" s="66"/>
      <c r="S17" s="66"/>
    </row>
    <row r="18" spans="1:19" ht="30" customHeight="1" x14ac:dyDescent="0.2">
      <c r="A18" s="66"/>
      <c r="B18" s="80"/>
      <c r="C18" s="81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6"/>
      <c r="P18" s="32" t="s">
        <v>53</v>
      </c>
      <c r="Q18" s="66"/>
      <c r="R18" s="66"/>
      <c r="S18" s="66"/>
    </row>
    <row r="19" spans="1:19" ht="30" customHeight="1" x14ac:dyDescent="0.2">
      <c r="A19" s="66"/>
      <c r="B19" s="80"/>
      <c r="C19" s="81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6"/>
      <c r="P19" s="32" t="s">
        <v>54</v>
      </c>
      <c r="Q19" s="66"/>
      <c r="R19" s="66"/>
      <c r="S19" s="66"/>
    </row>
    <row r="20" spans="1:19" ht="30" customHeight="1" x14ac:dyDescent="0.2">
      <c r="A20" s="66"/>
      <c r="B20" s="80"/>
      <c r="C20" s="81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6"/>
      <c r="P20" s="32" t="s">
        <v>55</v>
      </c>
      <c r="Q20" s="66"/>
      <c r="R20" s="66"/>
      <c r="S20" s="66"/>
    </row>
    <row r="21" spans="1:19" ht="30" customHeight="1" x14ac:dyDescent="0.2">
      <c r="A21" s="66"/>
      <c r="B21" s="80"/>
      <c r="C21" s="81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6"/>
      <c r="P21" s="32" t="s">
        <v>56</v>
      </c>
      <c r="Q21" s="66"/>
      <c r="R21" s="66"/>
      <c r="S21" s="66"/>
    </row>
    <row r="22" spans="1:19" ht="30" customHeight="1" x14ac:dyDescent="0.2">
      <c r="A22" s="66"/>
      <c r="B22" s="80"/>
      <c r="C22" s="81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6"/>
      <c r="P22" s="39" t="s">
        <v>20</v>
      </c>
      <c r="Q22" s="66"/>
      <c r="R22" s="66"/>
      <c r="S22" s="66"/>
    </row>
    <row r="23" spans="1:19" ht="30" customHeight="1" x14ac:dyDescent="0.2">
      <c r="A23" s="66"/>
      <c r="B23" s="80"/>
      <c r="C23" s="81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6"/>
      <c r="P23" s="39" t="s">
        <v>63</v>
      </c>
      <c r="Q23" s="66"/>
      <c r="R23" s="66"/>
      <c r="S23" s="66"/>
    </row>
    <row r="24" spans="1:19" ht="30" customHeight="1" x14ac:dyDescent="0.2">
      <c r="A24" s="66"/>
      <c r="B24" s="80"/>
      <c r="C24" s="81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6"/>
      <c r="P24" s="39" t="s">
        <v>41</v>
      </c>
      <c r="Q24" s="66"/>
      <c r="R24" s="66"/>
      <c r="S24" s="66"/>
    </row>
    <row r="25" spans="1:19" ht="30" customHeight="1" x14ac:dyDescent="0.2">
      <c r="A25" s="66"/>
      <c r="B25" s="80"/>
      <c r="C25" s="81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6"/>
      <c r="P25" s="39" t="s">
        <v>39</v>
      </c>
      <c r="Q25" s="66"/>
      <c r="R25" s="66"/>
      <c r="S25" s="66"/>
    </row>
    <row r="26" spans="1:19" ht="30" customHeight="1" x14ac:dyDescent="0.2">
      <c r="A26" s="66"/>
      <c r="B26" s="80"/>
      <c r="C26" s="81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6"/>
      <c r="P26" s="39" t="s">
        <v>40</v>
      </c>
      <c r="Q26" s="66"/>
      <c r="R26" s="66"/>
      <c r="S26" s="66"/>
    </row>
    <row r="27" spans="1:19" ht="30" customHeight="1" x14ac:dyDescent="0.2">
      <c r="A27" s="66"/>
      <c r="B27" s="80"/>
      <c r="C27" s="81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6"/>
      <c r="P27" s="39" t="s">
        <v>57</v>
      </c>
      <c r="Q27" s="66"/>
      <c r="R27" s="66"/>
      <c r="S27" s="66"/>
    </row>
    <row r="28" spans="1:19" ht="30" customHeight="1" x14ac:dyDescent="0.2">
      <c r="A28" s="66"/>
      <c r="B28" s="80"/>
      <c r="C28" s="81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6"/>
      <c r="P28" s="39" t="s">
        <v>58</v>
      </c>
      <c r="Q28" s="66"/>
      <c r="R28" s="66"/>
      <c r="S28" s="66"/>
    </row>
    <row r="29" spans="1:19" ht="30" customHeight="1" x14ac:dyDescent="0.2">
      <c r="A29" s="43"/>
      <c r="B29" s="82"/>
      <c r="C29" s="83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84" t="s">
        <v>78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1:19" ht="28.5" customHeight="1" x14ac:dyDescent="0.2">
      <c r="A31" s="87" t="s">
        <v>15</v>
      </c>
      <c r="B31" s="87" t="s">
        <v>4</v>
      </c>
      <c r="C31" s="87" t="s">
        <v>13</v>
      </c>
      <c r="D31" s="72" t="s">
        <v>6</v>
      </c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88" t="s">
        <v>5</v>
      </c>
      <c r="P31" s="90" t="s">
        <v>10</v>
      </c>
      <c r="Q31" s="90" t="s">
        <v>11</v>
      </c>
      <c r="R31" s="90"/>
      <c r="S31" s="90"/>
    </row>
    <row r="32" spans="1:19" ht="39" customHeight="1" x14ac:dyDescent="0.2">
      <c r="A32" s="87"/>
      <c r="B32" s="87"/>
      <c r="C32" s="8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9"/>
      <c r="P32" s="90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42">
        <v>1</v>
      </c>
      <c r="Q33" s="42">
        <f>VLOOKUP(A33,[1]PEÇAS!$A$12:$Q$112,15,FALSE)</f>
        <v>1489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42">
        <v>1</v>
      </c>
      <c r="Q38" s="42">
        <f>VLOOKUP(A38,[1]PEÇAS!$A$12:$Q$112,15,FALSE)</f>
        <v>1489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598023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2500X36X45MM + COR</v>
      </c>
      <c r="P43" s="42">
        <v>1</v>
      </c>
      <c r="Q43" s="42">
        <f>VLOOKUP(A43,[1]PEÇAS!$A$12:$Q$112,15,FALSE)</f>
        <v>2500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598023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2500X36X45MM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598043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PUX/FECH 2500X36X45MM + COR</v>
      </c>
      <c r="P48" s="42">
        <v>1</v>
      </c>
      <c r="Q48" s="42">
        <f>VLOOKUP(A48,[1]PEÇAS!$A$12:$Q$112,15,FALSE)</f>
        <v>2500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28">
        <f>A48</f>
        <v>598043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PUX/FECH 2500X36X45MM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4">
        <v>598095</v>
      </c>
      <c r="B53" s="30"/>
      <c r="C53" s="30"/>
      <c r="D53" s="34" t="s">
        <v>83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6" t="e">
        <f>VLOOKUP(A53,[1]PEÇAS!$A$12:$Q$115,14,FALSE)</f>
        <v>#N/A</v>
      </c>
      <c r="P53" s="42">
        <v>1</v>
      </c>
      <c r="Q53" s="42" t="e">
        <f>VLOOKUP(A53,[1]PEÇAS!$A$12:$Q$115,15,FALSE)</f>
        <v>#N/A</v>
      </c>
      <c r="R53" s="42" t="e">
        <f>VLOOKUP(A53,[1]PEÇAS!$A$12:$Q$115,16,FALSE)</f>
        <v>#N/A</v>
      </c>
      <c r="S53" s="42" t="e">
        <f>VLOOKUP(A53,[1]PEÇAS!$A$12:$Q$115,17,FALSE)</f>
        <v>#N/A</v>
      </c>
    </row>
    <row r="54" spans="1:19" ht="30" customHeight="1" x14ac:dyDescent="0.2">
      <c r="A54" s="45"/>
      <c r="B54" s="30">
        <f>A53</f>
        <v>598095</v>
      </c>
      <c r="C54" s="30"/>
      <c r="D54" s="34" t="s">
        <v>85</v>
      </c>
      <c r="E54" s="30">
        <v>3301</v>
      </c>
      <c r="F54" s="30">
        <v>3302</v>
      </c>
      <c r="G54" s="30">
        <v>3303</v>
      </c>
      <c r="H54" s="30">
        <v>3304</v>
      </c>
      <c r="I54" s="30">
        <v>3305</v>
      </c>
      <c r="J54" s="30">
        <v>3306</v>
      </c>
      <c r="K54" s="30">
        <v>3307</v>
      </c>
      <c r="L54" s="30">
        <v>3308</v>
      </c>
      <c r="M54" s="30">
        <v>3309</v>
      </c>
      <c r="N54" s="30">
        <v>3310</v>
      </c>
      <c r="O54" s="47"/>
      <c r="P54" s="43"/>
      <c r="Q54" s="43"/>
      <c r="R54" s="43"/>
      <c r="S54" s="43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89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89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87</v>
      </c>
      <c r="P60" s="5">
        <v>7.81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88</v>
      </c>
      <c r="P61" s="5">
        <v>7.81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48" t="s">
        <v>79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/>
    </row>
    <row r="65" spans="1:19" ht="25.5" x14ac:dyDescent="0.2">
      <c r="A65" s="17" t="s">
        <v>35</v>
      </c>
      <c r="B65" s="14" t="s">
        <v>31</v>
      </c>
      <c r="C65" s="14" t="s">
        <v>32</v>
      </c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2"/>
      <c r="O65" s="17" t="s">
        <v>5</v>
      </c>
      <c r="P65" s="17" t="s">
        <v>33</v>
      </c>
      <c r="Q65" s="60" t="s">
        <v>34</v>
      </c>
      <c r="R65" s="61"/>
      <c r="S65" s="62"/>
    </row>
    <row r="66" spans="1:19" ht="15" customHeight="1" x14ac:dyDescent="0.2">
      <c r="A66" s="63" t="s">
        <v>71</v>
      </c>
      <c r="B66" s="57">
        <f>VLOOKUP(CONCATENATE("VIDRO PUX DIR ",Q66,"X",R66,"X",S66,"MM + COR"),[1]VIDROS!$A$5:$AD$415,5,FALSE)</f>
        <v>181000143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2445X1477X4</v>
      </c>
      <c r="P66" s="51">
        <v>1</v>
      </c>
      <c r="Q66" s="51">
        <f>Q5-55</f>
        <v>2445</v>
      </c>
      <c r="R66" s="51">
        <f>R5-23</f>
        <v>1477</v>
      </c>
      <c r="S66" s="51">
        <v>4</v>
      </c>
    </row>
    <row r="67" spans="1:19" ht="15" customHeight="1" x14ac:dyDescent="0.2">
      <c r="A67" s="64"/>
      <c r="B67" s="58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2445X1477X4</v>
      </c>
      <c r="P67" s="52"/>
      <c r="Q67" s="52"/>
      <c r="R67" s="52"/>
      <c r="S67" s="52"/>
    </row>
    <row r="68" spans="1:19" ht="15" customHeight="1" x14ac:dyDescent="0.2">
      <c r="A68" s="65"/>
      <c r="B68" s="59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2445X1477X4</v>
      </c>
      <c r="P68" s="52"/>
      <c r="Q68" s="52"/>
      <c r="R68" s="52"/>
      <c r="S68" s="52"/>
    </row>
    <row r="69" spans="1:19" ht="15" customHeight="1" x14ac:dyDescent="0.2">
      <c r="A69" s="54" t="s">
        <v>72</v>
      </c>
      <c r="B69" s="57">
        <f>VLOOKUP(CONCATENATE("VIDRO PUX DIR ",Q66,"X",R66,"X",S66,"MM + COR"),[1]VIDROS!$A$5:$AD$415,4,FALSE)</f>
        <v>123143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2445X1477X4</v>
      </c>
      <c r="P69" s="52"/>
      <c r="Q69" s="52"/>
      <c r="R69" s="52"/>
      <c r="S69" s="52"/>
    </row>
    <row r="70" spans="1:19" ht="15" customHeight="1" x14ac:dyDescent="0.2">
      <c r="A70" s="55"/>
      <c r="B70" s="58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2445X1477X4</v>
      </c>
      <c r="P70" s="52"/>
      <c r="Q70" s="52"/>
      <c r="R70" s="52"/>
      <c r="S70" s="52"/>
    </row>
    <row r="71" spans="1:19" ht="15" customHeight="1" x14ac:dyDescent="0.2">
      <c r="A71" s="55"/>
      <c r="B71" s="58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2445X1477X4</v>
      </c>
      <c r="P71" s="52"/>
      <c r="Q71" s="52"/>
      <c r="R71" s="52"/>
      <c r="S71" s="52"/>
    </row>
    <row r="72" spans="1:19" ht="15" customHeight="1" x14ac:dyDescent="0.2">
      <c r="A72" s="55"/>
      <c r="B72" s="58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2445X1477X4</v>
      </c>
      <c r="P72" s="52"/>
      <c r="Q72" s="52"/>
      <c r="R72" s="52"/>
      <c r="S72" s="52"/>
    </row>
    <row r="73" spans="1:19" ht="15" customHeight="1" x14ac:dyDescent="0.2">
      <c r="A73" s="55"/>
      <c r="B73" s="58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2445X1477X4</v>
      </c>
      <c r="P73" s="52"/>
      <c r="Q73" s="52"/>
      <c r="R73" s="52"/>
      <c r="S73" s="52"/>
    </row>
    <row r="74" spans="1:19" ht="15" customHeight="1" x14ac:dyDescent="0.2">
      <c r="A74" s="55"/>
      <c r="B74" s="58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2445X1477X4</v>
      </c>
      <c r="P74" s="52"/>
      <c r="Q74" s="52"/>
      <c r="R74" s="52"/>
      <c r="S74" s="52"/>
    </row>
    <row r="75" spans="1:19" ht="15" customHeight="1" x14ac:dyDescent="0.2">
      <c r="A75" s="55"/>
      <c r="B75" s="58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2445X1477X4</v>
      </c>
      <c r="P75" s="52"/>
      <c r="Q75" s="52"/>
      <c r="R75" s="52"/>
      <c r="S75" s="52"/>
    </row>
    <row r="76" spans="1:19" ht="15" customHeight="1" x14ac:dyDescent="0.2">
      <c r="A76" s="55"/>
      <c r="B76" s="58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2445X1477X4</v>
      </c>
      <c r="P76" s="52"/>
      <c r="Q76" s="52"/>
      <c r="R76" s="52"/>
      <c r="S76" s="52"/>
    </row>
    <row r="77" spans="1:19" ht="15" customHeight="1" x14ac:dyDescent="0.2">
      <c r="A77" s="55"/>
      <c r="B77" s="58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2445X1477X4</v>
      </c>
      <c r="P77" s="52"/>
      <c r="Q77" s="52"/>
      <c r="R77" s="52"/>
      <c r="S77" s="52"/>
    </row>
    <row r="78" spans="1:19" ht="15" customHeight="1" x14ac:dyDescent="0.2">
      <c r="A78" s="55"/>
      <c r="B78" s="58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2445X1477X4</v>
      </c>
      <c r="P78" s="52"/>
      <c r="Q78" s="52"/>
      <c r="R78" s="52"/>
      <c r="S78" s="52"/>
    </row>
    <row r="79" spans="1:19" ht="15" customHeight="1" x14ac:dyDescent="0.2">
      <c r="A79" s="55"/>
      <c r="B79" s="58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2445X1477X4</v>
      </c>
      <c r="P79" s="52"/>
      <c r="Q79" s="52"/>
      <c r="R79" s="52"/>
      <c r="S79" s="52"/>
    </row>
    <row r="80" spans="1:19" ht="15" customHeight="1" x14ac:dyDescent="0.2">
      <c r="A80" s="55"/>
      <c r="B80" s="58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2445X1477X4</v>
      </c>
      <c r="P80" s="52"/>
      <c r="Q80" s="52"/>
      <c r="R80" s="52"/>
      <c r="S80" s="52"/>
    </row>
    <row r="81" spans="1:19" ht="15" customHeight="1" x14ac:dyDescent="0.2">
      <c r="A81" s="55"/>
      <c r="B81" s="58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2445X1477X4</v>
      </c>
      <c r="P81" s="52"/>
      <c r="Q81" s="52"/>
      <c r="R81" s="52"/>
      <c r="S81" s="52"/>
    </row>
    <row r="82" spans="1:19" ht="15" customHeight="1" x14ac:dyDescent="0.2">
      <c r="A82" s="56"/>
      <c r="B82" s="59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2445X1477X4</v>
      </c>
      <c r="P82" s="53"/>
      <c r="Q82" s="53"/>
      <c r="R82" s="53"/>
      <c r="S82" s="53"/>
    </row>
    <row r="83" spans="1:19" ht="18" customHeight="1" x14ac:dyDescent="0.2">
      <c r="A83" s="48" t="s">
        <v>80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50"/>
    </row>
    <row r="84" spans="1:19" ht="25.5" x14ac:dyDescent="0.2">
      <c r="A84" s="17" t="s">
        <v>35</v>
      </c>
      <c r="B84" s="14" t="s">
        <v>31</v>
      </c>
      <c r="C84" s="14" t="s">
        <v>32</v>
      </c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2"/>
      <c r="O84" s="17" t="s">
        <v>5</v>
      </c>
      <c r="P84" s="17" t="s">
        <v>33</v>
      </c>
      <c r="Q84" s="60" t="s">
        <v>34</v>
      </c>
      <c r="R84" s="61"/>
      <c r="S84" s="62"/>
    </row>
    <row r="85" spans="1:19" ht="15" customHeight="1" x14ac:dyDescent="0.2">
      <c r="A85" s="63" t="s">
        <v>71</v>
      </c>
      <c r="B85" s="57">
        <f>VLOOKUP(CONCATENATE("VIDRO PUX ESQ ",Q85,"X",R85,"X",S85,"MM + COR"),[1]VIDROS!$A$5:$AD$415,5,FALSE)</f>
        <v>181000223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2445X1477X4</v>
      </c>
      <c r="P85" s="51">
        <v>1</v>
      </c>
      <c r="Q85" s="51">
        <f>Q66</f>
        <v>2445</v>
      </c>
      <c r="R85" s="51">
        <f>R66</f>
        <v>1477</v>
      </c>
      <c r="S85" s="51">
        <v>4</v>
      </c>
    </row>
    <row r="86" spans="1:19" ht="15" customHeight="1" x14ac:dyDescent="0.2">
      <c r="A86" s="64"/>
      <c r="B86" s="58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2445X1477X4</v>
      </c>
      <c r="P86" s="52"/>
      <c r="Q86" s="52"/>
      <c r="R86" s="52"/>
      <c r="S86" s="52"/>
    </row>
    <row r="87" spans="1:19" ht="15" customHeight="1" x14ac:dyDescent="0.2">
      <c r="A87" s="65"/>
      <c r="B87" s="59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2445X1477X4</v>
      </c>
      <c r="P87" s="52"/>
      <c r="Q87" s="52"/>
      <c r="R87" s="52"/>
      <c r="S87" s="52"/>
    </row>
    <row r="88" spans="1:19" ht="15" customHeight="1" x14ac:dyDescent="0.2">
      <c r="A88" s="54" t="s">
        <v>72</v>
      </c>
      <c r="B88" s="57">
        <f>VLOOKUP(CONCATENATE("VIDRO PUX ESQ ",Q85,"X",R85,"X",S85,"MM + COR"),[1]VIDROS!$A$5:$AD$415,4,FALSE)</f>
        <v>123223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2445X1477X4</v>
      </c>
      <c r="P88" s="52"/>
      <c r="Q88" s="52"/>
      <c r="R88" s="52"/>
      <c r="S88" s="52"/>
    </row>
    <row r="89" spans="1:19" ht="15" customHeight="1" x14ac:dyDescent="0.2">
      <c r="A89" s="55"/>
      <c r="B89" s="58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2445X1477X4</v>
      </c>
      <c r="P89" s="52"/>
      <c r="Q89" s="52"/>
      <c r="R89" s="52"/>
      <c r="S89" s="52"/>
    </row>
    <row r="90" spans="1:19" ht="15" customHeight="1" x14ac:dyDescent="0.2">
      <c r="A90" s="55"/>
      <c r="B90" s="58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2445X1477X4</v>
      </c>
      <c r="P90" s="52"/>
      <c r="Q90" s="52"/>
      <c r="R90" s="52"/>
      <c r="S90" s="52"/>
    </row>
    <row r="91" spans="1:19" ht="15" customHeight="1" x14ac:dyDescent="0.2">
      <c r="A91" s="55"/>
      <c r="B91" s="58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2445X1477X4</v>
      </c>
      <c r="P91" s="52"/>
      <c r="Q91" s="52"/>
      <c r="R91" s="52"/>
      <c r="S91" s="52"/>
    </row>
    <row r="92" spans="1:19" ht="15" customHeight="1" x14ac:dyDescent="0.2">
      <c r="A92" s="55"/>
      <c r="B92" s="58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2445X1477X4</v>
      </c>
      <c r="P92" s="52"/>
      <c r="Q92" s="52"/>
      <c r="R92" s="52"/>
      <c r="S92" s="52"/>
    </row>
    <row r="93" spans="1:19" ht="15" customHeight="1" x14ac:dyDescent="0.2">
      <c r="A93" s="55"/>
      <c r="B93" s="58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2445X1477X4</v>
      </c>
      <c r="P93" s="52"/>
      <c r="Q93" s="52"/>
      <c r="R93" s="52"/>
      <c r="S93" s="52"/>
    </row>
    <row r="94" spans="1:19" ht="15" customHeight="1" x14ac:dyDescent="0.2">
      <c r="A94" s="55"/>
      <c r="B94" s="58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2445X1477X4</v>
      </c>
      <c r="P94" s="52"/>
      <c r="Q94" s="52"/>
      <c r="R94" s="52"/>
      <c r="S94" s="52"/>
    </row>
    <row r="95" spans="1:19" ht="15" customHeight="1" x14ac:dyDescent="0.2">
      <c r="A95" s="55"/>
      <c r="B95" s="58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2445X1477X4</v>
      </c>
      <c r="P95" s="52"/>
      <c r="Q95" s="52"/>
      <c r="R95" s="52"/>
      <c r="S95" s="52"/>
    </row>
    <row r="96" spans="1:19" ht="15" customHeight="1" x14ac:dyDescent="0.2">
      <c r="A96" s="55"/>
      <c r="B96" s="58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2445X1477X4</v>
      </c>
      <c r="P96" s="52"/>
      <c r="Q96" s="52"/>
      <c r="R96" s="52"/>
      <c r="S96" s="52"/>
    </row>
    <row r="97" spans="1:19" ht="15" customHeight="1" x14ac:dyDescent="0.2">
      <c r="A97" s="55"/>
      <c r="B97" s="58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2445X1477X4</v>
      </c>
      <c r="P97" s="52"/>
      <c r="Q97" s="52"/>
      <c r="R97" s="52"/>
      <c r="S97" s="52"/>
    </row>
    <row r="98" spans="1:19" ht="15" customHeight="1" x14ac:dyDescent="0.2">
      <c r="A98" s="55"/>
      <c r="B98" s="58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2445X1477X4</v>
      </c>
      <c r="P98" s="52"/>
      <c r="Q98" s="52"/>
      <c r="R98" s="52"/>
      <c r="S98" s="52"/>
    </row>
    <row r="99" spans="1:19" ht="15" customHeight="1" x14ac:dyDescent="0.2">
      <c r="A99" s="55"/>
      <c r="B99" s="58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2445X1477X4</v>
      </c>
      <c r="P99" s="52"/>
      <c r="Q99" s="52"/>
      <c r="R99" s="52"/>
      <c r="S99" s="52"/>
    </row>
    <row r="100" spans="1:19" ht="15" customHeight="1" x14ac:dyDescent="0.2">
      <c r="A100" s="55"/>
      <c r="B100" s="58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2445X1477X4</v>
      </c>
      <c r="P100" s="52"/>
      <c r="Q100" s="52"/>
      <c r="R100" s="52"/>
      <c r="S100" s="52"/>
    </row>
    <row r="101" spans="1:19" ht="15" customHeight="1" x14ac:dyDescent="0.2">
      <c r="A101" s="56"/>
      <c r="B101" s="59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2445X1477X4</v>
      </c>
      <c r="P101" s="53"/>
      <c r="Q101" s="53"/>
      <c r="R101" s="53"/>
      <c r="S101" s="53"/>
    </row>
    <row r="102" spans="1:19" ht="18" customHeight="1" x14ac:dyDescent="0.2">
      <c r="A102" s="48" t="s">
        <v>70</v>
      </c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0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17" t="s">
        <v>5</v>
      </c>
      <c r="P103" s="17" t="s">
        <v>33</v>
      </c>
      <c r="Q103" s="60" t="s">
        <v>34</v>
      </c>
      <c r="R103" s="61"/>
      <c r="S103" s="62"/>
    </row>
    <row r="104" spans="1:19" ht="15" customHeight="1" x14ac:dyDescent="0.2">
      <c r="A104" s="63" t="s">
        <v>71</v>
      </c>
      <c r="B104" s="57">
        <f>VLOOKUP(CONCATENATE("VIDRO PUX ",Q104,"X",R104,"X",S104,"MM + COR"),[1]VIDROS!$A$5:$AD$415,5,FALSE)</f>
        <v>181000393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2445X1477X6</v>
      </c>
      <c r="P104" s="51">
        <v>1</v>
      </c>
      <c r="Q104" s="51">
        <f>Q66</f>
        <v>2445</v>
      </c>
      <c r="R104" s="51">
        <f>R66</f>
        <v>1477</v>
      </c>
      <c r="S104" s="51">
        <v>6</v>
      </c>
    </row>
    <row r="105" spans="1:19" ht="15" customHeight="1" x14ac:dyDescent="0.2">
      <c r="A105" s="64"/>
      <c r="B105" s="58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2445X1477X6</v>
      </c>
      <c r="P105" s="52"/>
      <c r="Q105" s="52"/>
      <c r="R105" s="52"/>
      <c r="S105" s="52"/>
    </row>
    <row r="106" spans="1:19" ht="15" customHeight="1" x14ac:dyDescent="0.2">
      <c r="A106" s="54" t="s">
        <v>72</v>
      </c>
      <c r="B106" s="57">
        <f>VLOOKUP(CONCATENATE("VIDRO PUX ",Q104,"X",R104,"X",S104,"MM + COR"),[1]VIDROS!$A$5:$AD$415,4,FALSE)</f>
        <v>123393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2445X1477X6</v>
      </c>
      <c r="P106" s="52"/>
      <c r="Q106" s="52"/>
      <c r="R106" s="52"/>
      <c r="S106" s="52"/>
    </row>
    <row r="107" spans="1:19" s="3" customFormat="1" ht="15" customHeight="1" x14ac:dyDescent="0.2">
      <c r="A107" s="55"/>
      <c r="B107" s="58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2445X1477X6</v>
      </c>
      <c r="P107" s="52"/>
      <c r="Q107" s="52"/>
      <c r="R107" s="52"/>
      <c r="S107" s="52"/>
    </row>
    <row r="108" spans="1:19" s="3" customFormat="1" ht="15" customHeight="1" x14ac:dyDescent="0.2">
      <c r="A108" s="55"/>
      <c r="B108" s="58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2445X1477X6</v>
      </c>
      <c r="P108" s="52"/>
      <c r="Q108" s="52"/>
      <c r="R108" s="52"/>
      <c r="S108" s="52"/>
    </row>
    <row r="109" spans="1:19" ht="15" customHeight="1" x14ac:dyDescent="0.2">
      <c r="A109" s="55"/>
      <c r="B109" s="58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2445X1477X6</v>
      </c>
      <c r="P109" s="52"/>
      <c r="Q109" s="52"/>
      <c r="R109" s="52"/>
      <c r="S109" s="52"/>
    </row>
    <row r="110" spans="1:19" ht="15" customHeight="1" x14ac:dyDescent="0.2">
      <c r="A110" s="55"/>
      <c r="B110" s="58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2445X1477X6</v>
      </c>
      <c r="P110" s="52"/>
      <c r="Q110" s="52"/>
      <c r="R110" s="52"/>
      <c r="S110" s="52"/>
    </row>
    <row r="111" spans="1:19" ht="15" customHeight="1" x14ac:dyDescent="0.2">
      <c r="A111" s="55"/>
      <c r="B111" s="58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2445X1477X6</v>
      </c>
      <c r="P111" s="52"/>
      <c r="Q111" s="52"/>
      <c r="R111" s="52"/>
      <c r="S111" s="52"/>
    </row>
    <row r="112" spans="1:19" ht="15" customHeight="1" x14ac:dyDescent="0.2">
      <c r="A112" s="55"/>
      <c r="B112" s="58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2445X1477X6</v>
      </c>
      <c r="P112" s="52"/>
      <c r="Q112" s="52"/>
      <c r="R112" s="52"/>
      <c r="S112" s="52"/>
    </row>
  </sheetData>
  <mergeCells count="77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S53:S54"/>
    <mergeCell ref="A53:A54"/>
    <mergeCell ref="O53:O54"/>
    <mergeCell ref="P53:P54"/>
    <mergeCell ref="Q53:Q54"/>
    <mergeCell ref="R53:R5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L-900</vt:lpstr>
      <vt:lpstr>L-800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2022-02-11T16:58:24Z</dcterms:modified>
</cp:coreProperties>
</file>