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20" windowWidth="15345" windowHeight="451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1" l="1"/>
  <c r="O54" i="82"/>
  <c r="O54" i="83"/>
  <c r="O54" i="84"/>
  <c r="O54" i="85"/>
  <c r="O54" i="86"/>
  <c r="O54" i="87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9" i="81" l="1"/>
  <c r="B66" i="81"/>
  <c r="B66" i="80"/>
  <c r="B69" i="80"/>
  <c r="B69" i="87"/>
  <c r="B66" i="87"/>
  <c r="B66" i="86"/>
  <c r="B69" i="86"/>
  <c r="B66" i="82"/>
  <c r="B69" i="82"/>
  <c r="B69" i="85"/>
  <c r="B66" i="85"/>
  <c r="B66" i="84"/>
  <c r="B69" i="84"/>
  <c r="B69" i="83"/>
  <c r="B66" i="83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2" l="1"/>
  <c r="B85" i="82"/>
  <c r="B88" i="86"/>
  <c r="B85" i="86"/>
  <c r="B85" i="81"/>
  <c r="B88" i="81"/>
  <c r="B85" i="83"/>
  <c r="B88" i="83"/>
  <c r="B85" i="87"/>
  <c r="B88" i="87"/>
  <c r="B85" i="85"/>
  <c r="B88" i="85"/>
  <c r="B88" i="84"/>
  <c r="B85" i="84"/>
  <c r="B88" i="80"/>
  <c r="B85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4" i="80" l="1"/>
  <c r="B106" i="80"/>
  <c r="B106" i="81"/>
  <c r="B104" i="81"/>
  <c r="B104" i="82"/>
  <c r="B106" i="82"/>
  <c r="B106" i="83"/>
  <c r="B104" i="83"/>
  <c r="B106" i="84"/>
  <c r="B104" i="84"/>
  <c r="B106" i="85"/>
  <c r="B104" i="85"/>
  <c r="O105" i="82"/>
  <c r="O105" i="80"/>
  <c r="O105" i="83"/>
  <c r="O105" i="84"/>
  <c r="O105" i="81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4" i="86" l="1"/>
  <c r="B106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<sst xmlns="http://schemas.openxmlformats.org/spreadsheetml/2006/main" count="1904" uniqueCount="88">
  <si>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</si>
  <si>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</si>
  <si>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</si>
  <si>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</si>
  <si>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</si>
  <si>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</si>
  <si>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</si>
  <si>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</si>
  <si>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</si>
  <si>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</si>
  <si>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</si>
  <si>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</si>
  <si>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</si>
  <si>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</si>
  <si>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</si>
  <si>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</si>
  <si>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</si>
  <si>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</si>
  <si>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</si>
  <si>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</si>
  <si>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</si>
  <si>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</si>
  <si>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</si>
  <si>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</si>
  <si>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</si>
  <si>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</si>
  <si>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</si>
  <si>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</si>
  <si>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</si>
  <si>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</si>
  <si>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</si>
  <si>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</si>
  <si>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</si>
  <si>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</si>
  <si>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</si>
  <si>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</si>
  <si>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</si>
  <si>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</si>
  <si>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</si>
  <si>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</si>
  <si>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</si>
  <si>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</si>
  <si>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</si>
  <si>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</si>
  <si>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</si>
  <si>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</si>
  <si>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</si>
  <si>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</si>
  <si>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</si>
  <si>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</si>
  <si>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</si>
  <si>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</si>
  <si>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</si>
  <si>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</si>
  <si>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</si>
  <si>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</si>
  <si>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</si>
  <si>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</si>
  <si>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</si>
  <si>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</si>
  <si>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</si>
  <si>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</si>
  <si>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</si>
  <si>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</si>
  <si>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</si>
  <si>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</si>
  <si>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</si>
  <si>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</si>
  <si>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</si>
  <si>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</si>
  <si>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</si>
  <si>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</si>
  <si>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</si>
  <si>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</si>
  <si>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</si>
  <si>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</si>
  <si>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</si>
  <si>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</si>
  <si>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</si>
  <si>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</si>
  <si>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</si>
  <si>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</si>
  <si>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</si>
  <si>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H-2300</t>
  </si>
  <si>
    <t>1010271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</si>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</sst>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61">
        <v>929150</v>
      </c>
      <c r="B5" s="64">
        <f>VLOOKUP(A5,'[1]PTA DESL ALUM VD'!$B$10:$F$278,2,FALSE)</f>
        <v>570120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2300X800X45 + COR</v>
      </c>
      <c r="P5" s="32" t="s">
        <v>60</v>
      </c>
      <c r="Q5" s="61">
        <f>VLOOKUP(A5,'[1]PTA DESL ALUM VD'!$B$10:$F$278,4,FALSE)</f>
        <v>2300</v>
      </c>
      <c r="R5" s="61">
        <f>VLOOKUP(A5,'[1]PTA DESL ALUM VD'!$B$10:$F$278,5,FALSE)</f>
        <v>800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61">
        <v>1</v>
      </c>
      <c r="Q33" s="61">
        <f>VLOOKUP(A33,[1]PEÇAS!$A$12:$Q$112,15,FALSE)</f>
        <v>789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61">
        <v>1</v>
      </c>
      <c r="Q38" s="61">
        <f>VLOOKUP(A38,[1]PEÇAS!$A$12:$Q$112,15,FALSE)</f>
        <v>789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598021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2300X36X45MM + COR</v>
      </c>
      <c r="P43" s="61">
        <v>1</v>
      </c>
      <c r="Q43" s="61">
        <f>VLOOKUP(A43,[1]PEÇAS!$A$12:$Q$112,15,FALSE)</f>
        <v>2300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598021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2300X36X45MM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598031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2300X36X45MM + COR</v>
      </c>
      <c r="P48" s="61">
        <v>1</v>
      </c>
      <c r="Q48" s="61">
        <f>VLOOKUP(A48,[1]PEÇAS!$A$12:$Q$112,15,FALSE)</f>
        <v>2300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35"/>
      <c r="B49" s="30">
        <f>A48</f>
        <v>598031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2300X36X45MM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181000120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2245X777X4</v>
      </c>
      <c r="P66" s="43">
        <v>1</v>
      </c>
      <c r="Q66" s="43">
        <f>Q5-55</f>
        <v>2245</v>
      </c>
      <c r="R66" s="43">
        <f>R5-23</f>
        <v>777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2245X777X4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2245X777X4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123120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2245X777X4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2245X777X4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2245X777X4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2245X777X4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2245X777X4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2245X777X4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2245X777X4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2245X777X4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2245X777X4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2245X777X4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2245X777X4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2245X777X4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2245X777X4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2245X777X4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181000200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2245X777X4</v>
      </c>
      <c r="P85" s="43">
        <v>1</v>
      </c>
      <c r="Q85" s="43">
        <f>Q66</f>
        <v>2245</v>
      </c>
      <c r="R85" s="43">
        <f>R66</f>
        <v>777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2245X777X4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2245X777X4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123200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2245X777X4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2245X777X4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2245X777X4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2245X777X4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2245X777X4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2245X777X4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2245X777X4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2245X777X4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2245X777X4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2245X777X4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2245X777X4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2245X777X4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2245X777X4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2245X777X4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181000370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2245X777X6</v>
      </c>
      <c r="P104" s="43">
        <v>1</v>
      </c>
      <c r="Q104" s="43">
        <f>Q66</f>
        <v>2245</v>
      </c>
      <c r="R104" s="43">
        <f>R66</f>
        <v>777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2245X777X6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123370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2245X777X6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2245X777X6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2245X777X6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2245X777X6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2245X777X6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2245X777X6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2245X777X6</v>
      </c>
      <c r="P112" s="44"/>
      <c r="Q112" s="44"/>
      <c r="R112" s="44"/>
      <c r="S112" s="44"/>
    </row>
  </sheetData>
  <mergeCells count="71"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  <mergeCell ref="A30:S30"/>
    <mergeCell ref="A31:A32"/>
    <mergeCell ref="B31:B32"/>
    <mergeCell ref="C31:C32"/>
    <mergeCell ref="O31:O32"/>
    <mergeCell ref="P31:P32"/>
    <mergeCell ref="Q31:S31"/>
    <mergeCell ref="D31:N31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R85:R101"/>
    <mergeCell ref="S85:S101"/>
    <mergeCell ref="A88:A101"/>
    <mergeCell ref="B88:B101"/>
    <mergeCell ref="B85:B87"/>
    <mergeCell ref="P85:P101"/>
    <mergeCell ref="Q85:Q101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topLeftCell="A40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929151</v>
      </c>
      <c r="B5" s="64">
        <f>VLOOKUP(A5,'[1]PTA DESL ALUM VD'!$B$10:$F$278,2,FALSE)</f>
        <v>570121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2300X900X45 + COR</v>
      </c>
      <c r="P5" s="32" t="s">
        <v>60</v>
      </c>
      <c r="Q5" s="61">
        <f>VLOOKUP(A5,'[1]PTA DESL ALUM VD'!$B$10:$F$278,4,FALSE)</f>
        <v>2300</v>
      </c>
      <c r="R5" s="61">
        <f>VLOOKUP(A5,'[1]PTA DESL ALUM VD'!$B$10:$F$278,5,FALSE)</f>
        <v>900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61">
        <v>1</v>
      </c>
      <c r="Q33" s="61">
        <f>VLOOKUP(A33,[1]PEÇAS!$A$12:$Q$112,15,FALSE)</f>
        <v>889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61">
        <v>1</v>
      </c>
      <c r="Q38" s="61">
        <f>VLOOKUP(A38,[1]PEÇAS!$A$12:$Q$112,15,FALSE)</f>
        <v>889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598021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2300X36X45MM + COR</v>
      </c>
      <c r="P43" s="61">
        <v>1</v>
      </c>
      <c r="Q43" s="61">
        <f>VLOOKUP(A43,[1]PEÇAS!$A$12:$Q$112,15,FALSE)</f>
        <v>2300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598021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2300X36X45MM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598031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2300X36X45MM + COR</v>
      </c>
      <c r="P48" s="61">
        <v>1</v>
      </c>
      <c r="Q48" s="61">
        <f>VLOOKUP(A48,[1]PEÇAS!$A$12:$Q$112,15,FALSE)</f>
        <v>2300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598031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2300X36X45MM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181000121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2245X877X4</v>
      </c>
      <c r="P66" s="43">
        <v>1</v>
      </c>
      <c r="Q66" s="43">
        <f>Q5-55</f>
        <v>2245</v>
      </c>
      <c r="R66" s="43">
        <f>R5-23</f>
        <v>877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2245X877X4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2245X877X4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123121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2245X877X4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2245X877X4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2245X877X4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2245X877X4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2245X877X4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2245X877X4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2245X877X4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2245X877X4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2245X877X4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2245X877X4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2245X877X4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2245X877X4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2245X877X4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2245X877X4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181000201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2245X877X4</v>
      </c>
      <c r="P85" s="43">
        <v>1</v>
      </c>
      <c r="Q85" s="43">
        <f>Q66</f>
        <v>2245</v>
      </c>
      <c r="R85" s="43">
        <f>R66</f>
        <v>877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2245X877X4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2245X877X4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123201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2245X877X4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2245X877X4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2245X877X4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2245X877X4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2245X877X4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2245X877X4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2245X877X4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2245X877X4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2245X877X4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2245X877X4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2245X877X4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2245X877X4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2245X877X4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2245X877X4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181000371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2245X877X6</v>
      </c>
      <c r="P104" s="43">
        <v>1</v>
      </c>
      <c r="Q104" s="43">
        <f>Q66</f>
        <v>2245</v>
      </c>
      <c r="R104" s="43">
        <f>R66</f>
        <v>877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2245X877X6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123371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2245X877X6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2245X877X6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2245X877X6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2245X877X6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2245X877X6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2245X877X6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2245X877X6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929152</v>
      </c>
      <c r="B5" s="64">
        <f>VLOOKUP(A5,'[1]PTA DESL ALUM VD'!$B$10:$F$278,2,FALSE)</f>
        <v>570122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2300X1000X45 + COR</v>
      </c>
      <c r="P5" s="32" t="s">
        <v>60</v>
      </c>
      <c r="Q5" s="61">
        <f>VLOOKUP(A5,'[1]PTA DESL ALUM VD'!$B$10:$F$278,4,FALSE)</f>
        <v>2300</v>
      </c>
      <c r="R5" s="61">
        <f>VLOOKUP(A5,'[1]PTA DESL ALUM VD'!$B$10:$F$278,5,FALSE)</f>
        <v>1000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61">
        <v>1</v>
      </c>
      <c r="Q33" s="61">
        <f>VLOOKUP(A33,[1]PEÇAS!$A$12:$Q$112,15,FALSE)</f>
        <v>989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61">
        <v>1</v>
      </c>
      <c r="Q38" s="61">
        <f>VLOOKUP(A38,[1]PEÇAS!$A$12:$Q$112,15,FALSE)</f>
        <v>989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598021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2300X36X45MM + COR</v>
      </c>
      <c r="P43" s="61">
        <v>1</v>
      </c>
      <c r="Q43" s="61">
        <f>VLOOKUP(A43,[1]PEÇAS!$A$12:$Q$112,15,FALSE)</f>
        <v>2300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598021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2300X36X45MM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598031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2300X36X45MM + COR</v>
      </c>
      <c r="P48" s="61">
        <v>1</v>
      </c>
      <c r="Q48" s="61">
        <f>VLOOKUP(A48,[1]PEÇAS!$A$12:$Q$112,15,FALSE)</f>
        <v>2300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598031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2300X36X45MM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181000122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2245X977X4</v>
      </c>
      <c r="P66" s="43">
        <v>1</v>
      </c>
      <c r="Q66" s="43">
        <f>Q5-55</f>
        <v>2245</v>
      </c>
      <c r="R66" s="43">
        <f>R5-23</f>
        <v>977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2245X977X4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2245X977X4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123122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2245X977X4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2245X977X4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2245X977X4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2245X977X4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2245X977X4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2245X977X4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2245X977X4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2245X977X4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2245X977X4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2245X977X4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2245X977X4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2245X977X4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2245X977X4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2245X977X4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181000202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2245X977X4</v>
      </c>
      <c r="P85" s="43">
        <v>1</v>
      </c>
      <c r="Q85" s="43">
        <f>Q66</f>
        <v>2245</v>
      </c>
      <c r="R85" s="43">
        <f>R66</f>
        <v>977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2245X977X4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2245X977X4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123202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2245X977X4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2245X977X4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2245X977X4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2245X977X4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2245X977X4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2245X977X4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2245X977X4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2245X977X4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2245X977X4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2245X977X4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2245X977X4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2245X977X4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2245X977X4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2245X977X4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181000372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2245X977X6</v>
      </c>
      <c r="P104" s="43">
        <v>1</v>
      </c>
      <c r="Q104" s="43">
        <f>Q66</f>
        <v>2245</v>
      </c>
      <c r="R104" s="43">
        <f>R66</f>
        <v>977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2245X977X6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123372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2245X977X6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2245X977X6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2245X977X6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2245X977X6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2245X977X6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2245X977X6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2245X977X6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929153</v>
      </c>
      <c r="B5" s="64">
        <f>VLOOKUP(A5,'[1]PTA DESL ALUM VD'!$B$10:$F$278,2,FALSE)</f>
        <v>570123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2300X1100X45 + COR</v>
      </c>
      <c r="P5" s="32" t="s">
        <v>60</v>
      </c>
      <c r="Q5" s="61">
        <f>VLOOKUP(A5,'[1]PTA DESL ALUM VD'!$B$10:$F$278,4,FALSE)</f>
        <v>2300</v>
      </c>
      <c r="R5" s="61">
        <f>VLOOKUP(A5,'[1]PTA DESL ALUM VD'!$B$10:$F$278,5,FALSE)</f>
        <v>1100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61">
        <v>1</v>
      </c>
      <c r="Q33" s="61">
        <f>VLOOKUP(A33,[1]PEÇAS!$A$12:$Q$112,15,FALSE)</f>
        <v>1089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61">
        <v>1</v>
      </c>
      <c r="Q38" s="61">
        <f>VLOOKUP(A38,[1]PEÇAS!$A$12:$Q$112,15,FALSE)</f>
        <v>1089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598021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2300X36X45MM + COR</v>
      </c>
      <c r="P43" s="61">
        <v>1</v>
      </c>
      <c r="Q43" s="61">
        <f>VLOOKUP(A43,[1]PEÇAS!$A$12:$Q$112,15,FALSE)</f>
        <v>2300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598021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2300X36X45MM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598031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2300X36X45MM + COR</v>
      </c>
      <c r="P48" s="61">
        <v>1</v>
      </c>
      <c r="Q48" s="61">
        <f>VLOOKUP(A48,[1]PEÇAS!$A$12:$Q$112,15,FALSE)</f>
        <v>2300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598031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2300X36X45MM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181000123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2245X1077X4</v>
      </c>
      <c r="P66" s="43">
        <v>1</v>
      </c>
      <c r="Q66" s="43">
        <f>Q5-55</f>
        <v>2245</v>
      </c>
      <c r="R66" s="43">
        <f>R5-23</f>
        <v>1077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2245X1077X4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2245X1077X4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123123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2245X1077X4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2245X1077X4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2245X1077X4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2245X1077X4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2245X1077X4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2245X1077X4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2245X1077X4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2245X1077X4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2245X1077X4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2245X1077X4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2245X1077X4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2245X1077X4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2245X1077X4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2245X1077X4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181000203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2245X1077X4</v>
      </c>
      <c r="P85" s="43">
        <v>1</v>
      </c>
      <c r="Q85" s="43">
        <f>Q66</f>
        <v>2245</v>
      </c>
      <c r="R85" s="43">
        <f>R66</f>
        <v>1077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2245X1077X4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2245X1077X4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123203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2245X1077X4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2245X1077X4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2245X1077X4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2245X1077X4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2245X1077X4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2245X1077X4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2245X1077X4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2245X1077X4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2245X1077X4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2245X1077X4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2245X1077X4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2245X1077X4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2245X1077X4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2245X1077X4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181000373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2245X1077X6</v>
      </c>
      <c r="P104" s="43">
        <v>1</v>
      </c>
      <c r="Q104" s="43">
        <f>Q66</f>
        <v>2245</v>
      </c>
      <c r="R104" s="43">
        <f>R66</f>
        <v>1077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2245X1077X6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123373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2245X1077X6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2245X1077X6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2245X1077X6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2245X1077X6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2245X1077X6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2245X1077X6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2245X1077X6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topLeftCell="A7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929154</v>
      </c>
      <c r="B5" s="64">
        <f>VLOOKUP(A5,'[1]PTA DESL ALUM VD'!$B$10:$F$278,2,FALSE)</f>
        <v>570124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2300X1200X45 + COR</v>
      </c>
      <c r="P5" s="32" t="s">
        <v>60</v>
      </c>
      <c r="Q5" s="61">
        <f>VLOOKUP(A5,'[1]PTA DESL ALUM VD'!$B$10:$F$278,4,FALSE)</f>
        <v>2300</v>
      </c>
      <c r="R5" s="61">
        <f>VLOOKUP(A5,'[1]PTA DESL ALUM VD'!$B$10:$F$278,5,FALSE)</f>
        <v>1200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61">
        <v>1</v>
      </c>
      <c r="Q33" s="61">
        <f>VLOOKUP(A33,[1]PEÇAS!$A$12:$Q$112,15,FALSE)</f>
        <v>1189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61">
        <v>1</v>
      </c>
      <c r="Q38" s="61">
        <f>VLOOKUP(A38,[1]PEÇAS!$A$12:$Q$112,15,FALSE)</f>
        <v>1189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598021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2300X36X45MM + COR</v>
      </c>
      <c r="P43" s="61">
        <v>1</v>
      </c>
      <c r="Q43" s="61">
        <f>VLOOKUP(A43,[1]PEÇAS!$A$12:$Q$112,15,FALSE)</f>
        <v>2300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598021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2300X36X45MM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598031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2300X36X45MM + COR</v>
      </c>
      <c r="P48" s="61">
        <v>1</v>
      </c>
      <c r="Q48" s="61">
        <f>VLOOKUP(A48,[1]PEÇAS!$A$12:$Q$112,15,FALSE)</f>
        <v>2300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598031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2300X36X45MM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6.8100000000000005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6.8100000000000005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181000124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2245X1177X4</v>
      </c>
      <c r="P66" s="43">
        <v>1</v>
      </c>
      <c r="Q66" s="43">
        <f>Q5-55</f>
        <v>2245</v>
      </c>
      <c r="R66" s="43">
        <f>R5-23</f>
        <v>1177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2245X1177X4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2245X1177X4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123124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2245X1177X4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2245X1177X4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2245X1177X4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2245X1177X4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2245X1177X4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2245X1177X4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2245X1177X4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2245X1177X4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2245X1177X4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2245X1177X4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2245X1177X4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2245X1177X4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2245X1177X4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2245X1177X4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181000204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2245X1177X4</v>
      </c>
      <c r="P85" s="43">
        <v>1</v>
      </c>
      <c r="Q85" s="43">
        <f>Q66</f>
        <v>2245</v>
      </c>
      <c r="R85" s="43">
        <f>R66</f>
        <v>1177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2245X1177X4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2245X1177X4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123204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2245X1177X4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2245X1177X4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2245X1177X4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2245X1177X4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2245X1177X4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2245X1177X4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2245X1177X4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2245X1177X4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2245X1177X4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2245X1177X4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2245X1177X4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2245X1177X4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2245X1177X4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2245X1177X4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181000374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2245X1177X6</v>
      </c>
      <c r="P104" s="43">
        <v>1</v>
      </c>
      <c r="Q104" s="43">
        <f>Q66</f>
        <v>2245</v>
      </c>
      <c r="R104" s="43">
        <f>R66</f>
        <v>1177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2245X1177X6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123374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2245X1177X6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2245X1177X6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2245X1177X6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2245X1177X6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2245X1177X6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2245X1177X6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2245X1177X6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topLeftCell="A7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929155</v>
      </c>
      <c r="B5" s="64">
        <f>VLOOKUP(A5,'[1]PTA DESL ALUM VD'!$B$10:$F$278,2,FALSE)</f>
        <v>570125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2300X1300X45 + COR</v>
      </c>
      <c r="P5" s="32" t="s">
        <v>60</v>
      </c>
      <c r="Q5" s="61">
        <f>VLOOKUP(A5,'[1]PTA DESL ALUM VD'!$B$10:$F$278,4,FALSE)</f>
        <v>2300</v>
      </c>
      <c r="R5" s="61">
        <f>VLOOKUP(A5,'[1]PTA DESL ALUM VD'!$B$10:$F$278,5,FALSE)</f>
        <v>1300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61">
        <v>1</v>
      </c>
      <c r="Q33" s="61">
        <f>VLOOKUP(A33,[1]PEÇAS!$A$12:$Q$112,15,FALSE)</f>
        <v>1289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61">
        <v>1</v>
      </c>
      <c r="Q38" s="61">
        <f>VLOOKUP(A38,[1]PEÇAS!$A$12:$Q$112,15,FALSE)</f>
        <v>1289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598021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2300X36X45MM + COR</v>
      </c>
      <c r="P43" s="61">
        <v>1</v>
      </c>
      <c r="Q43" s="61">
        <f>VLOOKUP(A43,[1]PEÇAS!$A$12:$Q$112,15,FALSE)</f>
        <v>2300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598021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2300X36X45MM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598031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2300X36X45MM + COR</v>
      </c>
      <c r="P48" s="61">
        <v>1</v>
      </c>
      <c r="Q48" s="61">
        <f>VLOOKUP(A48,[1]PEÇAS!$A$12:$Q$112,15,FALSE)</f>
        <v>2300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598031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2300X36X45MM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181000125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2245X1277X4</v>
      </c>
      <c r="P66" s="43">
        <v>1</v>
      </c>
      <c r="Q66" s="43">
        <f>Q5-55</f>
        <v>2245</v>
      </c>
      <c r="R66" s="43">
        <f>R5-23</f>
        <v>1277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2245X1277X4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2245X1277X4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123125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2245X1277X4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2245X1277X4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2245X1277X4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2245X1277X4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2245X1277X4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2245X1277X4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2245X1277X4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2245X1277X4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2245X1277X4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2245X1277X4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2245X1277X4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2245X1277X4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2245X1277X4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2245X1277X4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181000205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2245X1277X4</v>
      </c>
      <c r="P85" s="43">
        <v>1</v>
      </c>
      <c r="Q85" s="43">
        <f>Q66</f>
        <v>2245</v>
      </c>
      <c r="R85" s="43">
        <f>R66</f>
        <v>1277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2245X1277X4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2245X1277X4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123205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2245X1277X4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2245X1277X4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2245X1277X4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2245X1277X4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2245X1277X4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2245X1277X4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2245X1277X4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2245X1277X4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2245X1277X4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2245X1277X4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2245X1277X4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2245X1277X4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2245X1277X4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2245X1277X4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181000375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2245X1277X6</v>
      </c>
      <c r="P104" s="43">
        <v>1</v>
      </c>
      <c r="Q104" s="43">
        <f>Q66</f>
        <v>2245</v>
      </c>
      <c r="R104" s="43">
        <f>R66</f>
        <v>1277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2245X1277X6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123375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2245X1277X6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2245X1277X6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2245X1277X6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2245X1277X6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2245X1277X6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2245X1277X6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2245X1277X6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topLeftCell="A7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929156</v>
      </c>
      <c r="B5" s="64">
        <f>VLOOKUP(A5,'[1]PTA DESL ALUM VD'!$B$10:$F$278,2,FALSE)</f>
        <v>570126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2300X1400X45 + COR</v>
      </c>
      <c r="P5" s="32" t="s">
        <v>60</v>
      </c>
      <c r="Q5" s="61">
        <f>VLOOKUP(A5,'[1]PTA DESL ALUM VD'!$B$10:$F$278,4,FALSE)</f>
        <v>2300</v>
      </c>
      <c r="R5" s="61">
        <f>VLOOKUP(A5,'[1]PTA DESL ALUM VD'!$B$10:$F$278,5,FALSE)</f>
        <v>1400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61">
        <v>1</v>
      </c>
      <c r="Q33" s="61">
        <f>VLOOKUP(A33,[1]PEÇAS!$A$12:$Q$112,15,FALSE)</f>
        <v>1389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61">
        <v>1</v>
      </c>
      <c r="Q38" s="61">
        <f>VLOOKUP(A38,[1]PEÇAS!$A$12:$Q$112,15,FALSE)</f>
        <v>1389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598021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2300X36X45MM + COR</v>
      </c>
      <c r="P43" s="61">
        <v>1</v>
      </c>
      <c r="Q43" s="61">
        <f>VLOOKUP(A43,[1]PEÇAS!$A$12:$Q$112,15,FALSE)</f>
        <v>2300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598021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2300X36X45MM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598031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 2300X36X45MM + COR</v>
      </c>
      <c r="P48" s="61">
        <v>1</v>
      </c>
      <c r="Q48" s="61">
        <f>VLOOKUP(A48,[1]PEÇAS!$A$12:$Q$112,15,FALSE)</f>
        <v>2300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30">
        <f>A48</f>
        <v>598031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 2300X36X45MM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181000126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2245X1377X4</v>
      </c>
      <c r="P66" s="43">
        <v>1</v>
      </c>
      <c r="Q66" s="43">
        <f>Q5-55</f>
        <v>2245</v>
      </c>
      <c r="R66" s="43">
        <f>R5-23</f>
        <v>1377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2245X1377X4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2245X1377X4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123126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2245X1377X4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2245X1377X4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2245X1377X4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2245X1377X4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2245X1377X4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2245X1377X4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2245X1377X4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2245X1377X4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2245X1377X4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2245X1377X4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2245X1377X4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2245X1377X4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2245X1377X4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2245X1377X4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181000206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2245X1377X4</v>
      </c>
      <c r="P85" s="43">
        <v>1</v>
      </c>
      <c r="Q85" s="43">
        <f>Q66</f>
        <v>2245</v>
      </c>
      <c r="R85" s="43">
        <f>R66</f>
        <v>1377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2245X1377X4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2245X1377X4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123206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2245X1377X4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2245X1377X4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2245X1377X4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2245X1377X4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2245X1377X4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2245X1377X4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2245X1377X4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2245X1377X4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2245X1377X4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2245X1377X4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2245X1377X4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2245X1377X4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2245X1377X4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2245X1377X4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181000376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2245X1377X6</v>
      </c>
      <c r="P104" s="43">
        <v>1</v>
      </c>
      <c r="Q104" s="43">
        <f>Q66</f>
        <v>2245</v>
      </c>
      <c r="R104" s="43">
        <f>R66</f>
        <v>1377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2245X1377X6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123376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2245X1377X6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2245X1377X6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2245X1377X6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2245X1377X6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2245X1377X6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2245X1377X6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2245X1377X6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zoomScale="80" zoomScaleNormal="100" zoomScaleSheetLayoutView="80" workbookViewId="0">
      <selection activeCell="N5" sqref="N5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s="2" customFormat="1" ht="60.75" customHeight="1" x14ac:dyDescent="0.2">
      <c r="A2" s="72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s="2" customFormat="1" ht="27.75" customHeight="1" x14ac:dyDescent="0.2">
      <c r="A3" s="74" t="s">
        <v>3</v>
      </c>
      <c r="B3" s="74" t="s">
        <v>4</v>
      </c>
      <c r="C3" s="74" t="s">
        <v>6</v>
      </c>
      <c r="D3" s="78" t="s">
        <v>6</v>
      </c>
      <c r="E3" s="79"/>
      <c r="F3" s="79"/>
      <c r="G3" s="79"/>
      <c r="H3" s="79"/>
      <c r="I3" s="79"/>
      <c r="J3" s="79"/>
      <c r="K3" s="79"/>
      <c r="L3" s="79"/>
      <c r="M3" s="79"/>
      <c r="N3" s="80"/>
      <c r="O3" s="75" t="s">
        <v>5</v>
      </c>
      <c r="P3" s="76" t="s">
        <v>42</v>
      </c>
      <c r="Q3" s="75" t="s">
        <v>7</v>
      </c>
      <c r="R3" s="75"/>
      <c r="S3" s="75"/>
    </row>
    <row r="4" spans="1:19" ht="38.25" customHeight="1" x14ac:dyDescent="0.2">
      <c r="A4" s="74"/>
      <c r="B4" s="74"/>
      <c r="C4" s="74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5"/>
      <c r="P4" s="77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1">
        <v>929157</v>
      </c>
      <c r="B5" s="64">
        <f>VLOOKUP(A5,'[1]PTA DESL ALUM VD'!$B$10:$F$278,2,FALSE)</f>
        <v>570127</v>
      </c>
      <c r="C5" s="65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1" t="str">
        <f>VLOOKUP(A5,'[1]PTA DESL ALUM VD'!$B$10:$F$278,3,FALSE)</f>
        <v>PORTA ESP ATRIA PUX 2300X1500X45 + COR</v>
      </c>
      <c r="P5" s="32" t="s">
        <v>60</v>
      </c>
      <c r="Q5" s="61">
        <f>VLOOKUP(A5,'[1]PTA DESL ALUM VD'!$B$10:$F$278,4,FALSE)</f>
        <v>2300</v>
      </c>
      <c r="R5" s="61">
        <f>VLOOKUP(A5,'[1]PTA DESL ALUM VD'!$B$10:$F$278,5,FALSE)</f>
        <v>1500</v>
      </c>
      <c r="S5" s="61">
        <v>45</v>
      </c>
    </row>
    <row r="6" spans="1:19" ht="38.25" customHeight="1" x14ac:dyDescent="0.2">
      <c r="A6" s="62"/>
      <c r="B6" s="66"/>
      <c r="C6" s="67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2"/>
      <c r="P6" s="32" t="s">
        <v>26</v>
      </c>
      <c r="Q6" s="62"/>
      <c r="R6" s="62"/>
      <c r="S6" s="62"/>
    </row>
    <row r="7" spans="1:19" ht="38.25" customHeight="1" x14ac:dyDescent="0.2">
      <c r="A7" s="62"/>
      <c r="B7" s="66"/>
      <c r="C7" s="67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2"/>
      <c r="P7" s="32" t="s">
        <v>51</v>
      </c>
      <c r="Q7" s="62"/>
      <c r="R7" s="62"/>
      <c r="S7" s="62"/>
    </row>
    <row r="8" spans="1:19" ht="38.25" customHeight="1" x14ac:dyDescent="0.2">
      <c r="A8" s="62"/>
      <c r="B8" s="66"/>
      <c r="C8" s="67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2"/>
      <c r="P8" s="32" t="s">
        <v>65</v>
      </c>
      <c r="Q8" s="62"/>
      <c r="R8" s="62"/>
      <c r="S8" s="62"/>
    </row>
    <row r="9" spans="1:19" ht="30" customHeight="1" x14ac:dyDescent="0.2">
      <c r="A9" s="62"/>
      <c r="B9" s="66"/>
      <c r="C9" s="67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2"/>
      <c r="P9" s="32" t="s">
        <v>24</v>
      </c>
      <c r="Q9" s="62"/>
      <c r="R9" s="62"/>
      <c r="S9" s="62"/>
    </row>
    <row r="10" spans="1:19" ht="30" customHeight="1" x14ac:dyDescent="0.2">
      <c r="A10" s="62"/>
      <c r="B10" s="66"/>
      <c r="C10" s="67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2"/>
      <c r="P10" s="32" t="s">
        <v>12</v>
      </c>
      <c r="Q10" s="62"/>
      <c r="R10" s="62"/>
      <c r="S10" s="62"/>
    </row>
    <row r="11" spans="1:19" ht="30" customHeight="1" x14ac:dyDescent="0.2">
      <c r="A11" s="62"/>
      <c r="B11" s="66"/>
      <c r="C11" s="67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2"/>
      <c r="P11" s="32" t="s">
        <v>64</v>
      </c>
      <c r="Q11" s="62"/>
      <c r="R11" s="62"/>
      <c r="S11" s="62"/>
    </row>
    <row r="12" spans="1:19" ht="30" customHeight="1" x14ac:dyDescent="0.2">
      <c r="A12" s="62"/>
      <c r="B12" s="66"/>
      <c r="C12" s="67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2"/>
      <c r="P12" s="32" t="s">
        <v>21</v>
      </c>
      <c r="Q12" s="62"/>
      <c r="R12" s="62"/>
      <c r="S12" s="62"/>
    </row>
    <row r="13" spans="1:19" ht="30" customHeight="1" x14ac:dyDescent="0.2">
      <c r="A13" s="62"/>
      <c r="B13" s="66"/>
      <c r="C13" s="67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2"/>
      <c r="P13" s="32" t="s">
        <v>25</v>
      </c>
      <c r="Q13" s="62"/>
      <c r="R13" s="62"/>
      <c r="S13" s="62"/>
    </row>
    <row r="14" spans="1:19" ht="30" customHeight="1" x14ac:dyDescent="0.2">
      <c r="A14" s="62"/>
      <c r="B14" s="66"/>
      <c r="C14" s="67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2"/>
      <c r="P14" s="32" t="s">
        <v>62</v>
      </c>
      <c r="Q14" s="62"/>
      <c r="R14" s="62"/>
      <c r="S14" s="62"/>
    </row>
    <row r="15" spans="1:19" ht="30" customHeight="1" x14ac:dyDescent="0.2">
      <c r="A15" s="62"/>
      <c r="B15" s="66"/>
      <c r="C15" s="67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2"/>
      <c r="P15" s="32" t="s">
        <v>61</v>
      </c>
      <c r="Q15" s="62"/>
      <c r="R15" s="62"/>
      <c r="S15" s="62"/>
    </row>
    <row r="16" spans="1:19" ht="30" customHeight="1" x14ac:dyDescent="0.2">
      <c r="A16" s="62"/>
      <c r="B16" s="66"/>
      <c r="C16" s="67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2"/>
      <c r="P16" s="32" t="s">
        <v>22</v>
      </c>
      <c r="Q16" s="62"/>
      <c r="R16" s="62"/>
      <c r="S16" s="62"/>
    </row>
    <row r="17" spans="1:19" ht="30" customHeight="1" x14ac:dyDescent="0.2">
      <c r="A17" s="62"/>
      <c r="B17" s="66"/>
      <c r="C17" s="67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2"/>
      <c r="P17" s="32" t="s">
        <v>23</v>
      </c>
      <c r="Q17" s="62"/>
      <c r="R17" s="62"/>
      <c r="S17" s="62"/>
    </row>
    <row r="18" spans="1:19" ht="30" customHeight="1" x14ac:dyDescent="0.2">
      <c r="A18" s="62"/>
      <c r="B18" s="66"/>
      <c r="C18" s="67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2"/>
      <c r="P18" s="32" t="s">
        <v>53</v>
      </c>
      <c r="Q18" s="62"/>
      <c r="R18" s="62"/>
      <c r="S18" s="62"/>
    </row>
    <row r="19" spans="1:19" ht="30" customHeight="1" x14ac:dyDescent="0.2">
      <c r="A19" s="62"/>
      <c r="B19" s="66"/>
      <c r="C19" s="67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2"/>
      <c r="P19" s="32" t="s">
        <v>54</v>
      </c>
      <c r="Q19" s="62"/>
      <c r="R19" s="62"/>
      <c r="S19" s="62"/>
    </row>
    <row r="20" spans="1:19" ht="30" customHeight="1" x14ac:dyDescent="0.2">
      <c r="A20" s="62"/>
      <c r="B20" s="66"/>
      <c r="C20" s="67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2"/>
      <c r="P20" s="32" t="s">
        <v>55</v>
      </c>
      <c r="Q20" s="62"/>
      <c r="R20" s="62"/>
      <c r="S20" s="62"/>
    </row>
    <row r="21" spans="1:19" ht="30" customHeight="1" x14ac:dyDescent="0.2">
      <c r="A21" s="62"/>
      <c r="B21" s="66"/>
      <c r="C21" s="67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2"/>
      <c r="P21" s="32" t="s">
        <v>56</v>
      </c>
      <c r="Q21" s="62"/>
      <c r="R21" s="62"/>
      <c r="S21" s="62"/>
    </row>
    <row r="22" spans="1:19" ht="30" customHeight="1" x14ac:dyDescent="0.2">
      <c r="A22" s="62"/>
      <c r="B22" s="66"/>
      <c r="C22" s="67"/>
      <c r="D22" s="39">
        <v>330019</v>
      </c>
      <c r="E22" s="39">
        <v>330119</v>
      </c>
      <c r="F22" s="39">
        <v>330219</v>
      </c>
      <c r="G22" s="39">
        <v>330319</v>
      </c>
      <c r="H22" s="39">
        <v>330419</v>
      </c>
      <c r="I22" s="39">
        <v>330519</v>
      </c>
      <c r="J22" s="39">
        <v>330619</v>
      </c>
      <c r="K22" s="39">
        <v>330719</v>
      </c>
      <c r="L22" s="39">
        <v>330819</v>
      </c>
      <c r="M22" s="39">
        <v>330919</v>
      </c>
      <c r="N22" s="39">
        <v>331019</v>
      </c>
      <c r="O22" s="62"/>
      <c r="P22" s="40" t="s">
        <v>20</v>
      </c>
      <c r="Q22" s="62"/>
      <c r="R22" s="62"/>
      <c r="S22" s="62"/>
    </row>
    <row r="23" spans="1:19" ht="30" customHeight="1" x14ac:dyDescent="0.2">
      <c r="A23" s="62"/>
      <c r="B23" s="66"/>
      <c r="C23" s="67"/>
      <c r="D23" s="39">
        <v>330025</v>
      </c>
      <c r="E23" s="39">
        <v>330125</v>
      </c>
      <c r="F23" s="39">
        <v>330225</v>
      </c>
      <c r="G23" s="39">
        <v>330325</v>
      </c>
      <c r="H23" s="39">
        <v>330425</v>
      </c>
      <c r="I23" s="39">
        <v>330525</v>
      </c>
      <c r="J23" s="39">
        <v>330625</v>
      </c>
      <c r="K23" s="39">
        <v>330725</v>
      </c>
      <c r="L23" s="39">
        <v>330825</v>
      </c>
      <c r="M23" s="39">
        <v>330925</v>
      </c>
      <c r="N23" s="39">
        <v>331025</v>
      </c>
      <c r="O23" s="62"/>
      <c r="P23" s="40" t="s">
        <v>63</v>
      </c>
      <c r="Q23" s="62"/>
      <c r="R23" s="62"/>
      <c r="S23" s="62"/>
    </row>
    <row r="24" spans="1:19" ht="30" customHeight="1" x14ac:dyDescent="0.2">
      <c r="A24" s="62"/>
      <c r="B24" s="66"/>
      <c r="C24" s="67"/>
      <c r="D24" s="39">
        <v>330028</v>
      </c>
      <c r="E24" s="39">
        <v>330128</v>
      </c>
      <c r="F24" s="39">
        <v>330228</v>
      </c>
      <c r="G24" s="39">
        <v>330328</v>
      </c>
      <c r="H24" s="39">
        <v>330428</v>
      </c>
      <c r="I24" s="39">
        <v>330528</v>
      </c>
      <c r="J24" s="39">
        <v>330628</v>
      </c>
      <c r="K24" s="39">
        <v>330728</v>
      </c>
      <c r="L24" s="39">
        <v>330828</v>
      </c>
      <c r="M24" s="39">
        <v>330928</v>
      </c>
      <c r="N24" s="39">
        <v>331028</v>
      </c>
      <c r="O24" s="62"/>
      <c r="P24" s="40" t="s">
        <v>41</v>
      </c>
      <c r="Q24" s="62"/>
      <c r="R24" s="62"/>
      <c r="S24" s="62"/>
    </row>
    <row r="25" spans="1:19" ht="30" customHeight="1" x14ac:dyDescent="0.2">
      <c r="A25" s="62"/>
      <c r="B25" s="66"/>
      <c r="C25" s="67"/>
      <c r="D25" s="39">
        <v>330058</v>
      </c>
      <c r="E25" s="39">
        <v>330158</v>
      </c>
      <c r="F25" s="39">
        <v>330258</v>
      </c>
      <c r="G25" s="39">
        <v>330358</v>
      </c>
      <c r="H25" s="39">
        <v>330458</v>
      </c>
      <c r="I25" s="39">
        <v>330558</v>
      </c>
      <c r="J25" s="39">
        <v>330658</v>
      </c>
      <c r="K25" s="39">
        <v>330758</v>
      </c>
      <c r="L25" s="39">
        <v>330858</v>
      </c>
      <c r="M25" s="39">
        <v>330958</v>
      </c>
      <c r="N25" s="39">
        <v>331058</v>
      </c>
      <c r="O25" s="62"/>
      <c r="P25" s="40" t="s">
        <v>39</v>
      </c>
      <c r="Q25" s="62"/>
      <c r="R25" s="62"/>
      <c r="S25" s="62"/>
    </row>
    <row r="26" spans="1:19" ht="30" customHeight="1" x14ac:dyDescent="0.2">
      <c r="A26" s="62"/>
      <c r="B26" s="66"/>
      <c r="C26" s="67"/>
      <c r="D26" s="39">
        <v>330059</v>
      </c>
      <c r="E26" s="39">
        <v>330159</v>
      </c>
      <c r="F26" s="39">
        <v>330259</v>
      </c>
      <c r="G26" s="39">
        <v>330359</v>
      </c>
      <c r="H26" s="39">
        <v>330459</v>
      </c>
      <c r="I26" s="39">
        <v>330559</v>
      </c>
      <c r="J26" s="39">
        <v>330659</v>
      </c>
      <c r="K26" s="39">
        <v>330759</v>
      </c>
      <c r="L26" s="39">
        <v>330859</v>
      </c>
      <c r="M26" s="39">
        <v>330959</v>
      </c>
      <c r="N26" s="39">
        <v>331059</v>
      </c>
      <c r="O26" s="62"/>
      <c r="P26" s="40" t="s">
        <v>40</v>
      </c>
      <c r="Q26" s="62"/>
      <c r="R26" s="62"/>
      <c r="S26" s="62"/>
    </row>
    <row r="27" spans="1:19" ht="30" customHeight="1" x14ac:dyDescent="0.2">
      <c r="A27" s="62"/>
      <c r="B27" s="66"/>
      <c r="C27" s="67"/>
      <c r="D27" s="39">
        <v>330060</v>
      </c>
      <c r="E27" s="39">
        <v>330160</v>
      </c>
      <c r="F27" s="39">
        <v>330260</v>
      </c>
      <c r="G27" s="39">
        <v>330360</v>
      </c>
      <c r="H27" s="39">
        <v>330460</v>
      </c>
      <c r="I27" s="39">
        <v>330560</v>
      </c>
      <c r="J27" s="39">
        <v>330660</v>
      </c>
      <c r="K27" s="39">
        <v>330760</v>
      </c>
      <c r="L27" s="39">
        <v>330860</v>
      </c>
      <c r="M27" s="39">
        <v>330960</v>
      </c>
      <c r="N27" s="39">
        <v>331060</v>
      </c>
      <c r="O27" s="62"/>
      <c r="P27" s="40" t="s">
        <v>57</v>
      </c>
      <c r="Q27" s="62"/>
      <c r="R27" s="62"/>
      <c r="S27" s="62"/>
    </row>
    <row r="28" spans="1:19" ht="30" customHeight="1" x14ac:dyDescent="0.2">
      <c r="A28" s="62"/>
      <c r="B28" s="66"/>
      <c r="C28" s="67"/>
      <c r="D28" s="39">
        <v>330061</v>
      </c>
      <c r="E28" s="39">
        <v>330161</v>
      </c>
      <c r="F28" s="39">
        <v>330261</v>
      </c>
      <c r="G28" s="39">
        <v>330361</v>
      </c>
      <c r="H28" s="39">
        <v>330461</v>
      </c>
      <c r="I28" s="39">
        <v>330561</v>
      </c>
      <c r="J28" s="39">
        <v>330661</v>
      </c>
      <c r="K28" s="39">
        <v>330761</v>
      </c>
      <c r="L28" s="39">
        <v>330861</v>
      </c>
      <c r="M28" s="39">
        <v>330961</v>
      </c>
      <c r="N28" s="39">
        <v>331061</v>
      </c>
      <c r="O28" s="62"/>
      <c r="P28" s="40" t="s">
        <v>58</v>
      </c>
      <c r="Q28" s="62"/>
      <c r="R28" s="62"/>
      <c r="S28" s="62"/>
    </row>
    <row r="29" spans="1:19" ht="30" customHeight="1" x14ac:dyDescent="0.2">
      <c r="A29" s="63"/>
      <c r="B29" s="68"/>
      <c r="C29" s="69"/>
      <c r="D29" s="39">
        <v>330063</v>
      </c>
      <c r="E29" s="39">
        <v>330163</v>
      </c>
      <c r="F29" s="39">
        <v>330263</v>
      </c>
      <c r="G29" s="39">
        <v>330363</v>
      </c>
      <c r="H29" s="39">
        <v>330463</v>
      </c>
      <c r="I29" s="39">
        <v>330563</v>
      </c>
      <c r="J29" s="39">
        <v>330663</v>
      </c>
      <c r="K29" s="39">
        <v>330763</v>
      </c>
      <c r="L29" s="39">
        <v>330863</v>
      </c>
      <c r="M29" s="39">
        <v>330963</v>
      </c>
      <c r="N29" s="39">
        <v>331063</v>
      </c>
      <c r="O29" s="63"/>
      <c r="P29" s="40" t="s">
        <v>59</v>
      </c>
      <c r="Q29" s="63"/>
      <c r="R29" s="63"/>
      <c r="S29" s="63"/>
    </row>
    <row r="30" spans="1:19" ht="33" customHeight="1" x14ac:dyDescent="0.2">
      <c r="A30" s="81" t="s">
        <v>78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</row>
    <row r="31" spans="1:19" ht="28.5" customHeight="1" x14ac:dyDescent="0.2">
      <c r="A31" s="84" t="s">
        <v>15</v>
      </c>
      <c r="B31" s="84" t="s">
        <v>4</v>
      </c>
      <c r="C31" s="84" t="s">
        <v>13</v>
      </c>
      <c r="D31" s="78" t="s">
        <v>6</v>
      </c>
      <c r="E31" s="79"/>
      <c r="F31" s="79"/>
      <c r="G31" s="79"/>
      <c r="H31" s="79"/>
      <c r="I31" s="79"/>
      <c r="J31" s="79"/>
      <c r="K31" s="79"/>
      <c r="L31" s="79"/>
      <c r="M31" s="79"/>
      <c r="N31" s="80"/>
      <c r="O31" s="85" t="s">
        <v>5</v>
      </c>
      <c r="P31" s="87" t="s">
        <v>10</v>
      </c>
      <c r="Q31" s="87" t="s">
        <v>11</v>
      </c>
      <c r="R31" s="87"/>
      <c r="S31" s="87"/>
    </row>
    <row r="32" spans="1:19" ht="39" customHeight="1" x14ac:dyDescent="0.2">
      <c r="A32" s="84"/>
      <c r="B32" s="84"/>
      <c r="C32" s="84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6"/>
      <c r="P32" s="87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61">
        <v>1</v>
      </c>
      <c r="Q33" s="61">
        <f>VLOOKUP(A33,[1]PEÇAS!$A$12:$Q$112,15,FALSE)</f>
        <v>1489</v>
      </c>
      <c r="R33" s="61">
        <f>VLOOKUP(A33,[1]PEÇAS!$A$12:$Q$112,16,FALSE)</f>
        <v>36</v>
      </c>
      <c r="S33" s="61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63"/>
      <c r="Q34" s="63"/>
      <c r="R34" s="63"/>
      <c r="S34" s="6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61">
        <v>1</v>
      </c>
      <c r="Q38" s="61">
        <f>VLOOKUP(A38,[1]PEÇAS!$A$12:$Q$112,15,FALSE)</f>
        <v>1489</v>
      </c>
      <c r="R38" s="61">
        <f>VLOOKUP(A38,[1]PEÇAS!$A$12:$Q$112,16,FALSE)</f>
        <v>36</v>
      </c>
      <c r="S38" s="61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63"/>
      <c r="Q39" s="63"/>
      <c r="R39" s="63"/>
      <c r="S39" s="6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598021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2300X36X45MM + COR</v>
      </c>
      <c r="P43" s="61">
        <v>1</v>
      </c>
      <c r="Q43" s="61">
        <f>VLOOKUP(A43,[1]PEÇAS!$A$12:$Q$112,15,FALSE)</f>
        <v>2300</v>
      </c>
      <c r="R43" s="61">
        <f>VLOOKUP(A43,[1]PEÇAS!$A$12:$Q$112,16,FALSE)</f>
        <v>36</v>
      </c>
      <c r="S43" s="61">
        <f>VLOOKUP(A43,[1]PEÇAS!$A$12:$Q$112,17,FALSE)</f>
        <v>45</v>
      </c>
    </row>
    <row r="44" spans="1:19" ht="24" customHeight="1" x14ac:dyDescent="0.2">
      <c r="A44" s="29"/>
      <c r="B44" s="30">
        <f>A43</f>
        <v>598021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2300X36X45MM - NATURAL</v>
      </c>
      <c r="P44" s="63"/>
      <c r="Q44" s="63"/>
      <c r="R44" s="63"/>
      <c r="S44" s="6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598031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 2300X36X45MM + COR</v>
      </c>
      <c r="P48" s="61">
        <v>1</v>
      </c>
      <c r="Q48" s="61">
        <f>VLOOKUP(A48,[1]PEÇAS!$A$12:$Q$112,15,FALSE)</f>
        <v>2300</v>
      </c>
      <c r="R48" s="61">
        <f>VLOOKUP(A48,[1]PEÇAS!$A$12:$Q$112,16,FALSE)</f>
        <v>36</v>
      </c>
      <c r="S48" s="61">
        <f>VLOOKUP(A48,[1]PEÇAS!$A$12:$Q$112,17,FALSE)</f>
        <v>45</v>
      </c>
    </row>
    <row r="49" spans="1:19" ht="24" customHeight="1" x14ac:dyDescent="0.2">
      <c r="A49" s="29"/>
      <c r="B49" s="28">
        <f>A48</f>
        <v>598031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 2300X36X45MM - NATURAL</v>
      </c>
      <c r="P49" s="63"/>
      <c r="Q49" s="63"/>
      <c r="R49" s="63"/>
      <c r="S49" s="6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7">
        <v>598096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8" t="str">
        <f>VLOOKUP(A53,[1]PEÇAS!$A$12:$Q$150,14,FALSE)</f>
        <v>PUXADOR INDUS ATRIA S/CILINDRO + COR</v>
      </c>
      <c r="P53" s="36">
        <v>1</v>
      </c>
      <c r="Q53" s="36">
        <f>VLOOKUP(A53,[1]PEÇAS!$A$12:$Q$150,15,FALSE)</f>
        <v>168</v>
      </c>
      <c r="R53" s="36">
        <f>VLOOKUP(A53,[1]PEÇAS!$A$12:$Q$150,16,FALSE)</f>
        <v>86</v>
      </c>
      <c r="S53" s="36">
        <f>VLOOKUP(A53,[1]PEÇAS!$A$12:$Q$150,17,FALSE)</f>
        <v>45</v>
      </c>
    </row>
    <row r="54" spans="1:19" ht="30" customHeight="1" x14ac:dyDescent="0.2">
      <c r="A54" s="42"/>
      <c r="B54" s="8"/>
      <c r="C54" s="8">
        <v>1010270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S/CILINDRO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1">
        <v>1010288</v>
      </c>
      <c r="G59" s="5">
        <v>1010287</v>
      </c>
      <c r="H59" s="41">
        <v>1010288</v>
      </c>
      <c r="I59" s="41">
        <v>1010288</v>
      </c>
      <c r="J59" s="5">
        <v>1010287</v>
      </c>
      <c r="K59" s="5">
        <v>1010287</v>
      </c>
      <c r="L59" s="41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1">
        <v>1020196</v>
      </c>
      <c r="O60" s="4" t="s">
        <v>85</v>
      </c>
      <c r="P60" s="5">
        <v>7.410000000000001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7.410000000000001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2" t="s">
        <v>79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</row>
    <row r="65" spans="1:19" ht="25.5" x14ac:dyDescent="0.2">
      <c r="A65" s="17" t="s">
        <v>35</v>
      </c>
      <c r="B65" s="14" t="s">
        <v>31</v>
      </c>
      <c r="C65" s="14" t="s">
        <v>32</v>
      </c>
      <c r="D65" s="55"/>
      <c r="E65" s="56"/>
      <c r="F65" s="56"/>
      <c r="G65" s="56"/>
      <c r="H65" s="56"/>
      <c r="I65" s="56"/>
      <c r="J65" s="56"/>
      <c r="K65" s="56"/>
      <c r="L65" s="56"/>
      <c r="M65" s="56"/>
      <c r="N65" s="57"/>
      <c r="O65" s="17" t="s">
        <v>5</v>
      </c>
      <c r="P65" s="17" t="s">
        <v>33</v>
      </c>
      <c r="Q65" s="55" t="s">
        <v>34</v>
      </c>
      <c r="R65" s="56"/>
      <c r="S65" s="57"/>
    </row>
    <row r="66" spans="1:19" ht="15" customHeight="1" x14ac:dyDescent="0.2">
      <c r="A66" s="58" t="s">
        <v>71</v>
      </c>
      <c r="B66" s="49">
        <f>VLOOKUP(CONCATENATE("VIDRO PUX DIR ",Q66,"X",R66,"X",S66,"MM + COR"),[1]VIDROS!$A$5:$AD$415,5,FALSE)</f>
        <v>181000127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2245X1477X4</v>
      </c>
      <c r="P66" s="43">
        <v>1</v>
      </c>
      <c r="Q66" s="43">
        <f>Q5-55</f>
        <v>2245</v>
      </c>
      <c r="R66" s="43">
        <f>R5-23</f>
        <v>1477</v>
      </c>
      <c r="S66" s="43">
        <v>4</v>
      </c>
    </row>
    <row r="67" spans="1:19" ht="15" customHeight="1" x14ac:dyDescent="0.2">
      <c r="A67" s="59"/>
      <c r="B67" s="50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2245X1477X4</v>
      </c>
      <c r="P67" s="44"/>
      <c r="Q67" s="44"/>
      <c r="R67" s="44"/>
      <c r="S67" s="44"/>
    </row>
    <row r="68" spans="1:19" ht="15" customHeight="1" x14ac:dyDescent="0.2">
      <c r="A68" s="60"/>
      <c r="B68" s="51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2245X1477X4</v>
      </c>
      <c r="P68" s="44"/>
      <c r="Q68" s="44"/>
      <c r="R68" s="44"/>
      <c r="S68" s="44"/>
    </row>
    <row r="69" spans="1:19" ht="15" customHeight="1" x14ac:dyDescent="0.2">
      <c r="A69" s="46" t="s">
        <v>72</v>
      </c>
      <c r="B69" s="49">
        <f>VLOOKUP(CONCATENATE("VIDRO PUX DIR ",Q66,"X",R66,"X",S66,"MM + COR"),[1]VIDROS!$A$5:$AD$415,4,FALSE)</f>
        <v>123127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2245X1477X4</v>
      </c>
      <c r="P69" s="44"/>
      <c r="Q69" s="44"/>
      <c r="R69" s="44"/>
      <c r="S69" s="44"/>
    </row>
    <row r="70" spans="1:19" ht="15" customHeight="1" x14ac:dyDescent="0.2">
      <c r="A70" s="47"/>
      <c r="B70" s="50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2245X1477X4</v>
      </c>
      <c r="P70" s="44"/>
      <c r="Q70" s="44"/>
      <c r="R70" s="44"/>
      <c r="S70" s="44"/>
    </row>
    <row r="71" spans="1:19" ht="15" customHeight="1" x14ac:dyDescent="0.2">
      <c r="A71" s="47"/>
      <c r="B71" s="50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2245X1477X4</v>
      </c>
      <c r="P71" s="44"/>
      <c r="Q71" s="44"/>
      <c r="R71" s="44"/>
      <c r="S71" s="44"/>
    </row>
    <row r="72" spans="1:19" ht="15" customHeight="1" x14ac:dyDescent="0.2">
      <c r="A72" s="47"/>
      <c r="B72" s="50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2245X1477X4</v>
      </c>
      <c r="P72" s="44"/>
      <c r="Q72" s="44"/>
      <c r="R72" s="44"/>
      <c r="S72" s="44"/>
    </row>
    <row r="73" spans="1:19" ht="15" customHeight="1" x14ac:dyDescent="0.2">
      <c r="A73" s="47"/>
      <c r="B73" s="50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2245X1477X4</v>
      </c>
      <c r="P73" s="44"/>
      <c r="Q73" s="44"/>
      <c r="R73" s="44"/>
      <c r="S73" s="44"/>
    </row>
    <row r="74" spans="1:19" ht="15" customHeight="1" x14ac:dyDescent="0.2">
      <c r="A74" s="47"/>
      <c r="B74" s="50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2245X1477X4</v>
      </c>
      <c r="P74" s="44"/>
      <c r="Q74" s="44"/>
      <c r="R74" s="44"/>
      <c r="S74" s="44"/>
    </row>
    <row r="75" spans="1:19" ht="15" customHeight="1" x14ac:dyDescent="0.2">
      <c r="A75" s="47"/>
      <c r="B75" s="50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2245X1477X4</v>
      </c>
      <c r="P75" s="44"/>
      <c r="Q75" s="44"/>
      <c r="R75" s="44"/>
      <c r="S75" s="44"/>
    </row>
    <row r="76" spans="1:19" ht="15" customHeight="1" x14ac:dyDescent="0.2">
      <c r="A76" s="47"/>
      <c r="B76" s="50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2245X1477X4</v>
      </c>
      <c r="P76" s="44"/>
      <c r="Q76" s="44"/>
      <c r="R76" s="44"/>
      <c r="S76" s="44"/>
    </row>
    <row r="77" spans="1:19" ht="15" customHeight="1" x14ac:dyDescent="0.2">
      <c r="A77" s="47"/>
      <c r="B77" s="50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2245X1477X4</v>
      </c>
      <c r="P77" s="44"/>
      <c r="Q77" s="44"/>
      <c r="R77" s="44"/>
      <c r="S77" s="44"/>
    </row>
    <row r="78" spans="1:19" ht="15" customHeight="1" x14ac:dyDescent="0.2">
      <c r="A78" s="47"/>
      <c r="B78" s="50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2245X1477X4</v>
      </c>
      <c r="P78" s="44"/>
      <c r="Q78" s="44"/>
      <c r="R78" s="44"/>
      <c r="S78" s="44"/>
    </row>
    <row r="79" spans="1:19" ht="15" customHeight="1" x14ac:dyDescent="0.2">
      <c r="A79" s="47"/>
      <c r="B79" s="50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2245X1477X4</v>
      </c>
      <c r="P79" s="44"/>
      <c r="Q79" s="44"/>
      <c r="R79" s="44"/>
      <c r="S79" s="44"/>
    </row>
    <row r="80" spans="1:19" ht="15" customHeight="1" x14ac:dyDescent="0.2">
      <c r="A80" s="47"/>
      <c r="B80" s="50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2245X1477X4</v>
      </c>
      <c r="P80" s="44"/>
      <c r="Q80" s="44"/>
      <c r="R80" s="44"/>
      <c r="S80" s="44"/>
    </row>
    <row r="81" spans="1:19" ht="15" customHeight="1" x14ac:dyDescent="0.2">
      <c r="A81" s="47"/>
      <c r="B81" s="50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2245X1477X4</v>
      </c>
      <c r="P81" s="44"/>
      <c r="Q81" s="44"/>
      <c r="R81" s="44"/>
      <c r="S81" s="44"/>
    </row>
    <row r="82" spans="1:19" ht="15" customHeight="1" x14ac:dyDescent="0.2">
      <c r="A82" s="48"/>
      <c r="B82" s="51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2245X1477X4</v>
      </c>
      <c r="P82" s="45"/>
      <c r="Q82" s="45"/>
      <c r="R82" s="45"/>
      <c r="S82" s="45"/>
    </row>
    <row r="83" spans="1:19" ht="18" customHeight="1" x14ac:dyDescent="0.2">
      <c r="A83" s="52" t="s">
        <v>80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</row>
    <row r="84" spans="1:19" ht="25.5" x14ac:dyDescent="0.2">
      <c r="A84" s="17" t="s">
        <v>35</v>
      </c>
      <c r="B84" s="14" t="s">
        <v>31</v>
      </c>
      <c r="C84" s="14" t="s">
        <v>32</v>
      </c>
      <c r="D84" s="55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7" t="s">
        <v>5</v>
      </c>
      <c r="P84" s="17" t="s">
        <v>33</v>
      </c>
      <c r="Q84" s="55" t="s">
        <v>34</v>
      </c>
      <c r="R84" s="56"/>
      <c r="S84" s="57"/>
    </row>
    <row r="85" spans="1:19" ht="15" customHeight="1" x14ac:dyDescent="0.2">
      <c r="A85" s="58" t="s">
        <v>71</v>
      </c>
      <c r="B85" s="49">
        <f>VLOOKUP(CONCATENATE("VIDRO PUX ESQ ",Q85,"X",R85,"X",S85,"MM + COR"),[1]VIDROS!$A$5:$AD$415,5,FALSE)</f>
        <v>181000207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2245X1477X4</v>
      </c>
      <c r="P85" s="43">
        <v>1</v>
      </c>
      <c r="Q85" s="43">
        <f>Q66</f>
        <v>2245</v>
      </c>
      <c r="R85" s="43">
        <f>R66</f>
        <v>1477</v>
      </c>
      <c r="S85" s="43">
        <v>4</v>
      </c>
    </row>
    <row r="86" spans="1:19" ht="15" customHeight="1" x14ac:dyDescent="0.2">
      <c r="A86" s="59"/>
      <c r="B86" s="50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2245X1477X4</v>
      </c>
      <c r="P86" s="44"/>
      <c r="Q86" s="44"/>
      <c r="R86" s="44"/>
      <c r="S86" s="44"/>
    </row>
    <row r="87" spans="1:19" ht="15" customHeight="1" x14ac:dyDescent="0.2">
      <c r="A87" s="60"/>
      <c r="B87" s="51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2245X1477X4</v>
      </c>
      <c r="P87" s="44"/>
      <c r="Q87" s="44"/>
      <c r="R87" s="44"/>
      <c r="S87" s="44"/>
    </row>
    <row r="88" spans="1:19" ht="15" customHeight="1" x14ac:dyDescent="0.2">
      <c r="A88" s="46" t="s">
        <v>72</v>
      </c>
      <c r="B88" s="49">
        <f>VLOOKUP(CONCATENATE("VIDRO PUX ESQ ",Q85,"X",R85,"X",S85,"MM + COR"),[1]VIDROS!$A$5:$AD$415,4,FALSE)</f>
        <v>123207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2245X1477X4</v>
      </c>
      <c r="P88" s="44"/>
      <c r="Q88" s="44"/>
      <c r="R88" s="44"/>
      <c r="S88" s="44"/>
    </row>
    <row r="89" spans="1:19" ht="15" customHeight="1" x14ac:dyDescent="0.2">
      <c r="A89" s="47"/>
      <c r="B89" s="50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2245X1477X4</v>
      </c>
      <c r="P89" s="44"/>
      <c r="Q89" s="44"/>
      <c r="R89" s="44"/>
      <c r="S89" s="44"/>
    </row>
    <row r="90" spans="1:19" ht="15" customHeight="1" x14ac:dyDescent="0.2">
      <c r="A90" s="47"/>
      <c r="B90" s="50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2245X1477X4</v>
      </c>
      <c r="P90" s="44"/>
      <c r="Q90" s="44"/>
      <c r="R90" s="44"/>
      <c r="S90" s="44"/>
    </row>
    <row r="91" spans="1:19" ht="15" customHeight="1" x14ac:dyDescent="0.2">
      <c r="A91" s="47"/>
      <c r="B91" s="50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2245X1477X4</v>
      </c>
      <c r="P91" s="44"/>
      <c r="Q91" s="44"/>
      <c r="R91" s="44"/>
      <c r="S91" s="44"/>
    </row>
    <row r="92" spans="1:19" ht="15" customHeight="1" x14ac:dyDescent="0.2">
      <c r="A92" s="47"/>
      <c r="B92" s="50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2245X1477X4</v>
      </c>
      <c r="P92" s="44"/>
      <c r="Q92" s="44"/>
      <c r="R92" s="44"/>
      <c r="S92" s="44"/>
    </row>
    <row r="93" spans="1:19" ht="15" customHeight="1" x14ac:dyDescent="0.2">
      <c r="A93" s="47"/>
      <c r="B93" s="50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2245X1477X4</v>
      </c>
      <c r="P93" s="44"/>
      <c r="Q93" s="44"/>
      <c r="R93" s="44"/>
      <c r="S93" s="44"/>
    </row>
    <row r="94" spans="1:19" ht="15" customHeight="1" x14ac:dyDescent="0.2">
      <c r="A94" s="47"/>
      <c r="B94" s="50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2245X1477X4</v>
      </c>
      <c r="P94" s="44"/>
      <c r="Q94" s="44"/>
      <c r="R94" s="44"/>
      <c r="S94" s="44"/>
    </row>
    <row r="95" spans="1:19" ht="15" customHeight="1" x14ac:dyDescent="0.2">
      <c r="A95" s="47"/>
      <c r="B95" s="50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2245X1477X4</v>
      </c>
      <c r="P95" s="44"/>
      <c r="Q95" s="44"/>
      <c r="R95" s="44"/>
      <c r="S95" s="44"/>
    </row>
    <row r="96" spans="1:19" ht="15" customHeight="1" x14ac:dyDescent="0.2">
      <c r="A96" s="47"/>
      <c r="B96" s="50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2245X1477X4</v>
      </c>
      <c r="P96" s="44"/>
      <c r="Q96" s="44"/>
      <c r="R96" s="44"/>
      <c r="S96" s="44"/>
    </row>
    <row r="97" spans="1:19" ht="15" customHeight="1" x14ac:dyDescent="0.2">
      <c r="A97" s="47"/>
      <c r="B97" s="50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2245X1477X4</v>
      </c>
      <c r="P97" s="44"/>
      <c r="Q97" s="44"/>
      <c r="R97" s="44"/>
      <c r="S97" s="44"/>
    </row>
    <row r="98" spans="1:19" ht="15" customHeight="1" x14ac:dyDescent="0.2">
      <c r="A98" s="47"/>
      <c r="B98" s="50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2245X1477X4</v>
      </c>
      <c r="P98" s="44"/>
      <c r="Q98" s="44"/>
      <c r="R98" s="44"/>
      <c r="S98" s="44"/>
    </row>
    <row r="99" spans="1:19" ht="15" customHeight="1" x14ac:dyDescent="0.2">
      <c r="A99" s="47"/>
      <c r="B99" s="50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2245X1477X4</v>
      </c>
      <c r="P99" s="44"/>
      <c r="Q99" s="44"/>
      <c r="R99" s="44"/>
      <c r="S99" s="44"/>
    </row>
    <row r="100" spans="1:19" ht="15" customHeight="1" x14ac:dyDescent="0.2">
      <c r="A100" s="47"/>
      <c r="B100" s="50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2245X1477X4</v>
      </c>
      <c r="P100" s="44"/>
      <c r="Q100" s="44"/>
      <c r="R100" s="44"/>
      <c r="S100" s="44"/>
    </row>
    <row r="101" spans="1:19" ht="15" customHeight="1" x14ac:dyDescent="0.2">
      <c r="A101" s="48"/>
      <c r="B101" s="51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2245X1477X4</v>
      </c>
      <c r="P101" s="45"/>
      <c r="Q101" s="45"/>
      <c r="R101" s="45"/>
      <c r="S101" s="45"/>
    </row>
    <row r="102" spans="1:19" ht="18" customHeight="1" x14ac:dyDescent="0.2">
      <c r="A102" s="52" t="s">
        <v>70</v>
      </c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7"/>
      <c r="O103" s="17" t="s">
        <v>5</v>
      </c>
      <c r="P103" s="17" t="s">
        <v>33</v>
      </c>
      <c r="Q103" s="55" t="s">
        <v>34</v>
      </c>
      <c r="R103" s="56"/>
      <c r="S103" s="57"/>
    </row>
    <row r="104" spans="1:19" ht="15" customHeight="1" x14ac:dyDescent="0.2">
      <c r="A104" s="58" t="s">
        <v>71</v>
      </c>
      <c r="B104" s="49">
        <f>VLOOKUP(CONCATENATE("VIDRO PUX ",Q104,"X",R104,"X",S104,"MM + COR"),[1]VIDROS!$A$5:$AD$415,5,FALSE)</f>
        <v>181000377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2245X1477X6</v>
      </c>
      <c r="P104" s="43">
        <v>1</v>
      </c>
      <c r="Q104" s="43">
        <f>Q66</f>
        <v>2245</v>
      </c>
      <c r="R104" s="43">
        <f>R66</f>
        <v>1477</v>
      </c>
      <c r="S104" s="43">
        <v>6</v>
      </c>
    </row>
    <row r="105" spans="1:19" ht="15" customHeight="1" x14ac:dyDescent="0.2">
      <c r="A105" s="59"/>
      <c r="B105" s="50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2245X1477X6</v>
      </c>
      <c r="P105" s="44"/>
      <c r="Q105" s="44"/>
      <c r="R105" s="44"/>
      <c r="S105" s="44"/>
    </row>
    <row r="106" spans="1:19" ht="15" customHeight="1" x14ac:dyDescent="0.2">
      <c r="A106" s="46" t="s">
        <v>72</v>
      </c>
      <c r="B106" s="49">
        <f>VLOOKUP(CONCATENATE("VIDRO PUX ",Q104,"X",R104,"X",S104,"MM + COR"),[1]VIDROS!$A$5:$AD$415,4,FALSE)</f>
        <v>123377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2245X1477X6</v>
      </c>
      <c r="P106" s="44"/>
      <c r="Q106" s="44"/>
      <c r="R106" s="44"/>
      <c r="S106" s="44"/>
    </row>
    <row r="107" spans="1:19" s="3" customFormat="1" ht="15" customHeight="1" x14ac:dyDescent="0.2">
      <c r="A107" s="47"/>
      <c r="B107" s="50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2245X1477X6</v>
      </c>
      <c r="P107" s="44"/>
      <c r="Q107" s="44"/>
      <c r="R107" s="44"/>
      <c r="S107" s="44"/>
    </row>
    <row r="108" spans="1:19" s="3" customFormat="1" ht="15" customHeight="1" x14ac:dyDescent="0.2">
      <c r="A108" s="47"/>
      <c r="B108" s="50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2245X1477X6</v>
      </c>
      <c r="P108" s="44"/>
      <c r="Q108" s="44"/>
      <c r="R108" s="44"/>
      <c r="S108" s="44"/>
    </row>
    <row r="109" spans="1:19" ht="15" customHeight="1" x14ac:dyDescent="0.2">
      <c r="A109" s="47"/>
      <c r="B109" s="50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2245X1477X6</v>
      </c>
      <c r="P109" s="44"/>
      <c r="Q109" s="44"/>
      <c r="R109" s="44"/>
      <c r="S109" s="44"/>
    </row>
    <row r="110" spans="1:19" ht="15" customHeight="1" x14ac:dyDescent="0.2">
      <c r="A110" s="47"/>
      <c r="B110" s="50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2245X1477X6</v>
      </c>
      <c r="P110" s="44"/>
      <c r="Q110" s="44"/>
      <c r="R110" s="44"/>
      <c r="S110" s="44"/>
    </row>
    <row r="111" spans="1:19" ht="15" customHeight="1" x14ac:dyDescent="0.2">
      <c r="A111" s="47"/>
      <c r="B111" s="50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2245X1477X6</v>
      </c>
      <c r="P111" s="44"/>
      <c r="Q111" s="44"/>
      <c r="R111" s="44"/>
      <c r="S111" s="44"/>
    </row>
    <row r="112" spans="1:19" ht="15" customHeight="1" x14ac:dyDescent="0.2">
      <c r="A112" s="47"/>
      <c r="B112" s="50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2245X1477X6</v>
      </c>
      <c r="P112" s="44"/>
      <c r="Q112" s="44"/>
      <c r="R112" s="44"/>
      <c r="S112" s="44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2022-02-11T16:59:27Z</dcterms:modified>
</cp:coreProperties>
</file>