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13"/>
  <workbookPr/>
  <xr:revisionPtr revIDLastSave="0" documentId="8_{F25D3FE8-7E8E-4AEB-997B-7B2C06224F1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F134" i="1" a="1"/>
  <c r="F134" i="1"/>
  <c r="E134" i="1" a="1"/>
  <c r="E134" i="1"/>
  <c r="D134" i="1" a="1"/>
  <c r="D134" i="1"/>
  <c r="C134" i="1" a="1"/>
  <c r="C134" i="1"/>
  <c r="P120" i="1"/>
  <c r="O120" i="1"/>
  <c r="N120" i="1"/>
  <c r="F138" i="1" s="1"/>
  <c r="M120" i="1"/>
  <c r="L120" i="1"/>
  <c r="K120" i="1"/>
  <c r="F137" i="1" s="1"/>
  <c r="J120" i="1"/>
  <c r="I120" i="1"/>
  <c r="H120" i="1"/>
  <c r="F136" i="1" s="1"/>
  <c r="G120" i="1"/>
  <c r="F120" i="1"/>
  <c r="E120" i="1"/>
  <c r="F135" i="1" s="1"/>
  <c r="P102" i="1"/>
  <c r="O102" i="1"/>
  <c r="N102" i="1"/>
  <c r="E138" i="1" s="1"/>
  <c r="M102" i="1"/>
  <c r="L102" i="1"/>
  <c r="K102" i="1"/>
  <c r="E137" i="1" s="1"/>
  <c r="J102" i="1"/>
  <c r="I102" i="1"/>
  <c r="H102" i="1"/>
  <c r="E136" i="1" s="1"/>
  <c r="G102" i="1"/>
  <c r="F102" i="1"/>
  <c r="E102" i="1"/>
  <c r="E135" i="1" s="1"/>
  <c r="P84" i="1"/>
  <c r="O84" i="1"/>
  <c r="N84" i="1"/>
  <c r="D138" i="1" s="1"/>
  <c r="M84" i="1"/>
  <c r="L84" i="1"/>
  <c r="K84" i="1"/>
  <c r="D137" i="1" s="1"/>
  <c r="J84" i="1"/>
  <c r="I84" i="1"/>
  <c r="H84" i="1"/>
  <c r="D136" i="1" s="1"/>
  <c r="G84" i="1"/>
  <c r="F84" i="1"/>
  <c r="E84" i="1"/>
  <c r="D135" i="1" s="1"/>
  <c r="K66" i="1"/>
  <c r="C137" i="1" s="1"/>
  <c r="L66" i="1"/>
  <c r="M66" i="1"/>
  <c r="P66" i="1"/>
  <c r="O66" i="1"/>
  <c r="N66" i="1"/>
  <c r="C138" i="1" s="1"/>
  <c r="J66" i="1"/>
  <c r="I66" i="1"/>
  <c r="H66" i="1"/>
  <c r="C136" i="1" s="1"/>
  <c r="G66" i="1"/>
  <c r="F66" i="1"/>
  <c r="E66" i="1"/>
  <c r="C135" i="1" s="1"/>
  <c r="P12" i="1"/>
  <c r="E44" i="1"/>
  <c r="P32" i="1"/>
  <c r="D44" i="1"/>
  <c r="O32" i="1"/>
  <c r="C44" i="1"/>
  <c r="N32" i="1"/>
  <c r="E43" i="1"/>
  <c r="M32" i="1"/>
  <c r="D43" i="1"/>
  <c r="L32" i="1"/>
  <c r="C43" i="1"/>
  <c r="K32" i="1"/>
  <c r="E42" i="1"/>
  <c r="J32" i="1"/>
  <c r="D42" i="1"/>
  <c r="I32" i="1"/>
  <c r="C42" i="1"/>
  <c r="H32" i="1"/>
  <c r="E40" i="1"/>
  <c r="E41" i="1"/>
  <c r="G32" i="1"/>
  <c r="D40" i="1"/>
  <c r="D41" i="1"/>
  <c r="F32" i="1"/>
  <c r="C41" i="1"/>
  <c r="E32" i="1"/>
  <c r="D32" i="1"/>
  <c r="C32" i="1"/>
  <c r="B32" i="1"/>
  <c r="E25" i="1"/>
  <c r="P25" i="1"/>
  <c r="O25" i="1"/>
  <c r="N25" i="1"/>
  <c r="M25" i="1"/>
  <c r="L25" i="1"/>
  <c r="K25" i="1"/>
  <c r="J25" i="1"/>
  <c r="I25" i="1"/>
  <c r="H25" i="1"/>
  <c r="G25" i="1"/>
  <c r="F25" i="1"/>
  <c r="M12" i="1"/>
  <c r="J12" i="1"/>
  <c r="O12" i="1"/>
  <c r="N12" i="1"/>
  <c r="L12" i="1"/>
  <c r="K12" i="1"/>
  <c r="I12" i="1"/>
  <c r="H12" i="1"/>
  <c r="E12" i="1"/>
  <c r="F12" i="1"/>
  <c r="G12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<sst xmlns="http://schemas.openxmlformats.org/spreadsheetml/2006/main" count="247" uniqueCount="87">
  <si>
    <t>Sentyment Analysis on Simple Random Prompt with Examples</t>
  </si>
  <si>
    <t>Seed 1</t>
  </si>
  <si>
    <t>Help = 0</t>
  </si>
  <si>
    <t>Help = 1</t>
  </si>
  <si>
    <t>Help = 2</t>
  </si>
  <si>
    <t>Help = 3</t>
  </si>
  <si>
    <t>Help = 4</t>
  </si>
  <si>
    <t>Accuracy</t>
  </si>
  <si>
    <t>Wrong</t>
  </si>
  <si>
    <t>No_Sentiment</t>
  </si>
  <si>
    <t>Seed 2</t>
  </si>
  <si>
    <t>Results</t>
  </si>
  <si>
    <t>Help</t>
  </si>
  <si>
    <t>SYSTEM PROMPT</t>
  </si>
  <si>
    <t>PROMPT 1</t>
  </si>
  <si>
    <t>Classify the text into negative or positive. Here you have some examples:</t>
  </si>
  <si>
    <t>Example: (prompt).</t>
  </si>
  <si>
    <t>Sentiment: positive</t>
  </si>
  <si>
    <t>Text: (prompt).</t>
  </si>
  <si>
    <t>Sentiment:</t>
  </si>
  <si>
    <t>PROMPT 2</t>
  </si>
  <si>
    <t>PROMPT 3</t>
  </si>
  <si>
    <t>Classify the Sentiment of the TEXT. You can only choose between NEGATIVE or POSITIVE. Here you have some examples:</t>
  </si>
  <si>
    <t>TEXT: (prompt).</t>
  </si>
  <si>
    <t>SENTIMENT: POSITIVE</t>
  </si>
  <si>
    <t>SENTIMENT:</t>
  </si>
  <si>
    <t>PROMPT 4</t>
  </si>
  <si>
    <t>Classify the sentiment of the text. you can only choose between NEGATIVE or POSITIVE. Here you have some examples:</t>
  </si>
  <si>
    <t>Sentiment: POSITIVE</t>
  </si>
  <si>
    <t>Prompt 1</t>
  </si>
  <si>
    <t>Prompt 2</t>
  </si>
  <si>
    <t>Prompt 3</t>
  </si>
  <si>
    <t>Prompt 4</t>
  </si>
  <si>
    <t>Test on simple prompt</t>
  </si>
  <si>
    <t>Text: prompt. Sentiment: positive</t>
  </si>
  <si>
    <t>Text: prompt. Sentiment:</t>
  </si>
  <si>
    <t>Accuracy: 73.7%</t>
  </si>
  <si>
    <t>Spaced lower help 1</t>
  </si>
  <si>
    <t>Accuracy: 72.0%</t>
  </si>
  <si>
    <t>Not Spaced lower help 1</t>
  </si>
  <si>
    <t>Wrong percent: 4.7%</t>
  </si>
  <si>
    <t>Wrong percent: 3.9%</t>
  </si>
  <si>
    <t>No sentiment percent: 21.6%</t>
  </si>
  <si>
    <t>No sentiment percent: 24.099999999999998%</t>
  </si>
  <si>
    <t>Neutral percent: 0.0%</t>
  </si>
  <si>
    <t>Accuracy: 51.800000000000004%</t>
  </si>
  <si>
    <t>Spaced lower help 2</t>
  </si>
  <si>
    <t>Not Spaced lower help 2</t>
  </si>
  <si>
    <t>Wrong percent: 25.5%</t>
  </si>
  <si>
    <t>Wrong percent: 26.0%</t>
  </si>
  <si>
    <t>No sentiment percent: 22.7%</t>
  </si>
  <si>
    <t>No sentiment percent: 22.2%</t>
  </si>
  <si>
    <t>Right: 518</t>
  </si>
  <si>
    <t>Wrong: 260</t>
  </si>
  <si>
    <t>No sentiment: 222</t>
  </si>
  <si>
    <t>Accuracy: 60.099999999999994%</t>
  </si>
  <si>
    <t>Spaced Text upper help 0</t>
  </si>
  <si>
    <t>Accuracy: 65.8%</t>
  </si>
  <si>
    <t>Not Spaced Text-sentiment upper help 0</t>
  </si>
  <si>
    <t>Wrong percent: 1.4000000000000001%</t>
  </si>
  <si>
    <t>No sentiment percent: 36.9%</t>
  </si>
  <si>
    <t>No sentiment percent: 32.800000000000004%</t>
  </si>
  <si>
    <t>Neutral percent: 1.6%</t>
  </si>
  <si>
    <t>Accuracy: 61.3%</t>
  </si>
  <si>
    <t>Not Spaced Text-sentiment upper help 1</t>
  </si>
  <si>
    <t>Wrong percent: 3.8%</t>
  </si>
  <si>
    <t>Accuracy: 54.900000000000006%</t>
  </si>
  <si>
    <t>Spaced Text-sentiment upper help 1</t>
  </si>
  <si>
    <t>No sentiment percent: 34.9%</t>
  </si>
  <si>
    <t>Wrong percent: 2.3%</t>
  </si>
  <si>
    <t>No sentiment percent: 42.8%</t>
  </si>
  <si>
    <t>Accuracy: 41.9%</t>
  </si>
  <si>
    <t>Not Spaced Text-sentiment upper help 2</t>
  </si>
  <si>
    <t>Wrong percent: 21.2%</t>
  </si>
  <si>
    <t>Accuracy: 67.10000000000001%</t>
  </si>
  <si>
    <t>Not Spaced All upper help 0</t>
  </si>
  <si>
    <t>No sentiment percent: 30.7%</t>
  </si>
  <si>
    <t>Neutral percent: 0.8%</t>
  </si>
  <si>
    <t>Accuracy: 41.0%</t>
  </si>
  <si>
    <t>Spaced All upper help 1</t>
  </si>
  <si>
    <t>Accuracy: 39.7%</t>
  </si>
  <si>
    <t>Not Spaced All upper help 1</t>
  </si>
  <si>
    <t>Wrong percent: 8.1%</t>
  </si>
  <si>
    <t>Wrong percent: 8.4%</t>
  </si>
  <si>
    <t>No sentiment percent: 35.099999999999994%</t>
  </si>
  <si>
    <t>Neutral percent: 16.0%</t>
  </si>
  <si>
    <t>Neutral percent: 16.8%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</si>
</sst>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CE9178"/>
      <name val="Courier New"/>
      <charset val="1"/>
    </font>
    <font>
      <sz val="11"/>
      <color rgb="FFCCCCCC"/>
      <name val="Courier New"/>
      <charset val="1"/>
    </font>
    <font>
      <sz val="10"/>
      <color rgb="FF000000"/>
      <name val="Aptos Narrow"/>
      <charset val="1"/>
    </font>
    <font>
      <sz val="10"/>
      <color theme="1"/>
      <name val="Aptos Narrow"/>
      <charset val="1"/>
    </font>
    <font>
      <sz val="20"/>
      <color rgb="FF000000"/>
      <name val="Aptos Narrow"/>
      <scheme val="minor"/>
    </font>
    <font>
      <sz val="14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6" tint="0.59999389629810485"/>
      </top>
      <bottom style="thin">
        <color theme="6" tint="0.59999389629810485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8" tint="0.59999389629810485"/>
      </bottom>
      <diagonal/>
    </border>
    <border>
      <left/>
      <right/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5" tint="0.59999389629810485"/>
      </left>
      <right/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3" borderId="0" xfId="0" applyFill="1"/>
    <xf numFmtId="9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wrapText="1"/>
    </xf>
    <xf numFmtId="10" fontId="0" fillId="2" borderId="0" xfId="0" applyNumberFormat="1" applyFill="1"/>
    <xf numFmtId="10" fontId="0" fillId="5" borderId="0" xfId="0" applyNumberFormat="1" applyFill="1"/>
    <xf numFmtId="10" fontId="0" fillId="11" borderId="0" xfId="0" applyNumberFormat="1" applyFill="1"/>
    <xf numFmtId="10" fontId="0" fillId="11" borderId="1" xfId="0" applyNumberFormat="1" applyFill="1" applyBorder="1"/>
    <xf numFmtId="10" fontId="0" fillId="11" borderId="3" xfId="0" applyNumberFormat="1" applyFill="1" applyBorder="1"/>
    <xf numFmtId="10" fontId="0" fillId="11" borderId="4" xfId="0" applyNumberFormat="1" applyFill="1" applyBorder="1"/>
    <xf numFmtId="10" fontId="0" fillId="11" borderId="5" xfId="0" applyNumberFormat="1" applyFill="1" applyBorder="1"/>
    <xf numFmtId="10" fontId="0" fillId="11" borderId="2" xfId="0" applyNumberFormat="1" applyFill="1" applyBorder="1"/>
    <xf numFmtId="10" fontId="0" fillId="11" borderId="6" xfId="0" applyNumberFormat="1" applyFill="1" applyBorder="1"/>
    <xf numFmtId="10" fontId="0" fillId="11" borderId="7" xfId="0" applyNumberFormat="1" applyFill="1" applyBorder="1"/>
    <xf numFmtId="10" fontId="0" fillId="11" borderId="8" xfId="0" applyNumberFormat="1" applyFill="1" applyBorder="1"/>
    <xf numFmtId="10" fontId="0" fillId="11" borderId="9" xfId="0" applyNumberFormat="1" applyFill="1" applyBorder="1"/>
    <xf numFmtId="10" fontId="0" fillId="11" borderId="12" xfId="0" applyNumberFormat="1" applyFill="1" applyBorder="1"/>
    <xf numFmtId="10" fontId="0" fillId="11" borderId="11" xfId="0" applyNumberFormat="1" applyFill="1" applyBorder="1"/>
    <xf numFmtId="10" fontId="0" fillId="11" borderId="10" xfId="0" applyNumberFormat="1" applyFill="1" applyBorder="1"/>
    <xf numFmtId="10" fontId="0" fillId="2" borderId="0" xfId="0" applyNumberFormat="1" applyFill="1" applyAlignment="1">
      <alignment wrapText="1"/>
    </xf>
    <xf numFmtId="0" fontId="2" fillId="0" borderId="0" xfId="0" applyFont="1"/>
    <xf numFmtId="0" fontId="3" fillId="0" borderId="0" xfId="0" applyFont="1"/>
    <xf numFmtId="10" fontId="0" fillId="12" borderId="10" xfId="0" applyNumberFormat="1" applyFill="1" applyBorder="1"/>
    <xf numFmtId="0" fontId="5" fillId="0" borderId="0" xfId="0" applyFont="1"/>
    <xf numFmtId="0" fontId="4" fillId="0" borderId="13" xfId="0" applyFont="1" applyBorder="1"/>
    <xf numFmtId="0" fontId="5" fillId="0" borderId="14" xfId="0" applyFont="1" applyBorder="1"/>
    <xf numFmtId="0" fontId="4" fillId="0" borderId="14" xfId="0" applyFont="1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5" fillId="0" borderId="16" xfId="0" applyFont="1" applyBorder="1"/>
    <xf numFmtId="0" fontId="4" fillId="0" borderId="0" xfId="0" applyFont="1"/>
    <xf numFmtId="0" fontId="4" fillId="0" borderId="18" xfId="0" applyFont="1" applyBorder="1"/>
    <xf numFmtId="0" fontId="5" fillId="0" borderId="19" xfId="0" applyFont="1" applyBorder="1"/>
    <xf numFmtId="0" fontId="0" fillId="0" borderId="20" xfId="0" applyBorder="1"/>
    <xf numFmtId="0" fontId="5" fillId="0" borderId="15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20" xfId="0" applyFont="1" applyBorder="1"/>
    <xf numFmtId="0" fontId="4" fillId="0" borderId="19" xfId="0" applyFont="1" applyBorder="1"/>
    <xf numFmtId="0" fontId="7" fillId="0" borderId="0" xfId="0" applyFont="1"/>
    <xf numFmtId="0" fontId="1" fillId="9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17"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fill>
        <patternFill patternType="solid">
          <fgColor indexed="64"/>
          <bgColor theme="5" tint="0.39997558519241921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fill>
        <patternFill patternType="solid">
          <fgColor indexed="64"/>
          <bgColor theme="5" tint="0.39997558519241921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fill>
        <patternFill patternType="solid">
          <fgColor indexed="64"/>
          <bgColor theme="5" tint="0.39997558519241921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theme="5" tint="0.79998168889431442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theme="5" tint="0.79998168889431442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ill>
        <patternFill patternType="solid">
          <fgColor indexed="64"/>
          <bgColor theme="5" tint="0.39997558519241921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theme="0"/>
        </patternFill>
      </fill>
    </dxf>
    <dxf>
      <numFmt numFmtId="14" formatCode="0.00%"/>
      <fill>
        <patternFill patternType="solid">
          <fgColor indexed="64"/>
          <bgColor theme="0"/>
        </patternFill>
      </fill>
      <border>
        <left style="thin">
          <color theme="4" tint="0.39997558519241921"/>
        </left>
        <right style="thin">
          <color theme="4" tint="0.39997558519241921"/>
        </right>
      </border>
    </dxf>
    <dxf>
      <numFmt numFmtId="14" formatCode="0.00%"/>
      <fill>
        <patternFill patternType="solid">
          <fgColor indexed="64"/>
          <bgColor theme="0"/>
        </patternFill>
      </fill>
      <border>
        <left style="thin">
          <color theme="4" tint="0.39997558519241921"/>
        </left>
      </border>
    </dxf>
    <dxf>
      <fill>
        <patternFill patternType="solid">
          <fgColor indexed="64"/>
          <bgColor theme="0"/>
        </patternFill>
      </fill>
    </dxf>
    <dxf>
      <numFmt numFmtId="14" formatCode="0.00%"/>
      <fill>
        <patternFill patternType="solid">
          <fgColor indexed="64"/>
          <bgColor theme="0"/>
        </patternFill>
      </fill>
      <border>
        <left style="thin">
          <color theme="4" tint="0.59999389629810485"/>
        </left>
        <right style="thin">
          <color theme="4" tint="0.59999389629810485"/>
        </right>
      </border>
    </dxf>
    <dxf>
      <numFmt numFmtId="14" formatCode="0.00%"/>
    </dxf>
    <dxf>
      <numFmt numFmtId="14" formatCode="0.00%"/>
      <fill>
        <patternFill patternType="solid">
          <fgColor indexed="64"/>
          <bgColor theme="0"/>
        </patternFill>
      </fill>
      <border>
        <left style="thin">
          <color theme="4" tint="0.59999389629810485"/>
        </left>
      </border>
    </dxf>
    <dxf>
      <numFmt numFmtId="14" formatCode="0.00%"/>
    </dxf>
    <dxf>
      <numFmt numFmtId="14" formatCode="0.00%"/>
      <fill>
        <patternFill patternType="solid">
          <fgColor indexed="64"/>
          <bgColor theme="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theme="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theme="0"/>
        </patternFill>
      </fill>
      <border>
        <left style="thin">
          <color theme="8" tint="0.59999389629810485"/>
        </left>
        <right style="thin">
          <color theme="8" tint="0.59999389629810485"/>
        </right>
      </border>
    </dxf>
    <dxf>
      <numFmt numFmtId="14" formatCode="0.00%"/>
    </dxf>
    <dxf>
      <numFmt numFmtId="14" formatCode="0.00%"/>
      <fill>
        <patternFill patternType="solid">
          <fgColor indexed="64"/>
          <bgColor theme="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theme="0"/>
        </patternFill>
      </fill>
    </dxf>
    <dxf>
      <numFmt numFmtId="14" formatCode="0.00%"/>
      <fill>
        <patternFill patternType="solid">
          <fgColor indexed="64"/>
          <bgColor theme="0"/>
        </patternFill>
      </fill>
      <border>
        <left style="thin">
          <color theme="6" tint="0.59999389629810485"/>
        </left>
        <right style="thin">
          <color theme="6" tint="0.59999389629810485"/>
        </right>
      </border>
    </dxf>
    <dxf>
      <numFmt numFmtId="14" formatCode="0.00%"/>
      <fill>
        <patternFill patternType="solid">
          <fgColor indexed="64"/>
          <bgColor theme="0"/>
        </patternFill>
      </fill>
      <border>
        <left style="thin">
          <color theme="6" tint="0.59999389629810485"/>
        </left>
        <right style="thin">
          <color theme="6" tint="0.59999389629810485"/>
        </right>
      </border>
    </dxf>
    <dxf>
      <fill>
        <patternFill patternType="solid">
          <fgColor indexed="64"/>
          <bgColor theme="0"/>
        </patternFill>
      </fill>
    </dxf>
    <dxf>
      <numFmt numFmtId="14" formatCode="0.00%"/>
      <fill>
        <patternFill patternType="solid">
          <fgColor indexed="64"/>
          <bgColor theme="0"/>
        </patternFill>
      </fill>
      <border outline="0">
        <left style="thin">
          <color theme="5" tint="0.39997558519241921"/>
        </left>
        <right style="thin">
          <color theme="5" tint="0.39997558519241921"/>
        </right>
      </border>
    </dxf>
    <dxf>
      <numFmt numFmtId="14" formatCode="0.00%"/>
    </dxf>
    <dxf>
      <numFmt numFmtId="14" formatCode="0.00%"/>
      <fill>
        <patternFill patternType="solid">
          <fgColor indexed="64"/>
          <bgColor theme="0"/>
        </patternFill>
      </fill>
      <border>
        <left style="thin">
          <color theme="5" tint="0.59999389629810485"/>
        </left>
        <right style="thin">
          <color theme="5" tint="0.59999389629810485"/>
        </right>
      </border>
    </dxf>
    <dxf>
      <numFmt numFmtId="14" formatCode="0.00%"/>
    </dxf>
    <dxf>
      <fill>
        <patternFill patternType="solid">
          <fgColor indexed="64"/>
          <bgColor theme="0"/>
        </patternFill>
      </fill>
      <border>
        <left style="thin">
          <color theme="5" tint="0.59999389629810485"/>
        </left>
        <right style="thin">
          <color theme="5" tint="0.59999389629810485"/>
        </right>
      </border>
    </dxf>
    <dxf>
      <numFmt numFmtId="14" formatCode="0.00%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5" tint="0.39997558519241921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ill>
        <patternFill patternType="solid">
          <fgColor indexed="64"/>
          <bgColor theme="5" tint="0.39997558519241921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ill>
        <patternFill patternType="solid">
          <fgColor indexed="64"/>
          <bgColor theme="5" tint="0.39997558519241921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Analysis on Random Help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Sheet1!$B$40:$B$44</c:f>
              <c:strCache>
                <c:ptCount val="5"/>
                <c:pt idx="0">
                  <c:v>Help = 0</c:v>
                </c:pt>
                <c:pt idx="1">
                  <c:v>Help = 1</c:v>
                </c:pt>
                <c:pt idx="2">
                  <c:v>Help = 2</c:v>
                </c:pt>
                <c:pt idx="3">
                  <c:v>Help = 3</c:v>
                </c:pt>
                <c:pt idx="4">
                  <c:v>Help = 4</c:v>
                </c:pt>
              </c:strCache>
            </c:strRef>
          </c:cat>
          <c:val>
            <c:numRef>
              <c:f>Sheet1!$C$40:$C$44</c:f>
              <c:numCache>
                <c:formatCode>0.00%</c:formatCode>
                <c:ptCount val="5"/>
                <c:pt idx="0">
                  <c:v>0.77100000000000002</c:v>
                </c:pt>
                <c:pt idx="1">
                  <c:v>0.64366666666666672</c:v>
                </c:pt>
                <c:pt idx="2">
                  <c:v>0.46349999999999997</c:v>
                </c:pt>
                <c:pt idx="3">
                  <c:v>0.34541666666666665</c:v>
                </c:pt>
                <c:pt idx="4">
                  <c:v>0.33041666666666664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1-4AF3-BDF9-950E5B48FE20}"/>
            </c:ext>
          </c:extLst>
        </c:ser>
        <c:ser>
          <c:idx val="1"/>
          <c:order val="1"/>
          <c:tx>
            <c:strRef>
              <c:f>Sheet1!$D$39</c:f>
              <c:strCache>
                <c:ptCount val="1"/>
                <c:pt idx="0">
                  <c:v>Wrong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Sheet1!$B$40:$B$44</c:f>
              <c:strCache>
                <c:ptCount val="5"/>
                <c:pt idx="0">
                  <c:v>Help = 0</c:v>
                </c:pt>
                <c:pt idx="1">
                  <c:v>Help = 1</c:v>
                </c:pt>
                <c:pt idx="2">
                  <c:v>Help = 2</c:v>
                </c:pt>
                <c:pt idx="3">
                  <c:v>Help = 3</c:v>
                </c:pt>
                <c:pt idx="4">
                  <c:v>Help = 4</c:v>
                </c:pt>
              </c:strCache>
            </c:strRef>
          </c:cat>
          <c:val>
            <c:numRef>
              <c:f>Sheet1!$D$40:$D$44</c:f>
              <c:numCache>
                <c:formatCode>0.00%</c:formatCode>
                <c:ptCount val="5"/>
                <c:pt idx="0">
                  <c:v>1.95E-2</c:v>
                </c:pt>
                <c:pt idx="1">
                  <c:v>3.6083333333333335E-2</c:v>
                </c:pt>
                <c:pt idx="2">
                  <c:v>0.20091666666666672</c:v>
                </c:pt>
                <c:pt idx="3">
                  <c:v>0.31458333333333338</c:v>
                </c:pt>
                <c:pt idx="4">
                  <c:v>0.33216666666666667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21-4AF3-BDF9-950E5B48FE20}"/>
            </c:ext>
          </c:extLst>
        </c:ser>
        <c:ser>
          <c:idx val="2"/>
          <c:order val="2"/>
          <c:tx>
            <c:strRef>
              <c:f>Sheet1!$E$39</c:f>
              <c:strCache>
                <c:ptCount val="1"/>
                <c:pt idx="0">
                  <c:v>No_Sentiment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Sheet1!$B$40:$B$44</c:f>
              <c:strCache>
                <c:ptCount val="5"/>
                <c:pt idx="0">
                  <c:v>Help = 0</c:v>
                </c:pt>
                <c:pt idx="1">
                  <c:v>Help = 1</c:v>
                </c:pt>
                <c:pt idx="2">
                  <c:v>Help = 2</c:v>
                </c:pt>
                <c:pt idx="3">
                  <c:v>Help = 3</c:v>
                </c:pt>
                <c:pt idx="4">
                  <c:v>Help = 4</c:v>
                </c:pt>
              </c:strCache>
            </c:strRef>
          </c:cat>
          <c:val>
            <c:numRef>
              <c:f>Sheet1!$E$40:$E$44</c:f>
              <c:numCache>
                <c:formatCode>0.00%</c:formatCode>
                <c:ptCount val="5"/>
                <c:pt idx="0">
                  <c:v>0.20949999999999999</c:v>
                </c:pt>
                <c:pt idx="1">
                  <c:v>0.3202416666666667</c:v>
                </c:pt>
                <c:pt idx="2">
                  <c:v>0.33558333333333334</c:v>
                </c:pt>
                <c:pt idx="3">
                  <c:v>0.34000000000000008</c:v>
                </c:pt>
                <c:pt idx="4">
                  <c:v>0.33741666666666664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21-4AF3-BDF9-950E5B48F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147911"/>
        <c:axId val="441149959"/>
      </c:barChart>
      <c:catAx>
        <c:axId val="441147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49959"/>
        <c:crosses val="autoZero"/>
        <c:auto val="1"/>
        <c:lblAlgn val="ctr"/>
        <c:lblOffset val="100"/>
        <c:noMultiLvlLbl val="0"/>
      </c:catAx>
      <c:valAx>
        <c:axId val="441149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47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System Prompt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Sheet1!$C$133</c:f>
              <c:strCache>
                <c:ptCount val="1"/>
                <c:pt idx="0">
                  <c:v>Prompt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Sheet1!$B$134:$B$138</c:f>
              <c:strCache>
                <c:ptCount val="5"/>
                <c:pt idx="0">
                  <c:v>Help = 0</c:v>
                </c:pt>
                <c:pt idx="1">
                  <c:v>Help = 1</c:v>
                </c:pt>
                <c:pt idx="2">
                  <c:v>Help = 2</c:v>
                </c:pt>
                <c:pt idx="3">
                  <c:v>Help = 3</c:v>
                </c:pt>
                <c:pt idx="4">
                  <c:v>Help = 4</c:v>
                </c:pt>
              </c:strCache>
            </c:strRef>
          </c:cat>
          <c:val>
            <c:numRef>
              <c:f>Sheet1!$C$134:$C$138</c:f>
              <c:numCache>
                <c:formatCode>0.00%</c:formatCode>
                <c:ptCount val="5"/>
                <c:pt idx="0">
                  <c:v>0.96599999999999997</c:v>
                </c:pt>
                <c:pt idx="1">
                  <c:v>0.85349999999999993</c:v>
                </c:pt>
                <c:pt idx="2">
                  <c:v>0.62516666666666676</c:v>
                </c:pt>
                <c:pt idx="3">
                  <c:v>0.51200000000000001</c:v>
                </c:pt>
                <c:pt idx="4">
                  <c:v>0.50216666666666665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7-4971-BE1A-9C4D74B10A0A}"/>
            </c:ext>
          </c:extLst>
        </c:ser>
        <c:ser>
          <c:idx val="1"/>
          <c:order val="1"/>
          <c:tx>
            <c:strRef>
              <c:f>Sheet1!$D$133</c:f>
              <c:strCache>
                <c:ptCount val="1"/>
                <c:pt idx="0">
                  <c:v>Prompt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Sheet1!$B$134:$B$138</c:f>
              <c:strCache>
                <c:ptCount val="5"/>
                <c:pt idx="0">
                  <c:v>Help = 0</c:v>
                </c:pt>
                <c:pt idx="1">
                  <c:v>Help = 1</c:v>
                </c:pt>
                <c:pt idx="2">
                  <c:v>Help = 2</c:v>
                </c:pt>
                <c:pt idx="3">
                  <c:v>Help = 3</c:v>
                </c:pt>
                <c:pt idx="4">
                  <c:v>Help = 4</c:v>
                </c:pt>
              </c:strCache>
            </c:strRef>
          </c:cat>
          <c:val>
            <c:numRef>
              <c:f>Sheet1!$D$134:$D$138</c:f>
              <c:numCache>
                <c:formatCode>0.00%</c:formatCode>
                <c:ptCount val="5"/>
                <c:pt idx="0">
                  <c:v>0.96599999999999997</c:v>
                </c:pt>
                <c:pt idx="1">
                  <c:v>0.85166666666666657</c:v>
                </c:pt>
                <c:pt idx="2">
                  <c:v>0.62683333333333335</c:v>
                </c:pt>
                <c:pt idx="3">
                  <c:v>0.50316666666666665</c:v>
                </c:pt>
                <c:pt idx="4">
                  <c:v>0.49866666666666665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F7-4971-BE1A-9C4D74B10A0A}"/>
            </c:ext>
          </c:extLst>
        </c:ser>
        <c:ser>
          <c:idx val="2"/>
          <c:order val="2"/>
          <c:tx>
            <c:strRef>
              <c:f>Sheet1!$E$133</c:f>
              <c:strCache>
                <c:ptCount val="1"/>
                <c:pt idx="0">
                  <c:v>Prompt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Sheet1!$B$134:$B$138</c:f>
              <c:strCache>
                <c:ptCount val="5"/>
                <c:pt idx="0">
                  <c:v>Help = 0</c:v>
                </c:pt>
                <c:pt idx="1">
                  <c:v>Help = 1</c:v>
                </c:pt>
                <c:pt idx="2">
                  <c:v>Help = 2</c:v>
                </c:pt>
                <c:pt idx="3">
                  <c:v>Help = 3</c:v>
                </c:pt>
                <c:pt idx="4">
                  <c:v>Help = 4</c:v>
                </c:pt>
              </c:strCache>
            </c:strRef>
          </c:cat>
          <c:val>
            <c:numRef>
              <c:f>Sheet1!$E$134:$E$138</c:f>
              <c:numCache>
                <c:formatCode>0.00%</c:formatCode>
                <c:ptCount val="5"/>
                <c:pt idx="0">
                  <c:v>0.96499999999999997</c:v>
                </c:pt>
                <c:pt idx="1">
                  <c:v>0.8294999999999999</c:v>
                </c:pt>
                <c:pt idx="2">
                  <c:v>0.57833333333333325</c:v>
                </c:pt>
                <c:pt idx="3">
                  <c:v>0.50716666666666665</c:v>
                </c:pt>
                <c:pt idx="4">
                  <c:v>0.49383333333333335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F7-4971-BE1A-9C4D74B10A0A}"/>
            </c:ext>
          </c:extLst>
        </c:ser>
        <c:ser>
          <c:idx val="3"/>
          <c:order val="3"/>
          <c:tx>
            <c:strRef>
              <c:f>Sheet1!$F$133</c:f>
              <c:strCache>
                <c:ptCount val="1"/>
                <c:pt idx="0">
                  <c:v>Prompt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Sheet1!$B$134:$B$138</c:f>
              <c:strCache>
                <c:ptCount val="5"/>
                <c:pt idx="0">
                  <c:v>Help = 0</c:v>
                </c:pt>
                <c:pt idx="1">
                  <c:v>Help = 1</c:v>
                </c:pt>
                <c:pt idx="2">
                  <c:v>Help = 2</c:v>
                </c:pt>
                <c:pt idx="3">
                  <c:v>Help = 3</c:v>
                </c:pt>
                <c:pt idx="4">
                  <c:v>Help = 4</c:v>
                </c:pt>
              </c:strCache>
            </c:strRef>
          </c:cat>
          <c:val>
            <c:numRef>
              <c:f>Sheet1!$F$134:$F$138</c:f>
              <c:numCache>
                <c:formatCode>0.00%</c:formatCode>
                <c:ptCount val="5"/>
                <c:pt idx="0">
                  <c:v>0.96499999999999997</c:v>
                </c:pt>
                <c:pt idx="1">
                  <c:v>0.84066666666666678</c:v>
                </c:pt>
                <c:pt idx="2">
                  <c:v>0.60583333333333333</c:v>
                </c:pt>
                <c:pt idx="3">
                  <c:v>0.50866666666666671</c:v>
                </c:pt>
                <c:pt idx="4">
                  <c:v>0.50716666666666677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F7-4971-BE1A-9C4D74B10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774215"/>
        <c:axId val="1191777287"/>
      </c:barChart>
      <c:catAx>
        <c:axId val="1191774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77287"/>
        <c:crosses val="autoZero"/>
        <c:auto val="1"/>
        <c:lblAlgn val="ctr"/>
        <c:lblOffset val="100"/>
        <c:noMultiLvlLbl val="0"/>
      </c:catAx>
      <c:valAx>
        <c:axId val="11917772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74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35</xdr:row>
      <xdr:rowOff>57150</xdr:rowOff>
    </xdr:from>
    <xdr:to>
      <xdr:col>10</xdr:col>
      <xdr:colOff>495300</xdr:colOff>
      <xdr:row>49</xdr:row>
      <xdr:rowOff>133350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1C52483-9737-471A-0F52-3594511C6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790575</xdr:colOff>
      <xdr:row>129</xdr:row>
      <xdr:rowOff>9525</xdr:rowOff>
    </xdr:from>
    <xdr:to>
      <xdr:col>11</xdr:col>
      <xdr:colOff>1019175</xdr:colOff>
      <xdr:row>143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F9E30-4264-B2DF-7A09-DDF11272E76B}"/>
            </a:ext>
            <a:ext uri="{147F2762-F138-4A5C-976F-8EAC2B608ADB}">
              <a16:predDERef xmlns:a16="http://schemas.microsoft.com/office/drawing/2014/main" pred="{C1C52483-9737-471A-0F52-3594511C6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AE1C6D-0112-4FB3-A3D3-4D2B3E4C34ED}" name="H" displayName="H" ref="B5:D6" dataDxfId="216">
  <autoFilter ref="B5:D6" xr:uid="{41AE1C6D-0112-4FB3-A3D3-4D2B3E4C34ED}"/>
  <tableColumns count="3">
    <tableColumn id="2" xr3:uid="{EC44F245-1674-4428-A277-03D464B44BEA}" name="Accuracy" dataDxfId="215"/>
    <tableColumn id="3" xr3:uid="{1067839A-0F39-4A7D-A20A-0E8F286934E1}" name="Wrong" dataDxfId="214"/>
    <tableColumn id="4" xr3:uid="{F09B4320-16EA-4D45-A970-D87FBDCABCBE}" name="No_Sentiment" totalsRowFunction="count" dataDxfId="21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F88FFFF-F272-485B-B93F-33EFABDD3961}" name="Table511" displayName="Table511" ref="N18:P25" totalsRowCount="1">
  <autoFilter ref="N18:P24" xr:uid="{4F88FFFF-F272-485B-B93F-33EFABDD3961}"/>
  <tableColumns count="3">
    <tableColumn id="1" xr3:uid="{4ADDE70F-BF2C-4686-97DE-AC7941CA3A02}" name="Accuracy" totalsRowFunction="average" totalsRowDxfId="174"/>
    <tableColumn id="2" xr3:uid="{ED84B827-8935-4C41-91BB-91F03EF42DC5}" name="Wrong" totalsRowFunction="custom" totalsRowDxfId="173">
      <totalsRowFormula>SUBTOTAL(101,O19:O24)</totalsRowFormula>
    </tableColumn>
    <tableColumn id="3" xr3:uid="{095AF743-4316-4627-B9C4-04A33A808757}" name="No_Sentiment" totalsRowFunction="custom" totalsRowDxfId="172">
      <totalsRowFormula>SUBTOTAL(101,P19:P24)</totalsRowFormula>
    </tableColumn>
  </tableColumns>
  <tableStyleInfo name="TableStyleMedium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90BBBF6-5CC7-4571-8B07-5AF161FC22ED}" name="Table2812" displayName="Table2812" ref="E31:G32" headerRowDxfId="171" dataDxfId="170">
  <autoFilter ref="E31:G32" xr:uid="{C90BBBF6-5CC7-4571-8B07-5AF161FC22ED}"/>
  <tableColumns count="3">
    <tableColumn id="1" xr3:uid="{CEB81E94-FE3D-4233-BDD1-693909AD3ED5}" name="Accuracy" dataDxfId="168" totalsRowDxfId="169">
      <calculatedColumnFormula>SUBTOTAL(101,E6:E11,E19:E24)</calculatedColumnFormula>
    </tableColumn>
    <tableColumn id="2" xr3:uid="{7B470296-7D1E-45C6-AD03-D488034CF340}" name="Wrong" dataDxfId="166" totalsRowDxfId="167">
      <calculatedColumnFormula>SUBTOTAL(101,F6:F11,F19:F24)</calculatedColumnFormula>
    </tableColumn>
    <tableColumn id="3" xr3:uid="{27B78B76-16E8-42A8-B0BC-C26B71769D32}" name="No_Sentiment" dataDxfId="164" totalsRowDxfId="165">
      <calculatedColumnFormula>SUBTOTAL(101,G6:G11,G19:G24)</calculatedColumnFormula>
    </tableColumn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48C8103-C0E5-4317-989A-36E3427916FB}" name="Table3913" displayName="Table3913" ref="H31:J32" dataDxfId="163">
  <autoFilter ref="H31:J32" xr:uid="{848C8103-C0E5-4317-989A-36E3427916FB}"/>
  <tableColumns count="3">
    <tableColumn id="1" xr3:uid="{8B1CC694-9028-482E-BC3D-5DFA9AEBBDD1}" name="Accuracy" dataDxfId="162">
      <calculatedColumnFormula>SUBTOTAL(101,H6:H11,H19:H24)</calculatedColumnFormula>
    </tableColumn>
    <tableColumn id="2" xr3:uid="{9C1EB26D-804A-4009-A45B-DCA121358781}" name="Wrong" dataDxfId="161">
      <calculatedColumnFormula>SUBTOTAL(101,I6:I11,I19:I24)</calculatedColumnFormula>
    </tableColumn>
    <tableColumn id="3" xr3:uid="{237EEA7B-EB7D-4E83-A797-8BE3475D87A9}" name="No_Sentiment" dataDxfId="160">
      <calculatedColumnFormula>SUBTOTAL(101,J6:J11,J19:J24)</calculatedColumnFormula>
    </tableColumn>
  </tableColumns>
  <tableStyleInfo name="TableStyleMedium1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987FC4C-593C-4EC8-AB0E-31E451088587}" name="Table41014" displayName="Table41014" ref="K31:M32">
  <autoFilter ref="K31:M32" xr:uid="{E987FC4C-593C-4EC8-AB0E-31E451088587}"/>
  <tableColumns count="3">
    <tableColumn id="1" xr3:uid="{EFE6DA56-964D-4476-A48D-845FF5929AB6}" name="Accuracy" dataDxfId="158" totalsRowDxfId="159">
      <calculatedColumnFormula>SUBTOTAL(101,K6:K11,K19:K24)</calculatedColumnFormula>
    </tableColumn>
    <tableColumn id="2" xr3:uid="{64E04336-338F-4C4A-BC45-E8D2B82AD492}" name="Wrong" dataDxfId="156" totalsRowDxfId="157">
      <calculatedColumnFormula>SUBTOTAL(101,L6:L11,L19:L24)</calculatedColumnFormula>
    </tableColumn>
    <tableColumn id="3" xr3:uid="{CC97DFD3-0148-4652-8D6B-CE54BA8E9D93}" name="No_Sentiment" dataDxfId="154" totalsRowDxfId="155">
      <calculatedColumnFormula>SUBTOTAL(101,M6:M11,M19:M24)</calculatedColumnFormula>
    </tableColumn>
  </tableColumns>
  <tableStyleInfo name="TableStyleMedium1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B592DE7-7D46-4039-8CB8-DC1F913C277E}" name="Table51115" displayName="Table51115" ref="N31:P32">
  <autoFilter ref="N31:P32" xr:uid="{CB592DE7-7D46-4039-8CB8-DC1F913C277E}"/>
  <tableColumns count="3">
    <tableColumn id="1" xr3:uid="{C503F392-CD6C-4697-8E4D-36B1C9CC2DBB}" name="Accuracy" dataDxfId="152" totalsRowDxfId="153">
      <calculatedColumnFormula>SUBTOTAL(101,N6:N11,N19:N24)</calculatedColumnFormula>
    </tableColumn>
    <tableColumn id="2" xr3:uid="{126BB4FE-D060-4033-A18B-F57D928082A5}" name="Wrong" dataDxfId="150" totalsRowDxfId="151">
      <calculatedColumnFormula>SUBTOTAL(101,O6:O11,O19:O24)</calculatedColumnFormula>
    </tableColumn>
    <tableColumn id="3" xr3:uid="{9FAAA836-8002-4CC5-A970-D050C508E427}" name="No_Sentiment" dataDxfId="148" totalsRowDxfId="149">
      <calculatedColumnFormula>SUBTOTAL(101,P6:P11,P19:P24)</calculatedColumnFormula>
    </tableColumn>
  </tableColumns>
  <tableStyleInfo name="TableStyleMedium1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0E38B69-D9B6-469F-9F32-7715BE4DC841}" name="H_7_17" displayName="H_7_17" ref="B31:D32" dataDxfId="147">
  <autoFilter ref="B31:D32" xr:uid="{30E38B69-D9B6-469F-9F32-7715BE4DC841}"/>
  <tableColumns count="3">
    <tableColumn id="2" xr3:uid="{156801E5-C449-40C5-9C0D-B79793CF28D6}" name="Accuracy" dataDxfId="146">
      <calculatedColumnFormula>SUBTOTAL(101,B6,B19)</calculatedColumnFormula>
    </tableColumn>
    <tableColumn id="3" xr3:uid="{BB8847CE-6754-47A3-B997-395B8A61165C}" name="Wrong" dataDxfId="145">
      <calculatedColumnFormula>SUBTOTAL(101,C6,C19)</calculatedColumnFormula>
    </tableColumn>
    <tableColumn id="4" xr3:uid="{B53B96BF-B69D-463A-9771-4FE3E5DF9699}" name="No_Sentiment" totalsRowFunction="count" dataDxfId="144">
      <calculatedColumnFormula>SUBTOTAL(101,D6,D19)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468264A-C01A-4B65-8170-5A30C75F8C14}" name="Table15" displayName="Table15" ref="B39:E44" totalsRowShown="0">
  <autoFilter ref="B39:E44" xr:uid="{1468264A-C01A-4B65-8170-5A30C75F8C14}"/>
  <tableColumns count="4">
    <tableColumn id="1" xr3:uid="{B93E3C6B-C942-4388-86AA-AC9CAC278EE4}" name="Help"/>
    <tableColumn id="2" xr3:uid="{326241D1-2BE8-43D9-8EAE-760276380854}" name="Accuracy" dataDxfId="143">
      <calculatedColumnFormula>SUBTOTAL(101,B6,B19)</calculatedColumnFormula>
    </tableColumn>
    <tableColumn id="3" xr3:uid="{E6C41D7E-9174-4F80-A25B-CB7FF774949D}" name="Wrong" dataDxfId="142">
      <calculatedColumnFormula>SUBTOTAL(101,C6,C19)</calculatedColumnFormula>
    </tableColumn>
    <tableColumn id="4" xr3:uid="{275F8F6E-5284-48C9-9BDC-15C3B4257C03}" name="No_Sentiment" dataDxfId="141">
      <calculatedColumnFormula>SUBTOTAL(101,D6,D19)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3D45669-493F-4BC2-ACF4-7A654ED0BBF7}" name="H_18" displayName="H_18" ref="B59:D60" dataDxfId="140">
  <autoFilter ref="B59:D60" xr:uid="{23D45669-493F-4BC2-ACF4-7A654ED0BBF7}"/>
  <tableColumns count="3">
    <tableColumn id="2" xr3:uid="{6F302AED-8268-4769-9C4F-6C2DBCFCA0E5}" name="Accuracy" dataDxfId="139"/>
    <tableColumn id="3" xr3:uid="{024ADAA2-E955-4843-839F-81FB75078D8F}" name="Wrong" dataDxfId="138"/>
    <tableColumn id="4" xr3:uid="{E94A5543-41AE-48E8-87F1-6C9E8266F059}" name="No_Sentiment" totalsRowFunction="count" dataDxfId="13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F7E8E83-4513-4220-A777-24499594C1F7}" name="Table219" displayName="Table219" ref="E59:G66" totalsRowCount="1" headerRowDxfId="136" dataDxfId="135">
  <autoFilter ref="E59:G65" xr:uid="{BF7E8E83-4513-4220-A777-24499594C1F7}"/>
  <tableColumns count="3">
    <tableColumn id="1" xr3:uid="{8BB56622-D3D7-4101-959B-046AA8F4A19F}" name="Accuracy" totalsRowFunction="average" dataDxfId="133" totalsRowDxfId="134"/>
    <tableColumn id="2" xr3:uid="{44AC7C1B-5DD1-4027-83E1-0103C3166743}" name="Wrong" totalsRowFunction="average" dataDxfId="131" totalsRowDxfId="132"/>
    <tableColumn id="3" xr3:uid="{582F00CA-C0C3-486F-B42F-39C4C8E57B54}" name="No_Sentiment" totalsRowFunction="average" dataDxfId="129" totalsRowDxfId="130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EA7D107-C80D-4536-AF9F-5E01AFB04D41}" name="Table320" displayName="Table320" ref="H59:J66" totalsRowCount="1" dataDxfId="128">
  <autoFilter ref="H59:J65" xr:uid="{5EA7D107-C80D-4536-AF9F-5E01AFB04D41}"/>
  <tableColumns count="3">
    <tableColumn id="1" xr3:uid="{47D513DC-B34D-41EB-8AB7-D78433FC6B5F}" name="Accuracy" totalsRowFunction="average" dataDxfId="126" totalsRowDxfId="127"/>
    <tableColumn id="2" xr3:uid="{51512A2B-D680-4C83-A612-491A0A3EE5D2}" name="Wrong" totalsRowFunction="average" dataDxfId="124" totalsRowDxfId="125"/>
    <tableColumn id="3" xr3:uid="{EF4F314E-727A-4AE1-B41D-6AB6C9642BDC}" name="No_Sentiment" totalsRowFunction="average" dataDxfId="122" totalsRowDxfId="123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8B95FF-0014-4B80-9827-E3FABD869E4B}" name="Table2" displayName="Table2" ref="E5:G12" totalsRowCount="1" headerRowDxfId="212" dataDxfId="211">
  <autoFilter ref="E5:G11" xr:uid="{E88B95FF-0014-4B80-9827-E3FABD869E4B}"/>
  <tableColumns count="3">
    <tableColumn id="1" xr3:uid="{594EEEBA-C10E-48E7-894C-A9724977994E}" name="Accuracy" totalsRowFunction="average" dataDxfId="209" totalsRowDxfId="210"/>
    <tableColumn id="2" xr3:uid="{5324F832-DF62-4E0F-B5B0-A4E51DECBA28}" name="Wrong" totalsRowFunction="custom" dataDxfId="207" totalsRowDxfId="208">
      <totalsRowFormula>SUBTOTAL(101,F6:F11)</totalsRowFormula>
    </tableColumn>
    <tableColumn id="3" xr3:uid="{8E1FDC4C-59D5-4CA4-9B9B-FCA075CCD85E}" name="No_Sentiment" totalsRowFunction="custom" dataDxfId="205" totalsRowDxfId="206">
      <totalsRowFormula>SUBTOTAL(101,G6:G11)</totalsRowFormula>
    </tableColumn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DA4812B-BE5C-4D3E-AA1A-09FCD19754C8}" name="Table421" displayName="Table421" ref="K59:M66" totalsRowCount="1" dataDxfId="121">
  <autoFilter ref="K59:M65" xr:uid="{4DA4812B-BE5C-4D3E-AA1A-09FCD19754C8}"/>
  <tableColumns count="3">
    <tableColumn id="1" xr3:uid="{85C033A5-E130-4C53-97B6-1A16387688E8}" name="Accuracy" totalsRowFunction="average" dataDxfId="119" totalsRowDxfId="120"/>
    <tableColumn id="2" xr3:uid="{822127FD-B342-4EDE-8AA1-3A2254D222DA}" name="Wrong" totalsRowFunction="average" dataDxfId="117" totalsRowDxfId="118"/>
    <tableColumn id="3" xr3:uid="{EB671867-874A-4DBD-8845-30F9426100CF}" name="No_Sentiment" totalsRowFunction="average" dataDxfId="115" totalsRowDxfId="116"/>
  </tableColumns>
  <tableStyleInfo name="TableStyleMedium1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B7FC1F4-910E-41D2-AFF2-1A2188BA3A48}" name="Table522" displayName="Table522" ref="N59:P66" totalsRowCount="1" dataDxfId="114">
  <autoFilter ref="N59:P65" xr:uid="{AB7FC1F4-910E-41D2-AFF2-1A2188BA3A48}"/>
  <tableColumns count="3">
    <tableColumn id="1" xr3:uid="{6182DE2B-A822-4DB5-A9E6-1CF9D7D2E722}" name="Accuracy" totalsRowFunction="average" dataDxfId="112" totalsRowDxfId="113"/>
    <tableColumn id="2" xr3:uid="{F90E3CA4-95E8-4C54-874D-0E33E2888FB6}" name="Wrong" totalsRowFunction="average" dataDxfId="110" totalsRowDxfId="111"/>
    <tableColumn id="3" xr3:uid="{35F8248F-E7B5-46C7-B55A-EB37F7411D34}" name="No_Sentiment" totalsRowFunction="average" dataDxfId="108" totalsRowDxfId="109"/>
  </tableColumns>
  <tableStyleInfo name="TableStyleMedium1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C5CFC86-94AB-4317-ACD5-580808F5B4F2}" name="H_1823" displayName="H_1823" ref="B77:D78" dataDxfId="107">
  <autoFilter ref="B77:D78" xr:uid="{7C5CFC86-94AB-4317-ACD5-580808F5B4F2}"/>
  <tableColumns count="3">
    <tableColumn id="2" xr3:uid="{B810E2FA-829D-4264-BFD1-3744D59A798C}" name="Accuracy" dataDxfId="106"/>
    <tableColumn id="3" xr3:uid="{B28BDCA6-0074-4A14-B3D3-C403088715E2}" name="Wrong" dataDxfId="105"/>
    <tableColumn id="4" xr3:uid="{348C5FEA-5B01-44E8-91E9-FBAE302BFD6D}" name="No_Sentiment" totalsRowFunction="count" dataDxfId="10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3B5CBF9-4317-4AFC-8C5F-C7974608C3C5}" name="Table21924" displayName="Table21924" ref="E77:G84" totalsRowCount="1" headerRowDxfId="103" dataDxfId="102">
  <autoFilter ref="E77:G83" xr:uid="{23B5CBF9-4317-4AFC-8C5F-C7974608C3C5}"/>
  <tableColumns count="3">
    <tableColumn id="1" xr3:uid="{86722F90-908A-4578-BDB0-F809C7332933}" name="Accuracy" totalsRowFunction="average" dataDxfId="100" totalsRowDxfId="101"/>
    <tableColumn id="2" xr3:uid="{0B4A00B1-CE56-4C7C-92FD-1D4DA7897A4B}" name="Wrong" totalsRowFunction="average" dataDxfId="98" totalsRowDxfId="99"/>
    <tableColumn id="3" xr3:uid="{A10E9318-4540-4EFC-9C0C-434C17BF22C1}" name="No_Sentiment" totalsRowFunction="average" dataDxfId="96" totalsRowDxfId="97"/>
  </tableColumns>
  <tableStyleInfo name="TableStyleMedium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956E40E-4F5E-4042-B3E2-774ABBBA58A0}" name="Table32025" displayName="Table32025" ref="H77:J84" totalsRowCount="1" dataDxfId="95">
  <autoFilter ref="H77:J83" xr:uid="{A956E40E-4F5E-4042-B3E2-774ABBBA58A0}"/>
  <tableColumns count="3">
    <tableColumn id="1" xr3:uid="{2667D55F-0197-4C48-BCBB-D4E8EE0D760C}" name="Accuracy" totalsRowFunction="average" dataDxfId="93" totalsRowDxfId="94"/>
    <tableColumn id="2" xr3:uid="{116833B2-EDEA-43FC-BA0A-4121D0B5F131}" name="Wrong" totalsRowFunction="average" dataDxfId="91" totalsRowDxfId="92"/>
    <tableColumn id="3" xr3:uid="{72EB156D-4748-4F1B-8573-95119EF5561A}" name="No_Sentiment" totalsRowFunction="average" dataDxfId="89" totalsRowDxfId="90"/>
  </tableColumns>
  <tableStyleInfo name="TableStyleMedium1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EF708CF-7047-4254-90B5-F744580F9B31}" name="Table42126" displayName="Table42126" ref="K77:M84" totalsRowCount="1" dataDxfId="88" totalsRowDxfId="87">
  <autoFilter ref="K77:M83" xr:uid="{EEF708CF-7047-4254-90B5-F744580F9B31}"/>
  <tableColumns count="3">
    <tableColumn id="1" xr3:uid="{3561B77F-35D8-4C7E-B4E8-C217EC7CDFF4}" name="Accuracy" totalsRowFunction="average" dataDxfId="85" totalsRowDxfId="86"/>
    <tableColumn id="2" xr3:uid="{023AA23C-EAED-403A-939A-370C230A5831}" name="Wrong" totalsRowFunction="average" dataDxfId="83" totalsRowDxfId="84"/>
    <tableColumn id="3" xr3:uid="{438357FD-E196-4A3F-88EB-50F3DF863859}" name="No_Sentiment" totalsRowFunction="average" dataDxfId="81" totalsRowDxfId="82"/>
  </tableColumns>
  <tableStyleInfo name="TableStyleMedium13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435BB02-1A69-4753-899E-7637C62813F2}" name="Table52227" displayName="Table52227" ref="N77:P84" totalsRowCount="1" dataDxfId="80" totalsRowDxfId="79">
  <autoFilter ref="N77:P83" xr:uid="{4435BB02-1A69-4753-899E-7637C62813F2}"/>
  <tableColumns count="3">
    <tableColumn id="1" xr3:uid="{3633BD2C-F460-4C4D-B071-412ED79B28E4}" name="Accuracy" totalsRowFunction="average" dataDxfId="77" totalsRowDxfId="78"/>
    <tableColumn id="2" xr3:uid="{C456D15A-FD63-4D12-8607-F2EE79BD2289}" name="Wrong" totalsRowFunction="average" dataDxfId="75" totalsRowDxfId="76"/>
    <tableColumn id="3" xr3:uid="{DD66256B-F711-44F2-AD56-C3E20D8EA1B7}" name="No_Sentiment" totalsRowFunction="average" dataDxfId="73" totalsRowDxfId="74"/>
  </tableColumns>
  <tableStyleInfo name="TableStyleMedium1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E4C0431-47F0-47C7-8425-C0426CCC136C}" name="H_182328" displayName="H_182328" ref="B95:D96" dataDxfId="72">
  <autoFilter ref="B95:D96" xr:uid="{1E4C0431-47F0-47C7-8425-C0426CCC136C}"/>
  <tableColumns count="3">
    <tableColumn id="2" xr3:uid="{73055BAA-7894-45BB-A4E1-52CFCB6A73B2}" name="Accuracy" dataDxfId="71"/>
    <tableColumn id="3" xr3:uid="{D44C3824-8897-4818-BEBA-ABE9ED970533}" name="Wrong" dataDxfId="70"/>
    <tableColumn id="4" xr3:uid="{3B22EF60-5A14-47C0-B5B6-452ABA6F1B61}" name="No_Sentiment" totalsRowFunction="count" dataDxfId="6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020B663-FFC9-425F-A17D-7B93CB3D709A}" name="Table2192429" displayName="Table2192429" ref="E95:G102" totalsRowCount="1" headerRowDxfId="68" dataDxfId="67">
  <autoFilter ref="E95:G101" xr:uid="{1020B663-FFC9-425F-A17D-7B93CB3D709A}"/>
  <tableColumns count="3">
    <tableColumn id="1" xr3:uid="{06C2D1B6-47FE-4C07-9A70-EDD0917768E9}" name="Accuracy" totalsRowFunction="average" dataDxfId="65" totalsRowDxfId="66"/>
    <tableColumn id="2" xr3:uid="{67815405-85BC-41AF-80C2-7C91CFAA4BB2}" name="Wrong" totalsRowFunction="average" dataDxfId="63" totalsRowDxfId="64"/>
    <tableColumn id="3" xr3:uid="{550324B8-3595-4AFC-B014-48F7F46404EF}" name="No_Sentiment" totalsRowFunction="average" dataDxfId="61" totalsRowDxfId="62"/>
  </tableColumns>
  <tableStyleInfo name="TableStyleMedium3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8F06163A-3553-48AA-BC4B-0B66C7786F73}" name="Table3202530" displayName="Table3202530" ref="H95:J102" totalsRowCount="1" dataDxfId="60" totalsRowDxfId="59">
  <autoFilter ref="H95:J101" xr:uid="{8F06163A-3553-48AA-BC4B-0B66C7786F73}"/>
  <tableColumns count="3">
    <tableColumn id="1" xr3:uid="{EFB88CAC-B222-4706-BA0E-A8F91942027E}" name="Accuracy" totalsRowFunction="average" dataDxfId="57" totalsRowDxfId="58"/>
    <tableColumn id="2" xr3:uid="{CA6631D2-79F5-45C1-BC71-9A7CFFE89443}" name="Wrong" totalsRowFunction="average" dataDxfId="55" totalsRowDxfId="56"/>
    <tableColumn id="3" xr3:uid="{5533496E-6FE4-4361-BBE3-75B6475F7A19}" name="No_Sentiment" totalsRowFunction="average" dataDxfId="53" totalsRowDxfId="54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F41954-5C3D-4A4E-B56E-A5948E23FCD1}" name="Table3" displayName="Table3" ref="H5:J12" totalsRowCount="1" dataDxfId="204">
  <autoFilter ref="H5:J11" xr:uid="{EAF41954-5C3D-4A4E-B56E-A5948E23FCD1}"/>
  <tableColumns count="3">
    <tableColumn id="1" xr3:uid="{E2FCCC3D-82AF-43B7-AC5B-3738690F7A78}" name="Accuracy" totalsRowFunction="average" totalsRowDxfId="203"/>
    <tableColumn id="2" xr3:uid="{10A4085A-0581-41E3-9E89-6A8163E0813D}" name="Wrong" totalsRowFunction="custom" dataDxfId="201" totalsRowDxfId="202">
      <totalsRowFormula>SUBTOTAL(101,I6:I11)</totalsRowFormula>
    </tableColumn>
    <tableColumn id="3" xr3:uid="{A952126E-435F-4994-8AA1-03A7D2756D28}" name="No_Sentiment" totalsRowFunction="custom" dataDxfId="199" totalsRowDxfId="200">
      <totalsRowFormula>SUBTOTAL(101,J6:J11)</totalsRowFormula>
    </tableColumn>
  </tableColumns>
  <tableStyleInfo name="TableStyleMedium1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3B61D22-D1D3-4091-8802-B286734A373C}" name="Table4212631" displayName="Table4212631" ref="K95:M102" totalsRowCount="1" dataDxfId="52" totalsRowDxfId="51">
  <autoFilter ref="K95:M101" xr:uid="{63B61D22-D1D3-4091-8802-B286734A373C}"/>
  <tableColumns count="3">
    <tableColumn id="1" xr3:uid="{9B8AA04B-0B3F-4AA5-A6AB-6CE50021901C}" name="Accuracy" totalsRowFunction="average" dataDxfId="49" totalsRowDxfId="50"/>
    <tableColumn id="2" xr3:uid="{4CB9F566-4628-4C44-BB47-97677867812C}" name="Wrong" totalsRowFunction="average" dataDxfId="47" totalsRowDxfId="48"/>
    <tableColumn id="3" xr3:uid="{79FE2590-114B-4452-95F5-E758C4613E44}" name="No_Sentiment" totalsRowFunction="average" dataDxfId="45" totalsRowDxfId="46"/>
  </tableColumns>
  <tableStyleInfo name="TableStyleMedium13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55E9CF3-7E63-4B85-91D9-589DB37A0605}" name="Table5222732" displayName="Table5222732" ref="N95:P102" totalsRowCount="1" dataDxfId="44" totalsRowDxfId="43">
  <autoFilter ref="N95:P101" xr:uid="{955E9CF3-7E63-4B85-91D9-589DB37A0605}"/>
  <tableColumns count="3">
    <tableColumn id="1" xr3:uid="{8F32CB77-5895-4D22-AD91-56A9D63307FA}" name="Accuracy" totalsRowFunction="average" dataDxfId="41" totalsRowDxfId="42"/>
    <tableColumn id="2" xr3:uid="{B057014E-ED02-4990-84A4-B979BC83CCFD}" name="Wrong" totalsRowFunction="average" dataDxfId="39" totalsRowDxfId="40"/>
    <tableColumn id="3" xr3:uid="{A2FFAAA9-4255-4D6A-9A9D-30EDA5C29D7A}" name="No_Sentiment" totalsRowFunction="average" dataDxfId="37" totalsRowDxfId="38"/>
  </tableColumns>
  <tableStyleInfo name="TableStyleMedium1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AC473BF-6729-4BD2-9961-2988E629FAF6}" name="H_18232833" displayName="H_18232833" ref="B113:D114" dataDxfId="36">
  <autoFilter ref="B113:D114" xr:uid="{0AC473BF-6729-4BD2-9961-2988E629FAF6}"/>
  <tableColumns count="3">
    <tableColumn id="2" xr3:uid="{397697E3-7C9F-458C-BD90-21ACB3CD93E7}" name="Accuracy" dataDxfId="35"/>
    <tableColumn id="3" xr3:uid="{249D4CF5-A6BA-4705-A7A8-3202A9B7EC97}" name="Wrong" dataDxfId="34"/>
    <tableColumn id="4" xr3:uid="{D3982342-E264-4DD1-8944-2168295BF536}" name="No_Sentiment" totalsRowFunction="count" dataDxfId="33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6AB2C04-8935-41EB-96BE-0BDEAC07DC57}" name="Table219242934" displayName="Table219242934" ref="E113:G120" totalsRowCount="1" headerRowDxfId="32" dataDxfId="31" totalsRowDxfId="30">
  <autoFilter ref="E113:G119" xr:uid="{A6AB2C04-8935-41EB-96BE-0BDEAC07DC57}"/>
  <tableColumns count="3">
    <tableColumn id="1" xr3:uid="{9E8B683F-DEDB-48DF-B4A3-D009D4819F41}" name="Accuracy" totalsRowFunction="average" dataDxfId="28" totalsRowDxfId="29"/>
    <tableColumn id="2" xr3:uid="{1479CFBF-363F-43F9-8D96-C40A7F1CA775}" name="Wrong" totalsRowFunction="average" dataDxfId="26" totalsRowDxfId="27"/>
    <tableColumn id="3" xr3:uid="{1EB0D7C5-F759-4D61-B6AB-C6031F4F4966}" name="No_Sentiment" totalsRowFunction="average" dataDxfId="24" totalsRowDxfId="25"/>
  </tableColumns>
  <tableStyleInfo name="TableStyleMedium3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03C6E21-395A-4AB7-9FCE-57ECB97CBDCC}" name="Table320253035" displayName="Table320253035" ref="H113:J120" totalsRowCount="1" dataDxfId="23" totalsRowDxfId="22">
  <autoFilter ref="H113:J119" xr:uid="{803C6E21-395A-4AB7-9FCE-57ECB97CBDCC}"/>
  <tableColumns count="3">
    <tableColumn id="1" xr3:uid="{DF066A59-92A4-4783-A04B-E7256FF2E0C8}" name="Accuracy" totalsRowFunction="average" dataDxfId="20" totalsRowDxfId="21"/>
    <tableColumn id="2" xr3:uid="{DB08C048-1589-4E28-AE0F-6B6F171F1F11}" name="Wrong" totalsRowFunction="average" dataDxfId="18" totalsRowDxfId="19"/>
    <tableColumn id="3" xr3:uid="{444BFB99-5110-48DD-B0BD-8B17882B6BCE}" name="No_Sentiment" totalsRowFunction="average" dataDxfId="16" totalsRowDxfId="17"/>
  </tableColumns>
  <tableStyleInfo name="TableStyleMedium1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1048135-01BB-4BEE-BE64-856D876279CB}" name="Table421263136" displayName="Table421263136" ref="K113:M120" totalsRowCount="1" dataDxfId="15" totalsRowDxfId="14">
  <autoFilter ref="K113:M119" xr:uid="{F1048135-01BB-4BEE-BE64-856D876279CB}"/>
  <tableColumns count="3">
    <tableColumn id="1" xr3:uid="{D908CB25-B757-4161-BD1C-BA8005DF9674}" name="Accuracy" totalsRowFunction="average" dataDxfId="12" totalsRowDxfId="13"/>
    <tableColumn id="2" xr3:uid="{76603C75-25D0-40EE-8A76-7EFA2D67DE30}" name="Wrong" totalsRowFunction="average" dataDxfId="10" totalsRowDxfId="11"/>
    <tableColumn id="3" xr3:uid="{CE31361F-E7B2-4965-B74D-A9DD0D1B7AF4}" name="No_Sentiment" totalsRowFunction="average" dataDxfId="8" totalsRowDxfId="9"/>
  </tableColumns>
  <tableStyleInfo name="TableStyleMedium13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7F2CBDC8-A621-4926-BDBC-94163DA61431}" name="Table522273237" displayName="Table522273237" ref="N113:P120" totalsRowCount="1" dataDxfId="7" totalsRowDxfId="6">
  <autoFilter ref="N113:P119" xr:uid="{7F2CBDC8-A621-4926-BDBC-94163DA61431}"/>
  <tableColumns count="3">
    <tableColumn id="1" xr3:uid="{9E61DAE3-B5FF-4F56-AD2B-4AAACA2DF4F1}" name="Accuracy" totalsRowFunction="average" dataDxfId="4" totalsRowDxfId="5"/>
    <tableColumn id="2" xr3:uid="{7B461C06-207F-4ED8-B28A-8A8F1A14E091}" name="Wrong" totalsRowFunction="average" dataDxfId="2" totalsRowDxfId="3"/>
    <tableColumn id="3" xr3:uid="{0DEC769E-CA55-4AB1-AD29-E54E746365ED}" name="No_Sentiment" totalsRowFunction="average" dataDxfId="0" totalsRowDxfId="1"/>
  </tableColumns>
  <tableStyleInfo name="TableStyleMedium1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4883FCB1-C962-431C-8007-CDCAC9E9744D}" name="Table37" displayName="Table37" ref="B133:F138" totalsRowShown="0">
  <autoFilter ref="B133:F138" xr:uid="{4883FCB1-C962-431C-8007-CDCAC9E9744D}"/>
  <tableColumns count="5">
    <tableColumn id="1" xr3:uid="{DDE31F57-EA21-4F93-AA70-02DB2B0A17DF}" name="Help"/>
    <tableColumn id="2" xr3:uid="{6543F168-02AB-47BD-AAD2-9804E0EFFFF3}" name="Prompt 1"/>
    <tableColumn id="3" xr3:uid="{5F3D1F07-B722-4F2E-9FB0-A8D764F60677}" name="Prompt 2"/>
    <tableColumn id="4" xr3:uid="{D6A6A4A9-8CB2-4DA3-88C6-222FB0600B8F}" name="Prompt 3"/>
    <tableColumn id="5" xr3:uid="{3BA7DF57-B86A-4EC4-899F-3EBA2CC9491C}" name="Prompt 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2D1166-382C-4741-A285-E8C4C555664C}" name="Table4" displayName="Table4" ref="K5:M12" totalsRowCount="1" dataDxfId="198">
  <autoFilter ref="K5:M11" xr:uid="{E92D1166-382C-4741-A285-E8C4C555664C}"/>
  <tableColumns count="3">
    <tableColumn id="1" xr3:uid="{5ADCEB4C-3569-4377-99FB-67474DE323A1}" name="Accuracy" totalsRowFunction="average" dataDxfId="196" totalsRowDxfId="197"/>
    <tableColumn id="2" xr3:uid="{354B57C2-7CDE-4F30-BA1B-D26FA753C0C7}" name="Wrong" totalsRowFunction="custom" dataDxfId="194" totalsRowDxfId="195">
      <totalsRowFormula>SUBTOTAL(101,L6:L11)</totalsRowFormula>
    </tableColumn>
    <tableColumn id="3" xr3:uid="{727F5D37-5DF1-4A59-8FB4-B982D79FAB50}" name="No_Sentiment" totalsRowFunction="custom" dataDxfId="192" totalsRowDxfId="193">
      <totalsRowFormula>SUBTOTAL(101,M6:M11)</totalsRow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DF9013-9603-4CAD-AEC1-ADA76FDD4ED9}" name="Table5" displayName="Table5" ref="N5:P12" totalsRowCount="1" dataDxfId="191">
  <autoFilter ref="N5:P11" xr:uid="{01DF9013-9603-4CAD-AEC1-ADA76FDD4ED9}"/>
  <tableColumns count="3">
    <tableColumn id="1" xr3:uid="{E3403BD4-F06D-4879-A911-854E4B05F03C}" name="Accuracy" totalsRowFunction="average" dataDxfId="189" totalsRowDxfId="190"/>
    <tableColumn id="2" xr3:uid="{B9152430-3DEB-4094-A510-918BDE0A618C}" name="Wrong" totalsRowFunction="custom" dataDxfId="187" totalsRowDxfId="188">
      <totalsRowFormula>SUBTOTAL(101,O6:O11)</totalsRowFormula>
    </tableColumn>
    <tableColumn id="3" xr3:uid="{00C7BE05-A2B5-4EA4-BA0D-BA773A15F786}" name="No_Sentiment" totalsRowFunction="custom" dataDxfId="185" totalsRowDxfId="186">
      <totalsRowFormula>SUBTOTAL(101,P6:P11)</totalsRowFormula>
    </tableColumn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4C0B1F-F60D-4B80-9ECE-B20B835F01CD}" name="H_7" displayName="H_7" ref="B18:D19">
  <autoFilter ref="B18:D19" xr:uid="{164C0B1F-F60D-4B80-9ECE-B20B835F01CD}"/>
  <tableColumns count="3">
    <tableColumn id="2" xr3:uid="{098AC6B1-5A13-411A-91C9-566C396F6B6D}" name="Accuracy"/>
    <tableColumn id="3" xr3:uid="{9D87E40F-A870-422F-B727-B41D7CB666A6}" name="Wrong"/>
    <tableColumn id="4" xr3:uid="{A713EABE-D71C-4879-9939-9CF744F2F87F}" name="No_Sentiment" totalsRowFunction="cou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6384E21-DC67-47E8-A1D8-B6FD3C0985E3}" name="Table28" displayName="Table28" ref="E18:G25" totalsRowCount="1" headerRowDxfId="184">
  <autoFilter ref="E18:G24" xr:uid="{06384E21-DC67-47E8-A1D8-B6FD3C0985E3}"/>
  <tableColumns count="3">
    <tableColumn id="1" xr3:uid="{AB69122A-2C7F-467D-878D-57006BF22410}" name="Accuracy" totalsRowFunction="average" totalsRowDxfId="183"/>
    <tableColumn id="2" xr3:uid="{09F6C835-321D-4CED-9C66-2EBEC477209F}" name="Wrong" totalsRowFunction="custom" totalsRowDxfId="182">
      <totalsRowFormula>SUBTOTAL(101,F19:F24)</totalsRowFormula>
    </tableColumn>
    <tableColumn id="3" xr3:uid="{6ACD446C-02BE-4ED6-A2AF-83A7F18EA5C1}" name="No_Sentiment" totalsRowFunction="custom" totalsRowDxfId="181">
      <totalsRowFormula>SUBTOTAL(101,G19:G24)</totalsRowFormula>
    </tableColumn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5ABCA0-3A80-4618-AF0B-91A4CDDCF12B}" name="Table39" displayName="Table39" ref="H18:J25" totalsRowCount="1">
  <autoFilter ref="H18:J24" xr:uid="{B45ABCA0-3A80-4618-AF0B-91A4CDDCF12B}"/>
  <tableColumns count="3">
    <tableColumn id="1" xr3:uid="{ECBAC30E-2645-469C-BA9A-64F1E98A4698}" name="Accuracy" totalsRowFunction="custom" totalsRowDxfId="180">
      <totalsRowFormula>SUBTOTAL(101,Table39[Accuracy])</totalsRowFormula>
    </tableColumn>
    <tableColumn id="2" xr3:uid="{82C37223-AE2D-4CD6-99C0-D984CB09AD27}" name="Wrong" totalsRowFunction="custom" totalsRowDxfId="179">
      <totalsRowFormula>SUBTOTAL(101,I19:I24)</totalsRowFormula>
    </tableColumn>
    <tableColumn id="3" xr3:uid="{0E5700AE-725C-41A2-AAA6-992DF62A7BE5}" name="No_Sentiment" totalsRowFunction="custom" totalsRowDxfId="178">
      <totalsRowFormula>SUBTOTAL(101,J19:J24)</totalsRowFormula>
    </tableColumn>
  </tableColumns>
  <tableStyleInfo name="TableStyleMedium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D5558DD-1036-469D-8782-683E033A4212}" name="Table410" displayName="Table410" ref="K18:M25" totalsRowCount="1">
  <autoFilter ref="K18:M24" xr:uid="{BD5558DD-1036-469D-8782-683E033A4212}"/>
  <tableColumns count="3">
    <tableColumn id="1" xr3:uid="{67606221-0335-4FCD-A3B4-E97C743B4E0D}" name="Accuracy" totalsRowFunction="average" totalsRowDxfId="177"/>
    <tableColumn id="2" xr3:uid="{BA02C41F-5573-42B3-8DE7-D02B299AFF14}" name="Wrong" totalsRowFunction="custom" totalsRowDxfId="176">
      <totalsRowFormula>SUBTOTAL(101,L19:L24)</totalsRowFormula>
    </tableColumn>
    <tableColumn id="3" xr3:uid="{36FB936F-E571-4A99-A60C-07A4EDDD052D}" name="No_Sentiment" totalsRowFunction="custom" totalsRowDxfId="175">
      <totalsRowFormula>SUBTOTAL(101,M19:M24)</totalsRow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21" Type="http://schemas.openxmlformats.org/officeDocument/2006/relationships/table" Target="../tables/table20.xml"/><Relationship Id="rId34" Type="http://schemas.openxmlformats.org/officeDocument/2006/relationships/table" Target="../tables/table33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38" Type="http://schemas.openxmlformats.org/officeDocument/2006/relationships/table" Target="../tables/table37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8" Type="http://schemas.openxmlformats.org/officeDocument/2006/relationships/table" Target="../tables/table7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84"/>
  <sheetViews>
    <sheetView tabSelected="1" topLeftCell="A25" workbookViewId="0">
      <selection activeCell="C40" sqref="C40"/>
    </sheetView>
  </sheetViews>
  <sheetFormatPr defaultRowHeight="15"/>
  <cols>
    <col min="2" max="16" width="16.28515625" customWidth="1"/>
  </cols>
  <sheetData>
    <row r="1" spans="2:16" ht="18.75">
      <c r="H1" s="41" t="s">
        <v>0</v>
      </c>
    </row>
    <row r="3" spans="2:16">
      <c r="B3" s="47" t="s">
        <v>1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2:16">
      <c r="B4" s="42" t="s">
        <v>2</v>
      </c>
      <c r="C4" s="42"/>
      <c r="D4" s="42"/>
      <c r="E4" s="43" t="s">
        <v>3</v>
      </c>
      <c r="F4" s="43"/>
      <c r="G4" s="43"/>
      <c r="H4" s="44" t="s">
        <v>4</v>
      </c>
      <c r="I4" s="44"/>
      <c r="J4" s="44"/>
      <c r="K4" s="45" t="s">
        <v>5</v>
      </c>
      <c r="L4" s="45"/>
      <c r="M4" s="45"/>
      <c r="N4" s="46" t="s">
        <v>6</v>
      </c>
      <c r="O4" s="46"/>
      <c r="P4" s="46"/>
    </row>
    <row r="5" spans="2:16">
      <c r="B5" t="s">
        <v>7</v>
      </c>
      <c r="C5" t="s">
        <v>8</v>
      </c>
      <c r="D5" t="s">
        <v>9</v>
      </c>
      <c r="E5" s="1" t="s">
        <v>7</v>
      </c>
      <c r="F5" s="1" t="s">
        <v>8</v>
      </c>
      <c r="G5" s="1" t="s">
        <v>9</v>
      </c>
      <c r="H5" t="s">
        <v>7</v>
      </c>
      <c r="I5" t="s">
        <v>8</v>
      </c>
      <c r="J5" t="s">
        <v>9</v>
      </c>
      <c r="K5" t="s">
        <v>7</v>
      </c>
      <c r="L5" t="s">
        <v>8</v>
      </c>
      <c r="M5" t="s">
        <v>9</v>
      </c>
      <c r="N5" t="s">
        <v>7</v>
      </c>
      <c r="O5" t="s">
        <v>8</v>
      </c>
      <c r="P5" t="s">
        <v>9</v>
      </c>
    </row>
    <row r="6" spans="2:16">
      <c r="B6" s="3">
        <v>0.76700000000000002</v>
      </c>
      <c r="C6" s="3">
        <v>2.4E-2</v>
      </c>
      <c r="D6" s="3">
        <v>0.20899999999999999</v>
      </c>
      <c r="E6" s="5">
        <v>0.63200000000000001</v>
      </c>
      <c r="F6" s="5">
        <v>0.04</v>
      </c>
      <c r="G6" s="5">
        <v>0.32800000000000001</v>
      </c>
      <c r="H6" s="3">
        <v>0.47099999999999997</v>
      </c>
      <c r="I6" s="3">
        <v>0.19700000000000001</v>
      </c>
      <c r="J6" s="3">
        <v>0.33200000000000002</v>
      </c>
      <c r="K6" s="3">
        <v>0.32600000000000001</v>
      </c>
      <c r="L6" s="3">
        <v>0.32200000000000001</v>
      </c>
      <c r="M6" s="3">
        <v>0.35199999999999998</v>
      </c>
      <c r="N6" s="3">
        <v>0.316</v>
      </c>
      <c r="O6" s="3">
        <v>0.36399999999999999</v>
      </c>
      <c r="P6" s="3">
        <v>0.32</v>
      </c>
    </row>
    <row r="7" spans="2:16">
      <c r="B7" s="3"/>
      <c r="C7" s="3"/>
      <c r="D7" s="3"/>
      <c r="E7" s="6">
        <v>0.627</v>
      </c>
      <c r="F7" s="6">
        <v>2.8000000000000001E-2</v>
      </c>
      <c r="G7" s="6">
        <v>0.34499999999999997</v>
      </c>
      <c r="H7" s="3">
        <v>0.46200000000000002</v>
      </c>
      <c r="I7" s="3">
        <v>0.19800000000000001</v>
      </c>
      <c r="J7" s="3">
        <v>0.34</v>
      </c>
      <c r="K7" s="3">
        <v>0.33800000000000002</v>
      </c>
      <c r="L7" s="3">
        <v>0.32900000000000001</v>
      </c>
      <c r="M7" s="3">
        <v>0.33300000000000002</v>
      </c>
      <c r="N7" s="3">
        <v>0.36099999999999999</v>
      </c>
      <c r="O7" s="3">
        <v>0.33100000000000002</v>
      </c>
      <c r="P7" s="3">
        <v>0.308</v>
      </c>
    </row>
    <row r="8" spans="2:16">
      <c r="B8" s="3"/>
      <c r="C8" s="3"/>
      <c r="D8" s="3"/>
      <c r="E8" s="5">
        <v>0.64200000000000002</v>
      </c>
      <c r="F8" s="5">
        <v>3.3000000000000002E-2</v>
      </c>
      <c r="G8" s="5">
        <v>0.32500000000000001</v>
      </c>
      <c r="H8" s="3">
        <v>0.45200000000000001</v>
      </c>
      <c r="I8" s="3">
        <v>0.21099999999999999</v>
      </c>
      <c r="J8" s="3">
        <v>0.33700000000000002</v>
      </c>
      <c r="K8" s="3">
        <v>0.35699999999999998</v>
      </c>
      <c r="L8" s="3">
        <v>0.30299999999999999</v>
      </c>
      <c r="M8" s="3">
        <v>0.34</v>
      </c>
      <c r="N8" s="3">
        <v>0.32200000000000001</v>
      </c>
      <c r="O8" s="3">
        <v>0.34399999999999997</v>
      </c>
      <c r="P8" s="3">
        <v>0.33400000000000002</v>
      </c>
    </row>
    <row r="9" spans="2:16">
      <c r="B9" s="3"/>
      <c r="C9" s="3"/>
      <c r="D9" s="3"/>
      <c r="E9" s="6">
        <v>0.629</v>
      </c>
      <c r="F9" s="6">
        <v>3.9E-2</v>
      </c>
      <c r="G9" s="6">
        <v>0.33200000000000002</v>
      </c>
      <c r="H9" s="3">
        <v>0.45</v>
      </c>
      <c r="I9" s="3">
        <v>0.218</v>
      </c>
      <c r="J9" s="3">
        <v>0.33200000000000002</v>
      </c>
      <c r="K9" s="3">
        <v>0.34799999999999998</v>
      </c>
      <c r="L9" s="3">
        <v>0.316</v>
      </c>
      <c r="M9" s="3">
        <v>0.33600000000000002</v>
      </c>
      <c r="N9" s="3">
        <v>0.32700000000000001</v>
      </c>
      <c r="O9" s="3">
        <v>0.34399999999999997</v>
      </c>
      <c r="P9" s="3">
        <v>0.32900000000000001</v>
      </c>
    </row>
    <row r="10" spans="2:16">
      <c r="B10" s="3"/>
      <c r="C10" s="3"/>
      <c r="D10" s="3"/>
      <c r="E10" s="5">
        <v>0.65300000000000002</v>
      </c>
      <c r="F10" s="5">
        <v>3.5000000000000003E-2</v>
      </c>
      <c r="G10" s="5">
        <v>0.312</v>
      </c>
      <c r="H10" s="3">
        <v>0.45600000000000002</v>
      </c>
      <c r="I10" s="3">
        <v>0.20300000000000001</v>
      </c>
      <c r="J10" s="3">
        <v>0.34100000000000003</v>
      </c>
      <c r="K10" s="3">
        <v>0.36</v>
      </c>
      <c r="L10" s="3">
        <v>0.29399999999999998</v>
      </c>
      <c r="M10" s="3">
        <v>0.34599999999999997</v>
      </c>
      <c r="N10" s="3">
        <v>0.29299999999999998</v>
      </c>
      <c r="O10" s="3">
        <v>0.35099999999999998</v>
      </c>
      <c r="P10" s="3">
        <v>0.35599999999999998</v>
      </c>
    </row>
    <row r="11" spans="2:16">
      <c r="B11" s="3"/>
      <c r="C11" s="3"/>
      <c r="D11" s="3"/>
      <c r="E11" s="6">
        <v>0.66100000000000003</v>
      </c>
      <c r="F11" s="6">
        <v>3.3000000000000002E-2</v>
      </c>
      <c r="G11" s="6">
        <v>0.30590000000000001</v>
      </c>
      <c r="H11" s="3">
        <v>0.47299999999999998</v>
      </c>
      <c r="I11" s="3">
        <v>0.193</v>
      </c>
      <c r="J11" s="3">
        <v>0.33400000000000002</v>
      </c>
      <c r="K11" s="3">
        <v>0.33300000000000002</v>
      </c>
      <c r="L11" s="3">
        <v>0.317</v>
      </c>
      <c r="M11" s="3">
        <v>0.35</v>
      </c>
      <c r="N11" s="3">
        <v>0.33900000000000002</v>
      </c>
      <c r="O11" s="3">
        <v>0.33200000000000002</v>
      </c>
      <c r="P11" s="3">
        <v>0.32900000000000001</v>
      </c>
    </row>
    <row r="12" spans="2:16">
      <c r="E12" s="3">
        <f>SUBTOTAL(101,Table2[Accuracy])</f>
        <v>0.64066666666666661</v>
      </c>
      <c r="F12" s="3">
        <f>SUBTOTAL(101,F6:F11)</f>
        <v>3.4666666666666672E-2</v>
      </c>
      <c r="G12" s="3">
        <f>SUBTOTAL(101,G6:G11)</f>
        <v>0.32465000000000005</v>
      </c>
      <c r="H12" s="3">
        <f>SUBTOTAL(101,Table3[Accuracy])</f>
        <v>0.46066666666666661</v>
      </c>
      <c r="I12" s="3">
        <f>SUBTOTAL(101,I6:I11)</f>
        <v>0.20333333333333334</v>
      </c>
      <c r="J12" s="3">
        <f>SUBTOTAL(101,J6:J11)</f>
        <v>0.33600000000000002</v>
      </c>
      <c r="K12" s="3">
        <f>SUBTOTAL(101,Table4[Accuracy])</f>
        <v>0.34366666666666662</v>
      </c>
      <c r="L12" s="3">
        <f>SUBTOTAL(101,L6:L11)</f>
        <v>0.3135</v>
      </c>
      <c r="M12" s="3">
        <f>SUBTOTAL(101,M6:M11)</f>
        <v>0.34283333333333338</v>
      </c>
      <c r="N12" s="3">
        <f>SUBTOTAL(101,Table5[Accuracy])</f>
        <v>0.32633333333333331</v>
      </c>
      <c r="O12" s="3">
        <f>SUBTOTAL(101,O6:O11)</f>
        <v>0.34433333333333332</v>
      </c>
      <c r="P12" s="3">
        <f>SUBTOTAL(101,P6:P11)</f>
        <v>0.32933333333333331</v>
      </c>
    </row>
    <row r="16" spans="2:16">
      <c r="B16" s="47" t="s">
        <v>10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</row>
    <row r="17" spans="2:16">
      <c r="B17" s="42" t="s">
        <v>2</v>
      </c>
      <c r="C17" s="42"/>
      <c r="D17" s="42"/>
      <c r="E17" s="43" t="s">
        <v>3</v>
      </c>
      <c r="F17" s="43"/>
      <c r="G17" s="43"/>
      <c r="H17" s="44" t="s">
        <v>4</v>
      </c>
      <c r="I17" s="44"/>
      <c r="J17" s="44"/>
      <c r="K17" s="45" t="s">
        <v>5</v>
      </c>
      <c r="L17" s="45"/>
      <c r="M17" s="45"/>
      <c r="N17" s="46" t="s">
        <v>6</v>
      </c>
      <c r="O17" s="46"/>
      <c r="P17" s="46"/>
    </row>
    <row r="18" spans="2:16">
      <c r="B18" t="s">
        <v>7</v>
      </c>
      <c r="C18" t="s">
        <v>8</v>
      </c>
      <c r="D18" t="s">
        <v>9</v>
      </c>
      <c r="E18" s="1" t="s">
        <v>7</v>
      </c>
      <c r="F18" s="1" t="s">
        <v>8</v>
      </c>
      <c r="G18" s="1" t="s">
        <v>9</v>
      </c>
      <c r="H18" t="s">
        <v>7</v>
      </c>
      <c r="I18" t="s">
        <v>8</v>
      </c>
      <c r="J18" t="s">
        <v>9</v>
      </c>
      <c r="K18" t="s">
        <v>7</v>
      </c>
      <c r="L18" t="s">
        <v>8</v>
      </c>
      <c r="M18" t="s">
        <v>9</v>
      </c>
      <c r="N18" t="s">
        <v>7</v>
      </c>
      <c r="O18" t="s">
        <v>8</v>
      </c>
      <c r="P18" t="s">
        <v>9</v>
      </c>
    </row>
    <row r="19" spans="2:16">
      <c r="B19" s="2">
        <v>0.77500000000000002</v>
      </c>
      <c r="C19" s="3">
        <v>1.4999999999999999E-2</v>
      </c>
      <c r="D19" s="3">
        <v>0.21</v>
      </c>
      <c r="E19" s="5">
        <v>0.63900000000000001</v>
      </c>
      <c r="F19" s="5">
        <v>0.04</v>
      </c>
      <c r="G19" s="5">
        <v>0.32100000000000001</v>
      </c>
      <c r="H19" s="3">
        <v>0.45600000000000002</v>
      </c>
      <c r="I19" s="3">
        <v>0.21099999999999999</v>
      </c>
      <c r="J19" s="3">
        <v>0.33300000000000002</v>
      </c>
      <c r="K19" s="3">
        <v>0.34699999999999998</v>
      </c>
      <c r="L19" s="3">
        <v>0.32700000000000001</v>
      </c>
      <c r="M19" s="3">
        <v>0.32600000000000001</v>
      </c>
      <c r="N19" s="3">
        <v>0.35799999999999998</v>
      </c>
      <c r="O19" s="3">
        <v>0.312</v>
      </c>
      <c r="P19" s="3">
        <v>0.33</v>
      </c>
    </row>
    <row r="20" spans="2:16">
      <c r="E20" s="6">
        <v>0.64600000000000002</v>
      </c>
      <c r="F20" s="6">
        <v>0.04</v>
      </c>
      <c r="G20" s="6">
        <v>0.314</v>
      </c>
      <c r="H20" s="3">
        <v>0.48099999999999998</v>
      </c>
      <c r="I20" s="3">
        <v>0.20499999999999999</v>
      </c>
      <c r="J20" s="3">
        <v>0.314</v>
      </c>
      <c r="K20" s="3">
        <v>0.35699999999999998</v>
      </c>
      <c r="L20" s="3">
        <v>0.34100000000000003</v>
      </c>
      <c r="M20" s="3">
        <v>0.30199999999999999</v>
      </c>
      <c r="N20" s="3">
        <v>0.314</v>
      </c>
      <c r="O20" s="3">
        <v>0.309</v>
      </c>
      <c r="P20" s="3">
        <v>0.377</v>
      </c>
    </row>
    <row r="21" spans="2:16">
      <c r="E21" s="5">
        <v>0.61499999999999999</v>
      </c>
      <c r="F21" s="5">
        <v>3.5999999999999997E-2</v>
      </c>
      <c r="G21" s="5">
        <v>0.34899999999999998</v>
      </c>
      <c r="H21" s="3">
        <v>0.49099999999999999</v>
      </c>
      <c r="I21" s="3">
        <v>0.189</v>
      </c>
      <c r="J21" s="3">
        <v>0.32</v>
      </c>
      <c r="K21" s="3">
        <v>0.33900000000000002</v>
      </c>
      <c r="L21" s="3">
        <v>0.307</v>
      </c>
      <c r="M21" s="3">
        <v>0.35399999999999998</v>
      </c>
      <c r="N21" s="3">
        <v>0.316</v>
      </c>
      <c r="O21" s="4">
        <v>0.32100000000000001</v>
      </c>
      <c r="P21" s="3">
        <v>0.36299999999999999</v>
      </c>
    </row>
    <row r="22" spans="2:16">
      <c r="E22" s="6">
        <v>0.68799999999999994</v>
      </c>
      <c r="F22" s="6">
        <v>2.9000000000000001E-2</v>
      </c>
      <c r="G22" s="6">
        <v>0.28299999999999997</v>
      </c>
      <c r="H22" s="3">
        <v>0.45</v>
      </c>
      <c r="I22" s="3">
        <v>0.192</v>
      </c>
      <c r="J22" s="3">
        <v>0.35799999999999998</v>
      </c>
      <c r="K22" s="3">
        <v>0.36499999999999999</v>
      </c>
      <c r="L22" s="3">
        <v>0.314</v>
      </c>
      <c r="M22" s="3">
        <v>0.32100000000000001</v>
      </c>
      <c r="N22" s="3">
        <v>0.32900000000000001</v>
      </c>
      <c r="O22" s="3">
        <v>0.32900000000000001</v>
      </c>
      <c r="P22" s="3">
        <v>0.34200000000000003</v>
      </c>
    </row>
    <row r="23" spans="2:16">
      <c r="E23" s="5">
        <v>0.66300000000000003</v>
      </c>
      <c r="F23" s="5">
        <v>3.3000000000000002E-2</v>
      </c>
      <c r="G23" s="5">
        <v>0.30399999999999999</v>
      </c>
      <c r="H23" s="3">
        <v>0.45400000000000001</v>
      </c>
      <c r="I23" s="3">
        <v>0.20499999999999999</v>
      </c>
      <c r="J23" s="3">
        <v>0.34100000000000003</v>
      </c>
      <c r="K23" s="3">
        <v>0.31900000000000001</v>
      </c>
      <c r="L23" s="3">
        <v>0.32</v>
      </c>
      <c r="M23" s="3">
        <v>0.36099999999999999</v>
      </c>
      <c r="N23" s="3">
        <v>0.34699999999999998</v>
      </c>
      <c r="O23" s="3">
        <v>0.314</v>
      </c>
      <c r="P23" s="3">
        <v>0.33900000000000002</v>
      </c>
    </row>
    <row r="24" spans="2:16">
      <c r="E24" s="6">
        <v>0.629</v>
      </c>
      <c r="F24" s="6">
        <v>4.7E-2</v>
      </c>
      <c r="G24" s="6">
        <v>0.32400000000000001</v>
      </c>
      <c r="H24" s="3">
        <v>0.46600000000000003</v>
      </c>
      <c r="I24" s="3">
        <v>0.189</v>
      </c>
      <c r="J24" s="3">
        <v>0.34499999999999997</v>
      </c>
      <c r="K24" s="3">
        <v>0.35599999999999998</v>
      </c>
      <c r="L24" s="3">
        <v>0.28499999999999998</v>
      </c>
      <c r="M24" s="3">
        <v>0.35899999999999999</v>
      </c>
      <c r="N24" s="3">
        <v>0.34300000000000003</v>
      </c>
      <c r="O24" s="3">
        <v>0.33500000000000002</v>
      </c>
      <c r="P24" s="3">
        <v>0.32200000000000001</v>
      </c>
    </row>
    <row r="25" spans="2:16">
      <c r="E25" s="3">
        <f>SUBTOTAL(101,Table28[Accuracy])</f>
        <v>0.64666666666666672</v>
      </c>
      <c r="F25" s="3">
        <f>SUBTOTAL(101,F19:F24)</f>
        <v>3.7499999999999999E-2</v>
      </c>
      <c r="G25" s="3">
        <f>SUBTOTAL(101,G19:G24)</f>
        <v>0.31583333333333335</v>
      </c>
      <c r="H25" s="3">
        <f>SUBTOTAL(101,Table39[Accuracy])</f>
        <v>0.46633333333333332</v>
      </c>
      <c r="I25" s="3">
        <f>SUBTOTAL(101,I19:I24)</f>
        <v>0.19850000000000001</v>
      </c>
      <c r="J25" s="3">
        <f>SUBTOTAL(101,J19:J24)</f>
        <v>0.33516666666666667</v>
      </c>
      <c r="K25" s="3">
        <f>SUBTOTAL(101,Table410[Accuracy])</f>
        <v>0.34716666666666662</v>
      </c>
      <c r="L25" s="3">
        <f>SUBTOTAL(101,L19:L24)</f>
        <v>0.31566666666666671</v>
      </c>
      <c r="M25" s="3">
        <f>SUBTOTAL(101,M19:M24)</f>
        <v>0.33716666666666661</v>
      </c>
      <c r="N25" s="3">
        <f>SUBTOTAL(101,Table511[Accuracy])</f>
        <v>0.33450000000000002</v>
      </c>
      <c r="O25" s="3">
        <f>SUBTOTAL(101,O19:O24)</f>
        <v>0.32</v>
      </c>
      <c r="P25" s="3">
        <f>SUBTOTAL(101,P19:P24)</f>
        <v>0.34549999999999997</v>
      </c>
    </row>
    <row r="29" spans="2:16">
      <c r="B29" s="47" t="s">
        <v>11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</row>
    <row r="30" spans="2:16">
      <c r="B30" s="42" t="s">
        <v>2</v>
      </c>
      <c r="C30" s="42"/>
      <c r="D30" s="42"/>
      <c r="E30" s="43" t="s">
        <v>3</v>
      </c>
      <c r="F30" s="43"/>
      <c r="G30" s="43"/>
      <c r="H30" s="44" t="s">
        <v>4</v>
      </c>
      <c r="I30" s="44"/>
      <c r="J30" s="44"/>
      <c r="K30" s="45" t="s">
        <v>5</v>
      </c>
      <c r="L30" s="45"/>
      <c r="M30" s="45"/>
      <c r="N30" s="46" t="s">
        <v>6</v>
      </c>
      <c r="O30" s="46"/>
      <c r="P30" s="46"/>
    </row>
    <row r="31" spans="2:16">
      <c r="B31" t="s">
        <v>7</v>
      </c>
      <c r="C31" t="s">
        <v>8</v>
      </c>
      <c r="D31" t="s">
        <v>9</v>
      </c>
      <c r="E31" s="1" t="s">
        <v>7</v>
      </c>
      <c r="F31" s="1" t="s">
        <v>8</v>
      </c>
      <c r="G31" s="1" t="s">
        <v>9</v>
      </c>
      <c r="H31" t="s">
        <v>7</v>
      </c>
      <c r="I31" t="s">
        <v>8</v>
      </c>
      <c r="J31" t="s">
        <v>9</v>
      </c>
      <c r="K31" t="s">
        <v>7</v>
      </c>
      <c r="L31" t="s">
        <v>8</v>
      </c>
      <c r="M31" t="s">
        <v>9</v>
      </c>
      <c r="N31" t="s">
        <v>7</v>
      </c>
      <c r="O31" t="s">
        <v>8</v>
      </c>
      <c r="P31" t="s">
        <v>9</v>
      </c>
    </row>
    <row r="32" spans="2:16">
      <c r="B32" s="19">
        <f>SUBTOTAL(101,B6,B19)</f>
        <v>0.77100000000000002</v>
      </c>
      <c r="C32" s="18">
        <f>SUBTOTAL(101,C6,C19)</f>
        <v>1.95E-2</v>
      </c>
      <c r="D32" s="7">
        <f>SUBTOTAL(101,D6,D19)</f>
        <v>0.20949999999999999</v>
      </c>
      <c r="E32" s="14">
        <f>SUBTOTAL(101,E6:E11,E19:E24)</f>
        <v>0.64366666666666672</v>
      </c>
      <c r="F32" s="13">
        <f>SUBTOTAL(101,F6:F11,F19:F24)</f>
        <v>3.6083333333333335E-2</v>
      </c>
      <c r="G32" s="7">
        <f>SUBTOTAL(101,G6:G11,G19:G24)</f>
        <v>0.3202416666666667</v>
      </c>
      <c r="H32" s="12">
        <f>SUBTOTAL(101,H6:H11,H19:H24)</f>
        <v>0.46349999999999997</v>
      </c>
      <c r="I32" s="17">
        <f>SUBTOTAL(101,I6:I11,I19:I24)</f>
        <v>0.20091666666666672</v>
      </c>
      <c r="J32" s="8">
        <f>SUBTOTAL(101,J6:J11,J19:J24)</f>
        <v>0.33558333333333334</v>
      </c>
      <c r="K32" s="9">
        <f>SUBTOTAL(101,K6:K11,K19:K24)</f>
        <v>0.34541666666666665</v>
      </c>
      <c r="L32" s="11">
        <f>SUBTOTAL(101,L6:L11,L19:L24)</f>
        <v>0.31458333333333338</v>
      </c>
      <c r="M32" s="10">
        <f>SUBTOTAL(101,M6:M11,M19:M24)</f>
        <v>0.34000000000000008</v>
      </c>
      <c r="N32" s="15">
        <f>SUBTOTAL(101,N6:N11,N19:N24)</f>
        <v>0.33041666666666664</v>
      </c>
      <c r="O32" s="15">
        <f>SUBTOTAL(101,O6:O11,O19:O24)</f>
        <v>0.33216666666666667</v>
      </c>
      <c r="P32" s="16">
        <f>SUBTOTAL(101,P6:P11,P19:P24)</f>
        <v>0.33741666666666664</v>
      </c>
    </row>
    <row r="39" spans="2:5">
      <c r="B39" t="s">
        <v>12</v>
      </c>
      <c r="C39" t="s">
        <v>7</v>
      </c>
      <c r="D39" t="s">
        <v>8</v>
      </c>
      <c r="E39" t="s">
        <v>9</v>
      </c>
    </row>
    <row r="40" spans="2:5">
      <c r="B40" t="s">
        <v>2</v>
      </c>
      <c r="C40" s="23">
        <f>SUBTOTAL(101,B6,B19)</f>
        <v>0.77100000000000002</v>
      </c>
      <c r="D40" s="3">
        <f t="shared" ref="D40:D44" si="0">SUBTOTAL(101,C6,C19)</f>
        <v>1.95E-2</v>
      </c>
      <c r="E40" s="3">
        <f t="shared" ref="E40:E44" si="1">SUBTOTAL(101,D6,D19)</f>
        <v>0.20949999999999999</v>
      </c>
    </row>
    <row r="41" spans="2:5">
      <c r="B41" t="s">
        <v>3</v>
      </c>
      <c r="C41" s="3">
        <f>SUBTOTAL(101,E6:E11,E19:E24)</f>
        <v>0.64366666666666672</v>
      </c>
      <c r="D41" s="3">
        <f>SUBTOTAL(101,F6:F11,F19:F24)</f>
        <v>3.6083333333333335E-2</v>
      </c>
      <c r="E41" s="3">
        <f>SUBTOTAL(101,G6:G11,G19:G24)</f>
        <v>0.3202416666666667</v>
      </c>
    </row>
    <row r="42" spans="2:5">
      <c r="B42" t="s">
        <v>4</v>
      </c>
      <c r="C42" s="3">
        <f>SUBTOTAL(101,H6:H11,H19:H24)</f>
        <v>0.46349999999999997</v>
      </c>
      <c r="D42" s="3">
        <f>SUBTOTAL(101,I6:I11,I19:I24)</f>
        <v>0.20091666666666672</v>
      </c>
      <c r="E42" s="3">
        <f>SUBTOTAL(101,J6:J11,J19:J24)</f>
        <v>0.33558333333333334</v>
      </c>
    </row>
    <row r="43" spans="2:5">
      <c r="B43" t="s">
        <v>5</v>
      </c>
      <c r="C43" s="3">
        <f>SUBTOTAL(101,K6:K11,K19:K24)</f>
        <v>0.34541666666666665</v>
      </c>
      <c r="D43" s="3">
        <f>SUBTOTAL(101,L6:L11,L19:L24)</f>
        <v>0.31458333333333338</v>
      </c>
      <c r="E43" s="3">
        <f>SUBTOTAL(101,M6:M11,M19:M24)</f>
        <v>0.34000000000000008</v>
      </c>
    </row>
    <row r="44" spans="2:5">
      <c r="B44" t="s">
        <v>6</v>
      </c>
      <c r="C44" s="3">
        <f>SUBTOTAL(101,N6:N11,N19:N24)</f>
        <v>0.33041666666666664</v>
      </c>
      <c r="D44" s="3">
        <f>SUBTOTAL(101,O6:O11,O19:O24)</f>
        <v>0.33216666666666667</v>
      </c>
      <c r="E44" s="3">
        <f>SUBTOTAL(101,P6:P11,P19:P24)</f>
        <v>0.33741666666666664</v>
      </c>
    </row>
    <row r="53" spans="2:16" ht="26.25">
      <c r="G53" s="48" t="s">
        <v>13</v>
      </c>
      <c r="H53" s="49"/>
      <c r="I53" s="49"/>
      <c r="J53" s="49"/>
      <c r="K53" s="49"/>
    </row>
    <row r="57" spans="2:16">
      <c r="B57" s="47" t="s">
        <v>14</v>
      </c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</row>
    <row r="58" spans="2:16">
      <c r="B58" s="42" t="s">
        <v>2</v>
      </c>
      <c r="C58" s="42"/>
      <c r="D58" s="42"/>
      <c r="E58" s="43" t="s">
        <v>3</v>
      </c>
      <c r="F58" s="43"/>
      <c r="G58" s="43"/>
      <c r="H58" s="44" t="s">
        <v>4</v>
      </c>
      <c r="I58" s="44"/>
      <c r="J58" s="44"/>
      <c r="K58" s="45" t="s">
        <v>5</v>
      </c>
      <c r="L58" s="45"/>
      <c r="M58" s="45"/>
      <c r="N58" s="46" t="s">
        <v>6</v>
      </c>
      <c r="O58" s="46"/>
      <c r="P58" s="46"/>
    </row>
    <row r="59" spans="2:16">
      <c r="B59" t="s">
        <v>7</v>
      </c>
      <c r="C59" t="s">
        <v>8</v>
      </c>
      <c r="D59" t="s">
        <v>9</v>
      </c>
      <c r="E59" s="1" t="s">
        <v>7</v>
      </c>
      <c r="F59" s="1" t="s">
        <v>8</v>
      </c>
      <c r="G59" s="1" t="s">
        <v>9</v>
      </c>
      <c r="H59" t="s">
        <v>7</v>
      </c>
      <c r="I59" t="s">
        <v>8</v>
      </c>
      <c r="J59" t="s">
        <v>9</v>
      </c>
      <c r="K59" t="s">
        <v>7</v>
      </c>
      <c r="L59" t="s">
        <v>8</v>
      </c>
      <c r="M59" t="s">
        <v>9</v>
      </c>
      <c r="N59" t="s">
        <v>7</v>
      </c>
      <c r="O59" t="s">
        <v>8</v>
      </c>
      <c r="P59" t="s">
        <v>9</v>
      </c>
    </row>
    <row r="60" spans="2:16">
      <c r="B60" s="3">
        <v>0.96599999999999997</v>
      </c>
      <c r="C60" s="3">
        <v>3.4000000000000002E-2</v>
      </c>
      <c r="D60" s="3">
        <v>0</v>
      </c>
      <c r="E60" s="5">
        <v>0.86299999999999999</v>
      </c>
      <c r="F60" s="20">
        <v>0.13700000000000001</v>
      </c>
      <c r="G60" s="5">
        <v>0</v>
      </c>
      <c r="H60" s="3">
        <v>0.60799999999999998</v>
      </c>
      <c r="I60" s="3">
        <v>0.39200000000000002</v>
      </c>
      <c r="J60" s="3">
        <v>0</v>
      </c>
      <c r="K60" s="3">
        <v>0.497</v>
      </c>
      <c r="L60" s="3">
        <v>0.503</v>
      </c>
      <c r="M60" s="3">
        <v>0</v>
      </c>
      <c r="N60" s="3">
        <v>0.504</v>
      </c>
      <c r="O60" s="3">
        <v>0.496</v>
      </c>
      <c r="P60" s="3">
        <v>0</v>
      </c>
    </row>
    <row r="61" spans="2:16">
      <c r="E61" s="6">
        <v>0.872</v>
      </c>
      <c r="F61" s="6">
        <v>0.128</v>
      </c>
      <c r="G61" s="6">
        <v>0</v>
      </c>
      <c r="H61" s="3">
        <v>0.623</v>
      </c>
      <c r="I61" s="3">
        <v>0.377</v>
      </c>
      <c r="J61" s="3">
        <v>0</v>
      </c>
      <c r="K61" s="3">
        <v>0.49299999999999999</v>
      </c>
      <c r="L61" s="3">
        <v>0.50700000000000001</v>
      </c>
      <c r="M61" s="3">
        <v>0</v>
      </c>
      <c r="N61" s="3">
        <v>0.51200000000000001</v>
      </c>
      <c r="O61" s="3">
        <v>0.48799999999999999</v>
      </c>
      <c r="P61" s="3">
        <v>0</v>
      </c>
    </row>
    <row r="62" spans="2:16">
      <c r="E62" s="5">
        <v>0.85199999999999998</v>
      </c>
      <c r="F62" s="5">
        <v>0.14799999999999999</v>
      </c>
      <c r="G62" s="5">
        <v>0</v>
      </c>
      <c r="H62" s="3">
        <v>0.66</v>
      </c>
      <c r="I62" s="3">
        <v>0.34</v>
      </c>
      <c r="J62" s="3">
        <v>0</v>
      </c>
      <c r="K62" s="3">
        <v>0.51800000000000002</v>
      </c>
      <c r="L62" s="3">
        <v>0.48199999999999998</v>
      </c>
      <c r="M62" s="3">
        <v>0</v>
      </c>
      <c r="N62" s="3">
        <v>0.49</v>
      </c>
      <c r="O62" s="3">
        <v>0.51</v>
      </c>
      <c r="P62" s="3">
        <v>0</v>
      </c>
    </row>
    <row r="63" spans="2:16">
      <c r="E63" s="6">
        <v>0.84199999999999997</v>
      </c>
      <c r="F63" s="6">
        <v>0.158</v>
      </c>
      <c r="G63" s="6">
        <v>0</v>
      </c>
      <c r="H63" s="3">
        <v>0.60699999999999998</v>
      </c>
      <c r="I63" s="3">
        <v>0.39300000000000002</v>
      </c>
      <c r="J63" s="3">
        <v>0</v>
      </c>
      <c r="K63" s="3">
        <v>0.51200000000000001</v>
      </c>
      <c r="L63" s="3">
        <v>0.48799999999999999</v>
      </c>
      <c r="M63" s="3">
        <v>0</v>
      </c>
      <c r="N63" s="3">
        <v>0.48799999999999999</v>
      </c>
      <c r="O63" s="3">
        <v>0.51200000000000001</v>
      </c>
      <c r="P63" s="3">
        <v>0</v>
      </c>
    </row>
    <row r="64" spans="2:16">
      <c r="E64" s="5">
        <v>0.85399999999999998</v>
      </c>
      <c r="F64" s="5">
        <v>0.14599999999999999</v>
      </c>
      <c r="G64" s="5">
        <v>0</v>
      </c>
      <c r="H64" s="3">
        <v>0.64100000000000001</v>
      </c>
      <c r="I64" s="3">
        <v>0.35899999999999999</v>
      </c>
      <c r="J64" s="3">
        <v>0</v>
      </c>
      <c r="K64" s="3">
        <v>0.51900000000000002</v>
      </c>
      <c r="L64" s="3">
        <v>0.48099999999999998</v>
      </c>
      <c r="M64" s="3">
        <v>0</v>
      </c>
      <c r="N64" s="3">
        <v>0.502</v>
      </c>
      <c r="O64" s="3">
        <v>0.498</v>
      </c>
      <c r="P64" s="3">
        <v>0</v>
      </c>
    </row>
    <row r="65" spans="2:16">
      <c r="E65" s="6">
        <v>0.83799999999999997</v>
      </c>
      <c r="F65" s="6">
        <v>0.161</v>
      </c>
      <c r="G65" s="6">
        <v>0</v>
      </c>
      <c r="H65" s="3">
        <v>0.61199999999999999</v>
      </c>
      <c r="I65" s="3">
        <v>0.38800000000000001</v>
      </c>
      <c r="J65" s="3">
        <v>0</v>
      </c>
      <c r="K65" s="3">
        <v>0.53300000000000003</v>
      </c>
      <c r="L65" s="3">
        <v>0.46700000000000003</v>
      </c>
      <c r="M65" s="3">
        <v>0</v>
      </c>
      <c r="N65" s="3">
        <v>0.51700000000000002</v>
      </c>
      <c r="O65" s="3">
        <v>0.48299999999999998</v>
      </c>
      <c r="P65" s="3">
        <v>0</v>
      </c>
    </row>
    <row r="66" spans="2:16">
      <c r="E66" s="3">
        <f>SUBTOTAL(101,Table219[Accuracy])</f>
        <v>0.85349999999999993</v>
      </c>
      <c r="F66" s="3">
        <f>SUBTOTAL(101,Table219[Wrong])</f>
        <v>0.14633333333333334</v>
      </c>
      <c r="G66" s="3">
        <f>SUBTOTAL(101,Table219[No_Sentiment])</f>
        <v>0</v>
      </c>
      <c r="H66" s="3">
        <f>SUBTOTAL(101,Table320[Accuracy])</f>
        <v>0.62516666666666676</v>
      </c>
      <c r="I66" s="3">
        <f>SUBTOTAL(101,Table320[Wrong])</f>
        <v>0.37483333333333335</v>
      </c>
      <c r="J66" s="3">
        <f>SUBTOTAL(101,Table320[No_Sentiment])</f>
        <v>0</v>
      </c>
      <c r="K66" s="3">
        <f>SUBTOTAL(101,Table421[Accuracy])</f>
        <v>0.51200000000000001</v>
      </c>
      <c r="L66" s="3">
        <f>SUBTOTAL(101,Table421[Wrong])</f>
        <v>0.48799999999999999</v>
      </c>
      <c r="M66" s="3">
        <f>SUBTOTAL(101,Table421[No_Sentiment])</f>
        <v>0</v>
      </c>
      <c r="N66" s="3">
        <f>SUBTOTAL(101,Table522[Accuracy])</f>
        <v>0.50216666666666665</v>
      </c>
      <c r="O66" s="3">
        <f>SUBTOTAL(101,Table522[Wrong])</f>
        <v>0.49783333333333341</v>
      </c>
      <c r="P66" s="3">
        <f>SUBTOTAL(101,Table522[No_Sentiment])</f>
        <v>0</v>
      </c>
    </row>
    <row r="67" spans="2:16">
      <c r="B67" s="21" t="s">
        <v>15</v>
      </c>
    </row>
    <row r="69" spans="2:16">
      <c r="B69" s="21" t="s">
        <v>16</v>
      </c>
    </row>
    <row r="70" spans="2:16">
      <c r="B70" s="21" t="s">
        <v>17</v>
      </c>
    </row>
    <row r="72" spans="2:16">
      <c r="B72" s="21" t="s">
        <v>18</v>
      </c>
    </row>
    <row r="73" spans="2:16">
      <c r="B73" s="21" t="s">
        <v>19</v>
      </c>
    </row>
    <row r="75" spans="2:16">
      <c r="B75" s="47" t="s">
        <v>20</v>
      </c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</row>
    <row r="76" spans="2:16">
      <c r="B76" s="42" t="s">
        <v>2</v>
      </c>
      <c r="C76" s="42"/>
      <c r="D76" s="42"/>
      <c r="E76" s="43" t="s">
        <v>3</v>
      </c>
      <c r="F76" s="43"/>
      <c r="G76" s="43"/>
      <c r="H76" s="44" t="s">
        <v>4</v>
      </c>
      <c r="I76" s="44"/>
      <c r="J76" s="44"/>
      <c r="K76" s="45" t="s">
        <v>5</v>
      </c>
      <c r="L76" s="45"/>
      <c r="M76" s="45"/>
      <c r="N76" s="46" t="s">
        <v>6</v>
      </c>
      <c r="O76" s="46"/>
      <c r="P76" s="46"/>
    </row>
    <row r="77" spans="2:16">
      <c r="B77" t="s">
        <v>7</v>
      </c>
      <c r="C77" t="s">
        <v>8</v>
      </c>
      <c r="D77" t="s">
        <v>9</v>
      </c>
      <c r="E77" s="1" t="s">
        <v>7</v>
      </c>
      <c r="F77" s="1" t="s">
        <v>8</v>
      </c>
      <c r="G77" s="1" t="s">
        <v>9</v>
      </c>
      <c r="H77" t="s">
        <v>7</v>
      </c>
      <c r="I77" t="s">
        <v>8</v>
      </c>
      <c r="J77" t="s">
        <v>9</v>
      </c>
      <c r="K77" t="s">
        <v>7</v>
      </c>
      <c r="L77" t="s">
        <v>8</v>
      </c>
      <c r="M77" t="s">
        <v>9</v>
      </c>
      <c r="N77" t="s">
        <v>7</v>
      </c>
      <c r="O77" t="s">
        <v>8</v>
      </c>
      <c r="P77" t="s">
        <v>9</v>
      </c>
    </row>
    <row r="78" spans="2:16">
      <c r="B78" s="3">
        <v>0.96599999999999997</v>
      </c>
      <c r="C78" s="4">
        <v>3.4000000000000002E-2</v>
      </c>
      <c r="D78" s="3">
        <v>0</v>
      </c>
      <c r="E78" s="5">
        <v>0.85299999999999998</v>
      </c>
      <c r="F78" s="20">
        <v>0.14699999999999999</v>
      </c>
      <c r="G78" s="5">
        <v>0</v>
      </c>
      <c r="H78" s="3">
        <v>0.61799999999999999</v>
      </c>
      <c r="I78" s="3">
        <v>0.38200000000000001</v>
      </c>
      <c r="J78" s="3">
        <v>0</v>
      </c>
      <c r="K78" s="3">
        <v>0.497</v>
      </c>
      <c r="L78" s="3">
        <v>0.503</v>
      </c>
      <c r="M78" s="3">
        <v>0</v>
      </c>
      <c r="N78" s="3">
        <v>0.499</v>
      </c>
      <c r="O78" s="3">
        <v>0.501</v>
      </c>
      <c r="P78" s="3">
        <v>0</v>
      </c>
    </row>
    <row r="79" spans="2:16">
      <c r="E79" s="6">
        <v>0.84099999999999997</v>
      </c>
      <c r="F79" s="6">
        <v>0.159</v>
      </c>
      <c r="G79" s="6">
        <v>0</v>
      </c>
      <c r="H79" s="3">
        <v>0.64300000000000002</v>
      </c>
      <c r="I79" s="3">
        <v>0.35599999999999998</v>
      </c>
      <c r="J79" s="3">
        <v>1E-3</v>
      </c>
      <c r="K79" s="3">
        <v>0.48299999999999998</v>
      </c>
      <c r="L79" s="3">
        <v>0.51700000000000002</v>
      </c>
      <c r="M79" s="3">
        <v>0</v>
      </c>
      <c r="N79" s="3">
        <v>0.49199999999999999</v>
      </c>
      <c r="O79" s="3">
        <v>0.50800000000000001</v>
      </c>
      <c r="P79" s="2">
        <v>0</v>
      </c>
    </row>
    <row r="80" spans="2:16">
      <c r="E80" s="5">
        <v>0.86099999999999999</v>
      </c>
      <c r="F80" s="5">
        <v>0.13900000000000001</v>
      </c>
      <c r="G80" s="5">
        <v>0</v>
      </c>
      <c r="H80" s="3">
        <v>0.60799999999999998</v>
      </c>
      <c r="I80" s="3">
        <v>0.39200000000000002</v>
      </c>
      <c r="J80" s="3">
        <v>0</v>
      </c>
      <c r="K80" s="3">
        <v>0.51400000000000001</v>
      </c>
      <c r="L80" s="3">
        <v>0.48599999999999999</v>
      </c>
      <c r="M80" s="3">
        <v>0</v>
      </c>
      <c r="N80" s="3">
        <v>0.495</v>
      </c>
      <c r="O80" s="3">
        <v>0.505</v>
      </c>
      <c r="P80" s="3">
        <v>0</v>
      </c>
    </row>
    <row r="81" spans="2:16">
      <c r="E81" s="6">
        <v>0.84399999999999997</v>
      </c>
      <c r="F81" s="6">
        <v>0.156</v>
      </c>
      <c r="G81" s="6">
        <v>0</v>
      </c>
      <c r="H81" s="3">
        <v>0.63</v>
      </c>
      <c r="I81" s="3">
        <v>0.37</v>
      </c>
      <c r="J81" s="3">
        <v>0</v>
      </c>
      <c r="K81" s="3">
        <v>0.51300000000000001</v>
      </c>
      <c r="L81" s="3">
        <v>0.48699999999999999</v>
      </c>
      <c r="M81" s="3">
        <v>0</v>
      </c>
      <c r="N81" s="3">
        <v>0.50700000000000001</v>
      </c>
      <c r="O81" s="3">
        <v>0.49299999999999999</v>
      </c>
      <c r="P81" s="3">
        <v>0</v>
      </c>
    </row>
    <row r="82" spans="2:16">
      <c r="E82" s="5">
        <v>0.85499999999999998</v>
      </c>
      <c r="F82" s="5">
        <v>0.14499999999999999</v>
      </c>
      <c r="G82" s="5">
        <v>0</v>
      </c>
      <c r="H82" s="3">
        <v>0.625</v>
      </c>
      <c r="I82" s="3">
        <v>0.375</v>
      </c>
      <c r="J82" s="3">
        <v>0</v>
      </c>
      <c r="K82" s="3">
        <v>0.52700000000000002</v>
      </c>
      <c r="L82" s="3">
        <v>0.47299999999999998</v>
      </c>
      <c r="M82" s="3">
        <v>0</v>
      </c>
      <c r="N82" s="3">
        <v>0.48</v>
      </c>
      <c r="O82" s="3">
        <v>0.52</v>
      </c>
      <c r="P82" s="3">
        <v>0</v>
      </c>
    </row>
    <row r="83" spans="2:16">
      <c r="E83" s="6">
        <v>0.85599999999999998</v>
      </c>
      <c r="F83" s="6">
        <v>0.14399999999999999</v>
      </c>
      <c r="G83" s="6">
        <v>0</v>
      </c>
      <c r="H83" s="3">
        <v>0.63700000000000001</v>
      </c>
      <c r="I83" s="3">
        <v>0.36299999999999999</v>
      </c>
      <c r="J83" s="3">
        <v>0</v>
      </c>
      <c r="K83" s="3">
        <v>0.48499999999999999</v>
      </c>
      <c r="L83" s="3">
        <v>0.51500000000000001</v>
      </c>
      <c r="M83" s="3">
        <v>0</v>
      </c>
      <c r="N83" s="3">
        <v>0.51900000000000002</v>
      </c>
      <c r="O83" s="3">
        <v>0.48099999999999998</v>
      </c>
      <c r="P83" s="3">
        <v>0</v>
      </c>
    </row>
    <row r="84" spans="2:16">
      <c r="E84" s="3">
        <f>SUBTOTAL(101,Table21924[Accuracy])</f>
        <v>0.85166666666666657</v>
      </c>
      <c r="F84" s="3">
        <f>SUBTOTAL(101,Table21924[Wrong])</f>
        <v>0.14833333333333334</v>
      </c>
      <c r="G84" s="3">
        <f>SUBTOTAL(101,Table21924[No_Sentiment])</f>
        <v>0</v>
      </c>
      <c r="H84" s="3">
        <f>SUBTOTAL(101,Table32025[Accuracy])</f>
        <v>0.62683333333333335</v>
      </c>
      <c r="I84" s="3">
        <f>SUBTOTAL(101,Table32025[Wrong])</f>
        <v>0.373</v>
      </c>
      <c r="J84" s="3">
        <f>SUBTOTAL(101,Table32025[No_Sentiment])</f>
        <v>1.6666666666666666E-4</v>
      </c>
      <c r="K84" s="3">
        <f>SUBTOTAL(101,Table42126[Accuracy])</f>
        <v>0.50316666666666665</v>
      </c>
      <c r="L84" s="3">
        <f>SUBTOTAL(101,Table42126[Wrong])</f>
        <v>0.49683333333333329</v>
      </c>
      <c r="M84" s="3">
        <f>SUBTOTAL(101,Table42126[No_Sentiment])</f>
        <v>0</v>
      </c>
      <c r="N84" s="3">
        <f>SUBTOTAL(101,Table52227[Accuracy])</f>
        <v>0.49866666666666665</v>
      </c>
      <c r="O84" s="3">
        <f>SUBTOTAL(101,Table52227[Wrong])</f>
        <v>0.5013333333333333</v>
      </c>
      <c r="P84" s="3">
        <f>SUBTOTAL(101,Table52227[No_Sentiment])</f>
        <v>0</v>
      </c>
    </row>
    <row r="85" spans="2:16">
      <c r="B85" s="21" t="s">
        <v>15</v>
      </c>
    </row>
    <row r="86" spans="2:16">
      <c r="B86" s="21"/>
    </row>
    <row r="87" spans="2:16">
      <c r="B87" s="21" t="s">
        <v>18</v>
      </c>
    </row>
    <row r="88" spans="2:16">
      <c r="B88" s="21" t="s">
        <v>17</v>
      </c>
    </row>
    <row r="90" spans="2:16">
      <c r="B90" s="21" t="s">
        <v>18</v>
      </c>
    </row>
    <row r="91" spans="2:16">
      <c r="B91" s="21" t="s">
        <v>19</v>
      </c>
    </row>
    <row r="93" spans="2:16">
      <c r="B93" s="47" t="s">
        <v>21</v>
      </c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</row>
    <row r="94" spans="2:16">
      <c r="B94" s="42" t="s">
        <v>2</v>
      </c>
      <c r="C94" s="42"/>
      <c r="D94" s="42"/>
      <c r="E94" s="43" t="s">
        <v>3</v>
      </c>
      <c r="F94" s="43"/>
      <c r="G94" s="43"/>
      <c r="H94" s="44" t="s">
        <v>4</v>
      </c>
      <c r="I94" s="44"/>
      <c r="J94" s="44"/>
      <c r="K94" s="45" t="s">
        <v>5</v>
      </c>
      <c r="L94" s="45"/>
      <c r="M94" s="45"/>
      <c r="N94" s="46" t="s">
        <v>6</v>
      </c>
      <c r="O94" s="46"/>
      <c r="P94" s="46"/>
    </row>
    <row r="95" spans="2:16">
      <c r="B95" t="s">
        <v>7</v>
      </c>
      <c r="C95" t="s">
        <v>8</v>
      </c>
      <c r="D95" t="s">
        <v>9</v>
      </c>
      <c r="E95" s="1" t="s">
        <v>7</v>
      </c>
      <c r="F95" s="1" t="s">
        <v>8</v>
      </c>
      <c r="G95" s="1" t="s">
        <v>9</v>
      </c>
      <c r="H95" t="s">
        <v>7</v>
      </c>
      <c r="I95" t="s">
        <v>8</v>
      </c>
      <c r="J95" t="s">
        <v>9</v>
      </c>
      <c r="K95" t="s">
        <v>7</v>
      </c>
      <c r="L95" t="s">
        <v>8</v>
      </c>
      <c r="M95" t="s">
        <v>9</v>
      </c>
      <c r="N95" t="s">
        <v>7</v>
      </c>
      <c r="O95" t="s">
        <v>8</v>
      </c>
      <c r="P95" t="s">
        <v>9</v>
      </c>
    </row>
    <row r="96" spans="2:16">
      <c r="B96" s="4">
        <v>0.96499999999999997</v>
      </c>
      <c r="C96" s="3">
        <v>3.5000000000000003E-2</v>
      </c>
      <c r="D96" s="3">
        <v>0</v>
      </c>
      <c r="E96" s="5">
        <v>0.84199999999999997</v>
      </c>
      <c r="F96" s="20">
        <v>0.158</v>
      </c>
      <c r="G96" s="5">
        <v>0</v>
      </c>
      <c r="H96" s="3">
        <v>0.58299999999999996</v>
      </c>
      <c r="I96" s="3">
        <v>0.41699999999999998</v>
      </c>
      <c r="J96" s="3">
        <v>0</v>
      </c>
      <c r="K96" s="3">
        <v>0.49399999999999999</v>
      </c>
      <c r="L96" s="3">
        <v>0.504</v>
      </c>
      <c r="M96" s="3">
        <v>2E-3</v>
      </c>
      <c r="N96" s="3">
        <v>0.5</v>
      </c>
      <c r="O96" s="3">
        <v>0.499</v>
      </c>
      <c r="P96" s="3">
        <v>1E-3</v>
      </c>
    </row>
    <row r="97" spans="2:16">
      <c r="E97" s="6">
        <v>0.82099999999999995</v>
      </c>
      <c r="F97" s="6">
        <v>0.17899999999999999</v>
      </c>
      <c r="G97" s="6">
        <v>0</v>
      </c>
      <c r="H97" s="3">
        <v>0.57699999999999996</v>
      </c>
      <c r="I97" s="3">
        <v>0.42199999999999999</v>
      </c>
      <c r="J97" s="3">
        <v>1E-3</v>
      </c>
      <c r="K97" s="3">
        <v>0.53600000000000003</v>
      </c>
      <c r="L97" s="3">
        <v>0.46400000000000002</v>
      </c>
      <c r="M97" s="3">
        <v>0</v>
      </c>
      <c r="N97" s="3">
        <v>0.51800000000000002</v>
      </c>
      <c r="O97" s="3">
        <v>0.48</v>
      </c>
      <c r="P97" s="3">
        <v>2E-3</v>
      </c>
    </row>
    <row r="98" spans="2:16">
      <c r="E98" s="5">
        <v>0.83499999999999996</v>
      </c>
      <c r="F98" s="5">
        <v>0.16500000000000001</v>
      </c>
      <c r="G98" s="5">
        <v>0</v>
      </c>
      <c r="H98" s="3">
        <v>0.58199999999999996</v>
      </c>
      <c r="I98" s="3">
        <v>0.41799999999999998</v>
      </c>
      <c r="J98" s="3">
        <v>0</v>
      </c>
      <c r="K98" s="3">
        <v>0.50600000000000001</v>
      </c>
      <c r="L98" s="3">
        <v>0.42199999999999999</v>
      </c>
      <c r="M98" s="3">
        <v>2E-3</v>
      </c>
      <c r="N98" s="3">
        <v>0.48799999999999999</v>
      </c>
      <c r="O98" s="3">
        <v>0.51200000000000001</v>
      </c>
      <c r="P98" s="3">
        <v>0</v>
      </c>
    </row>
    <row r="99" spans="2:16">
      <c r="E99" s="6">
        <v>0.81100000000000005</v>
      </c>
      <c r="F99" s="6">
        <v>0.187</v>
      </c>
      <c r="G99" s="6">
        <v>2E-3</v>
      </c>
      <c r="H99" s="3">
        <v>0.57699999999999996</v>
      </c>
      <c r="I99" s="3">
        <v>0.42299999999999999</v>
      </c>
      <c r="J99" s="3">
        <v>0</v>
      </c>
      <c r="K99" s="3">
        <v>0.50600000000000001</v>
      </c>
      <c r="L99" s="3">
        <v>0.49199999999999999</v>
      </c>
      <c r="M99" s="3">
        <v>2E-3</v>
      </c>
      <c r="N99" s="3">
        <v>0.48899999999999999</v>
      </c>
      <c r="O99" s="3">
        <v>0.51100000000000001</v>
      </c>
      <c r="P99" s="3">
        <v>0</v>
      </c>
    </row>
    <row r="100" spans="2:16">
      <c r="E100" s="5">
        <v>0.81699999999999995</v>
      </c>
      <c r="F100" s="5">
        <v>0.183</v>
      </c>
      <c r="G100" s="5">
        <v>0</v>
      </c>
      <c r="H100" s="3">
        <v>0.58499999999999996</v>
      </c>
      <c r="I100" s="3">
        <v>0.41499999999999998</v>
      </c>
      <c r="J100" s="3">
        <v>0</v>
      </c>
      <c r="K100" s="3">
        <v>0.50700000000000001</v>
      </c>
      <c r="L100" s="3">
        <v>0.49199999999999999</v>
      </c>
      <c r="M100" s="3">
        <v>1E-3</v>
      </c>
      <c r="N100" s="3">
        <v>0.46800000000000003</v>
      </c>
      <c r="O100" s="3">
        <v>0.53</v>
      </c>
      <c r="P100" s="3">
        <v>2E-3</v>
      </c>
    </row>
    <row r="101" spans="2:16">
      <c r="E101" s="6">
        <v>0.85099999999999998</v>
      </c>
      <c r="F101" s="6">
        <v>0.14899999999999999</v>
      </c>
      <c r="G101" s="6">
        <v>0</v>
      </c>
      <c r="H101" s="3">
        <v>0.56599999999999995</v>
      </c>
      <c r="I101" s="3">
        <v>0.432</v>
      </c>
      <c r="J101" s="3">
        <v>2E-3</v>
      </c>
      <c r="K101" s="3">
        <v>0.49399999999999999</v>
      </c>
      <c r="L101" s="3">
        <v>0.50600000000000001</v>
      </c>
      <c r="M101" s="3">
        <v>0</v>
      </c>
      <c r="N101" s="3">
        <v>0.5</v>
      </c>
      <c r="O101" s="3">
        <v>0.499</v>
      </c>
      <c r="P101" s="3">
        <v>1E-3</v>
      </c>
    </row>
    <row r="102" spans="2:16">
      <c r="E102" s="3">
        <f>SUBTOTAL(101,Table2192429[Accuracy])</f>
        <v>0.8294999999999999</v>
      </c>
      <c r="F102" s="3">
        <f>SUBTOTAL(101,Table2192429[Wrong])</f>
        <v>0.17016666666666669</v>
      </c>
      <c r="G102" s="3">
        <f>SUBTOTAL(101,Table2192429[No_Sentiment])</f>
        <v>3.3333333333333332E-4</v>
      </c>
      <c r="H102" s="3">
        <f>SUBTOTAL(101,Table3202530[Accuracy])</f>
        <v>0.57833333333333325</v>
      </c>
      <c r="I102" s="3">
        <f>SUBTOTAL(101,Table3202530[Wrong])</f>
        <v>0.42116666666666663</v>
      </c>
      <c r="J102" s="3">
        <f>SUBTOTAL(101,Table3202530[No_Sentiment])</f>
        <v>5.0000000000000001E-4</v>
      </c>
      <c r="K102" s="3">
        <f>SUBTOTAL(101,Table4212631[Accuracy])</f>
        <v>0.50716666666666665</v>
      </c>
      <c r="L102" s="3">
        <f>SUBTOTAL(101,Table4212631[Wrong])</f>
        <v>0.48</v>
      </c>
      <c r="M102" s="3">
        <f>SUBTOTAL(101,Table4212631[No_Sentiment])</f>
        <v>1.1666666666666668E-3</v>
      </c>
      <c r="N102" s="3">
        <f>SUBTOTAL(101,Table5222732[Accuracy])</f>
        <v>0.49383333333333335</v>
      </c>
      <c r="O102" s="3">
        <f>SUBTOTAL(101,Table5222732[Wrong])</f>
        <v>0.50516666666666665</v>
      </c>
      <c r="P102" s="3">
        <f>SUBTOTAL(101,Table5222732[No_Sentiment])</f>
        <v>1E-3</v>
      </c>
    </row>
    <row r="103" spans="2:16">
      <c r="B103" s="21" t="s">
        <v>22</v>
      </c>
    </row>
    <row r="105" spans="2:16">
      <c r="B105" s="21" t="s">
        <v>23</v>
      </c>
    </row>
    <row r="106" spans="2:16">
      <c r="B106" s="21" t="s">
        <v>24</v>
      </c>
    </row>
    <row r="107" spans="2:16">
      <c r="B107" s="22"/>
    </row>
    <row r="108" spans="2:16">
      <c r="B108" s="21" t="s">
        <v>23</v>
      </c>
    </row>
    <row r="109" spans="2:16">
      <c r="B109" s="21" t="s">
        <v>25</v>
      </c>
    </row>
    <row r="111" spans="2:16">
      <c r="B111" s="47" t="s">
        <v>26</v>
      </c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</row>
    <row r="112" spans="2:16">
      <c r="B112" s="42" t="s">
        <v>2</v>
      </c>
      <c r="C112" s="42"/>
      <c r="D112" s="42"/>
      <c r="E112" s="43" t="s">
        <v>3</v>
      </c>
      <c r="F112" s="43"/>
      <c r="G112" s="43"/>
      <c r="H112" s="44" t="s">
        <v>4</v>
      </c>
      <c r="I112" s="44"/>
      <c r="J112" s="44"/>
      <c r="K112" s="45" t="s">
        <v>5</v>
      </c>
      <c r="L112" s="45"/>
      <c r="M112" s="45"/>
      <c r="N112" s="46" t="s">
        <v>6</v>
      </c>
      <c r="O112" s="46"/>
      <c r="P112" s="46"/>
    </row>
    <row r="113" spans="2:16">
      <c r="B113" t="s">
        <v>7</v>
      </c>
      <c r="C113" t="s">
        <v>8</v>
      </c>
      <c r="D113" t="s">
        <v>9</v>
      </c>
      <c r="E113" s="1" t="s">
        <v>7</v>
      </c>
      <c r="F113" s="1" t="s">
        <v>8</v>
      </c>
      <c r="G113" s="1" t="s">
        <v>9</v>
      </c>
      <c r="H113" t="s">
        <v>7</v>
      </c>
      <c r="I113" t="s">
        <v>8</v>
      </c>
      <c r="J113" t="s">
        <v>9</v>
      </c>
      <c r="K113" t="s">
        <v>7</v>
      </c>
      <c r="L113" t="s">
        <v>8</v>
      </c>
      <c r="M113" t="s">
        <v>9</v>
      </c>
      <c r="N113" t="s">
        <v>7</v>
      </c>
      <c r="O113" t="s">
        <v>8</v>
      </c>
      <c r="P113" t="s">
        <v>9</v>
      </c>
    </row>
    <row r="114" spans="2:16">
      <c r="B114" s="3">
        <v>0.96499999999999997</v>
      </c>
      <c r="C114" s="3">
        <v>3.5000000000000003E-2</v>
      </c>
      <c r="D114" s="3">
        <v>0</v>
      </c>
      <c r="E114" s="5">
        <v>0.84399999999999997</v>
      </c>
      <c r="F114" s="20">
        <v>0.156</v>
      </c>
      <c r="G114" s="5">
        <v>0</v>
      </c>
      <c r="H114" s="3">
        <v>0.6</v>
      </c>
      <c r="I114" s="3">
        <v>0.496</v>
      </c>
      <c r="J114" s="3">
        <v>4.0000000000000001E-3</v>
      </c>
      <c r="K114" s="3">
        <v>0.51</v>
      </c>
      <c r="L114" s="3">
        <v>0.48899999999999999</v>
      </c>
      <c r="M114" s="3">
        <v>1E-3</v>
      </c>
      <c r="N114" s="3">
        <v>0.504</v>
      </c>
      <c r="O114" s="3">
        <v>0.495</v>
      </c>
      <c r="P114" s="3">
        <v>1E-3</v>
      </c>
    </row>
    <row r="115" spans="2:16">
      <c r="E115" s="6">
        <v>0.83799999999999997</v>
      </c>
      <c r="F115" s="6">
        <v>0.161</v>
      </c>
      <c r="G115" s="6">
        <v>1E-3</v>
      </c>
      <c r="H115" s="3">
        <v>0.625</v>
      </c>
      <c r="I115" s="3">
        <v>0.373</v>
      </c>
      <c r="J115" s="3">
        <v>2E-3</v>
      </c>
      <c r="K115" s="3">
        <v>0.48899999999999999</v>
      </c>
      <c r="L115" s="3">
        <v>0.50900000000000001</v>
      </c>
      <c r="M115" s="3">
        <v>2E-3</v>
      </c>
      <c r="N115" s="3">
        <v>0.502</v>
      </c>
      <c r="O115" s="3">
        <v>0.496</v>
      </c>
      <c r="P115" s="3">
        <v>2E-3</v>
      </c>
    </row>
    <row r="116" spans="2:16">
      <c r="E116" s="5">
        <v>0.83</v>
      </c>
      <c r="F116" s="5">
        <v>0.16800000000000001</v>
      </c>
      <c r="G116" s="5">
        <v>2E-3</v>
      </c>
      <c r="H116" s="3">
        <v>0.59</v>
      </c>
      <c r="I116" s="3">
        <v>0.40899999999999997</v>
      </c>
      <c r="J116" s="3">
        <v>1E-3</v>
      </c>
      <c r="K116" s="3">
        <v>0.54300000000000004</v>
      </c>
      <c r="L116" s="3">
        <v>0.45600000000000002</v>
      </c>
      <c r="M116" s="3">
        <v>1E-3</v>
      </c>
      <c r="N116" s="3">
        <v>0.53300000000000003</v>
      </c>
      <c r="O116" s="3">
        <v>0.46700000000000003</v>
      </c>
      <c r="P116" s="3">
        <v>0</v>
      </c>
    </row>
    <row r="117" spans="2:16">
      <c r="E117" s="6">
        <v>0.83499999999999996</v>
      </c>
      <c r="F117" s="6">
        <v>0.16500000000000001</v>
      </c>
      <c r="G117" s="6">
        <v>0</v>
      </c>
      <c r="H117" s="3">
        <v>0.623</v>
      </c>
      <c r="I117" s="3">
        <v>0.375</v>
      </c>
      <c r="J117" s="3">
        <v>2E-3</v>
      </c>
      <c r="K117" s="3">
        <v>0.505</v>
      </c>
      <c r="L117" s="3">
        <v>0.495</v>
      </c>
      <c r="M117" s="3">
        <v>0</v>
      </c>
      <c r="N117" s="3">
        <v>0.495</v>
      </c>
      <c r="O117" s="3">
        <v>0.503</v>
      </c>
      <c r="P117" s="3">
        <v>2E-3</v>
      </c>
    </row>
    <row r="118" spans="2:16">
      <c r="E118" s="5">
        <v>0.85</v>
      </c>
      <c r="F118" s="5">
        <v>0.15</v>
      </c>
      <c r="G118" s="5">
        <v>0</v>
      </c>
      <c r="H118" s="3">
        <v>0.57499999999999996</v>
      </c>
      <c r="I118" s="3">
        <v>0.42499999999999999</v>
      </c>
      <c r="J118" s="3">
        <v>0</v>
      </c>
      <c r="K118" s="3">
        <v>0.52300000000000002</v>
      </c>
      <c r="L118" s="3">
        <v>0.47699999999999998</v>
      </c>
      <c r="M118" s="3">
        <v>0</v>
      </c>
      <c r="N118" s="3">
        <v>0.502</v>
      </c>
      <c r="O118" s="3">
        <v>0.495</v>
      </c>
      <c r="P118" s="3">
        <v>3.0000000000000001E-3</v>
      </c>
    </row>
    <row r="119" spans="2:16">
      <c r="E119" s="6">
        <v>0.84699999999999998</v>
      </c>
      <c r="F119" s="6">
        <v>0.153</v>
      </c>
      <c r="G119" s="6">
        <v>0</v>
      </c>
      <c r="H119" s="3">
        <v>0.622</v>
      </c>
      <c r="I119" s="3">
        <v>0.378</v>
      </c>
      <c r="J119" s="3">
        <v>0</v>
      </c>
      <c r="K119" s="3">
        <v>0.48199999999999998</v>
      </c>
      <c r="L119" s="3">
        <v>0.51700000000000002</v>
      </c>
      <c r="M119" s="3">
        <v>1E-3</v>
      </c>
      <c r="N119" s="3">
        <v>0.50700000000000001</v>
      </c>
      <c r="O119" s="3">
        <v>0.49299999999999999</v>
      </c>
      <c r="P119" s="3">
        <v>0</v>
      </c>
    </row>
    <row r="120" spans="2:16">
      <c r="E120" s="3">
        <f>SUBTOTAL(101,Table219242934[Accuracy])</f>
        <v>0.84066666666666678</v>
      </c>
      <c r="F120" s="3">
        <f>SUBTOTAL(101,Table219242934[Wrong])</f>
        <v>0.15883333333333335</v>
      </c>
      <c r="G120" s="3">
        <f>SUBTOTAL(101,Table219242934[No_Sentiment])</f>
        <v>5.0000000000000001E-4</v>
      </c>
      <c r="H120" s="3">
        <f>SUBTOTAL(101,Table320253035[Accuracy])</f>
        <v>0.60583333333333333</v>
      </c>
      <c r="I120" s="3">
        <f>SUBTOTAL(101,Table320253035[Wrong])</f>
        <v>0.40933333333333333</v>
      </c>
      <c r="J120" s="3">
        <f>SUBTOTAL(101,Table320253035[No_Sentiment])</f>
        <v>1.5000000000000002E-3</v>
      </c>
      <c r="K120" s="3">
        <f>SUBTOTAL(101,Table421263136[Accuracy])</f>
        <v>0.50866666666666671</v>
      </c>
      <c r="L120" s="3">
        <f>SUBTOTAL(101,Table421263136[Wrong])</f>
        <v>0.49049999999999994</v>
      </c>
      <c r="M120" s="3">
        <f>SUBTOTAL(101,Table421263136[No_Sentiment])</f>
        <v>8.3333333333333339E-4</v>
      </c>
      <c r="N120" s="3">
        <f>SUBTOTAL(101,Table522273237[Accuracy])</f>
        <v>0.50716666666666677</v>
      </c>
      <c r="O120" s="3">
        <f>SUBTOTAL(101,Table522273237[Wrong])</f>
        <v>0.49149999999999999</v>
      </c>
      <c r="P120" s="3">
        <f>SUBTOTAL(101,Table522273237[No_Sentiment])</f>
        <v>1.3333333333333333E-3</v>
      </c>
    </row>
    <row r="121" spans="2:16">
      <c r="B121" s="21" t="s">
        <v>27</v>
      </c>
    </row>
    <row r="123" spans="2:16">
      <c r="B123" s="21" t="s">
        <v>23</v>
      </c>
    </row>
    <row r="124" spans="2:16">
      <c r="B124" s="21" t="s">
        <v>28</v>
      </c>
    </row>
    <row r="125" spans="2:16">
      <c r="B125" s="22"/>
    </row>
    <row r="126" spans="2:16">
      <c r="B126" s="21" t="s">
        <v>18</v>
      </c>
    </row>
    <row r="127" spans="2:16">
      <c r="B127" s="21" t="s">
        <v>19</v>
      </c>
    </row>
    <row r="133" spans="2:6">
      <c r="B133" t="s">
        <v>12</v>
      </c>
      <c r="C133" t="s">
        <v>29</v>
      </c>
      <c r="D133" t="s">
        <v>30</v>
      </c>
      <c r="E133" t="s">
        <v>31</v>
      </c>
      <c r="F133" t="s">
        <v>32</v>
      </c>
    </row>
    <row r="134" spans="2:6">
      <c r="B134" t="s">
        <v>2</v>
      </c>
      <c r="C134" s="3" cm="1">
        <f t="array" ref="C134">H_18[Accuracy]</f>
        <v>0.96599999999999997</v>
      </c>
      <c r="D134" s="3" cm="1">
        <f t="array" ref="D134">H_1823[Accuracy]</f>
        <v>0.96599999999999997</v>
      </c>
      <c r="E134" s="3" cm="1">
        <f t="array" ref="E134">H_182328[Accuracy]</f>
        <v>0.96499999999999997</v>
      </c>
      <c r="F134" s="3" cm="1">
        <f t="array" ref="F134">H_18232833[Accuracy]</f>
        <v>0.96499999999999997</v>
      </c>
    </row>
    <row r="135" spans="2:6">
      <c r="B135" t="s">
        <v>3</v>
      </c>
      <c r="C135" s="3">
        <f>Table219[[#Totals],[Accuracy]]</f>
        <v>0.85349999999999993</v>
      </c>
      <c r="D135" s="3">
        <f>Table21924[[#Totals],[Accuracy]]</f>
        <v>0.85166666666666657</v>
      </c>
      <c r="E135" s="3">
        <f>Table2192429[[#Totals],[Accuracy]]</f>
        <v>0.8294999999999999</v>
      </c>
      <c r="F135" s="3">
        <f>Table219242934[[#Totals],[Accuracy]]</f>
        <v>0.84066666666666678</v>
      </c>
    </row>
    <row r="136" spans="2:6">
      <c r="B136" t="s">
        <v>4</v>
      </c>
      <c r="C136" s="3">
        <f>Table320[[#Totals],[Accuracy]]</f>
        <v>0.62516666666666676</v>
      </c>
      <c r="D136" s="3">
        <f>Table32025[[#Totals],[Accuracy]]</f>
        <v>0.62683333333333335</v>
      </c>
      <c r="E136" s="3">
        <f>Table3202530[[#Totals],[Accuracy]]</f>
        <v>0.57833333333333325</v>
      </c>
      <c r="F136" s="3">
        <f>Table320253035[[#Totals],[Accuracy]]</f>
        <v>0.60583333333333333</v>
      </c>
    </row>
    <row r="137" spans="2:6">
      <c r="B137" t="s">
        <v>5</v>
      </c>
      <c r="C137" s="3">
        <f>Table421[[#Totals],[Accuracy]]</f>
        <v>0.51200000000000001</v>
      </c>
      <c r="D137" s="3">
        <f>Table42126[[#Totals],[Accuracy]]</f>
        <v>0.50316666666666665</v>
      </c>
      <c r="E137" s="3">
        <f>Table4212631[[#Totals],[Accuracy]]</f>
        <v>0.50716666666666665</v>
      </c>
      <c r="F137" s="3">
        <f>Table421263136[[#Totals],[Accuracy]]</f>
        <v>0.50866666666666671</v>
      </c>
    </row>
    <row r="138" spans="2:6">
      <c r="B138" t="s">
        <v>6</v>
      </c>
      <c r="C138" s="3">
        <f>Table522[[#Totals],[Accuracy]]</f>
        <v>0.50216666666666665</v>
      </c>
      <c r="D138" s="3">
        <f>Table52227[[#Totals],[Accuracy]]</f>
        <v>0.49866666666666665</v>
      </c>
      <c r="E138" s="3">
        <f>Table5222732[[#Totals],[Accuracy]]</f>
        <v>0.49383333333333335</v>
      </c>
      <c r="F138" s="3">
        <f>Table522273237[[#Totals],[Accuracy]]</f>
        <v>0.50716666666666677</v>
      </c>
    </row>
    <row r="148" spans="3:10" ht="18.75">
      <c r="F148" s="41" t="s">
        <v>33</v>
      </c>
      <c r="H148" t="s">
        <v>34</v>
      </c>
    </row>
    <row r="149" spans="3:10">
      <c r="H149" t="s">
        <v>35</v>
      </c>
    </row>
    <row r="150" spans="3:10">
      <c r="C150" s="25" t="s">
        <v>36</v>
      </c>
      <c r="D150" s="26"/>
      <c r="E150" s="27" t="s">
        <v>37</v>
      </c>
      <c r="F150" s="26"/>
      <c r="G150" s="25" t="s">
        <v>38</v>
      </c>
      <c r="H150" s="26"/>
      <c r="I150" s="27" t="s">
        <v>39</v>
      </c>
      <c r="J150" s="28"/>
    </row>
    <row r="151" spans="3:10">
      <c r="C151" s="29" t="s">
        <v>40</v>
      </c>
      <c r="D151" s="24"/>
      <c r="E151" s="24"/>
      <c r="F151" s="24"/>
      <c r="G151" s="29" t="s">
        <v>41</v>
      </c>
      <c r="H151" s="24"/>
      <c r="I151" s="24"/>
      <c r="J151" s="30"/>
    </row>
    <row r="152" spans="3:10">
      <c r="C152" s="29" t="s">
        <v>42</v>
      </c>
      <c r="D152" s="24"/>
      <c r="E152" s="24"/>
      <c r="F152" s="24"/>
      <c r="G152" s="29" t="s">
        <v>43</v>
      </c>
      <c r="H152" s="24"/>
      <c r="I152" s="24"/>
      <c r="J152" s="30"/>
    </row>
    <row r="153" spans="3:10">
      <c r="C153" s="29" t="s">
        <v>44</v>
      </c>
      <c r="D153" s="24"/>
      <c r="E153" s="24"/>
      <c r="F153" s="24"/>
      <c r="G153" s="31"/>
      <c r="H153" s="24"/>
      <c r="I153" s="24"/>
      <c r="J153" s="30"/>
    </row>
    <row r="154" spans="3:10">
      <c r="C154" s="31"/>
      <c r="D154" s="24"/>
      <c r="E154" s="24"/>
      <c r="F154" s="24"/>
      <c r="G154" s="31"/>
      <c r="H154" s="24"/>
      <c r="I154" s="24"/>
      <c r="J154" s="30"/>
    </row>
    <row r="155" spans="3:10">
      <c r="C155" s="29" t="s">
        <v>45</v>
      </c>
      <c r="D155" s="24"/>
      <c r="E155" s="32" t="s">
        <v>46</v>
      </c>
      <c r="F155" s="24"/>
      <c r="G155" s="29" t="s">
        <v>45</v>
      </c>
      <c r="H155" s="24"/>
      <c r="I155" s="32" t="s">
        <v>47</v>
      </c>
      <c r="J155" s="30"/>
    </row>
    <row r="156" spans="3:10">
      <c r="C156" s="29" t="s">
        <v>48</v>
      </c>
      <c r="D156" s="24"/>
      <c r="E156" s="24"/>
      <c r="F156" s="24"/>
      <c r="G156" s="29" t="s">
        <v>49</v>
      </c>
      <c r="H156" s="24"/>
      <c r="I156" s="24"/>
      <c r="J156" s="30"/>
    </row>
    <row r="157" spans="3:10">
      <c r="C157" s="29" t="s">
        <v>50</v>
      </c>
      <c r="D157" s="24"/>
      <c r="E157" s="24"/>
      <c r="F157" s="24"/>
      <c r="G157" s="29" t="s">
        <v>51</v>
      </c>
      <c r="H157" s="24"/>
      <c r="I157" s="24"/>
      <c r="J157" s="30"/>
    </row>
    <row r="158" spans="3:10">
      <c r="C158" s="31"/>
      <c r="D158" s="24"/>
      <c r="E158" s="24"/>
      <c r="F158" s="24"/>
      <c r="G158" s="29" t="s">
        <v>52</v>
      </c>
      <c r="H158" s="24"/>
      <c r="I158" s="24"/>
      <c r="J158" s="30"/>
    </row>
    <row r="159" spans="3:10">
      <c r="C159" s="31"/>
      <c r="D159" s="24"/>
      <c r="E159" s="24"/>
      <c r="F159" s="24"/>
      <c r="G159" s="29" t="s">
        <v>53</v>
      </c>
      <c r="H159" s="24"/>
      <c r="I159" s="24"/>
      <c r="J159" s="30"/>
    </row>
    <row r="160" spans="3:10">
      <c r="C160" s="38"/>
      <c r="D160" s="34"/>
      <c r="E160" s="34"/>
      <c r="F160" s="34"/>
      <c r="G160" s="33" t="s">
        <v>54</v>
      </c>
      <c r="H160" s="34"/>
      <c r="I160" s="34"/>
      <c r="J160" s="35"/>
    </row>
    <row r="161" spans="3:10">
      <c r="C161" s="24"/>
      <c r="D161" s="24"/>
      <c r="E161" s="24"/>
      <c r="F161" s="24"/>
      <c r="G161" s="24"/>
      <c r="H161" s="24"/>
      <c r="I161" s="24"/>
    </row>
    <row r="162" spans="3:10">
      <c r="C162" s="24"/>
      <c r="D162" s="24"/>
      <c r="E162" s="24"/>
      <c r="F162" s="24"/>
      <c r="G162" s="24"/>
      <c r="H162" s="24"/>
      <c r="I162" s="24"/>
    </row>
    <row r="163" spans="3:10">
      <c r="C163" s="25" t="s">
        <v>55</v>
      </c>
      <c r="D163" s="26"/>
      <c r="E163" s="27" t="s">
        <v>56</v>
      </c>
      <c r="F163" s="36"/>
      <c r="G163" s="27" t="s">
        <v>57</v>
      </c>
      <c r="H163" s="26"/>
      <c r="I163" s="27" t="s">
        <v>58</v>
      </c>
      <c r="J163" s="28"/>
    </row>
    <row r="164" spans="3:10">
      <c r="C164" s="29" t="s">
        <v>59</v>
      </c>
      <c r="D164" s="24"/>
      <c r="E164" s="24"/>
      <c r="F164" s="37"/>
      <c r="G164" s="32" t="s">
        <v>59</v>
      </c>
      <c r="H164" s="24"/>
      <c r="I164" s="24"/>
      <c r="J164" s="30"/>
    </row>
    <row r="165" spans="3:10">
      <c r="C165" s="29" t="s">
        <v>60</v>
      </c>
      <c r="D165" s="24"/>
      <c r="E165" s="24"/>
      <c r="F165" s="37"/>
      <c r="G165" s="32" t="s">
        <v>61</v>
      </c>
      <c r="H165" s="24"/>
      <c r="I165" s="24"/>
      <c r="J165" s="30"/>
    </row>
    <row r="166" spans="3:10">
      <c r="C166" s="29" t="s">
        <v>62</v>
      </c>
      <c r="D166" s="24"/>
      <c r="E166" s="24"/>
      <c r="F166" s="37"/>
      <c r="G166" s="24"/>
      <c r="H166" s="24"/>
      <c r="I166" s="24"/>
      <c r="J166" s="30"/>
    </row>
    <row r="167" spans="3:10">
      <c r="C167" s="31"/>
      <c r="D167" s="24"/>
      <c r="E167" s="24"/>
      <c r="F167" s="37"/>
      <c r="G167" s="32" t="s">
        <v>63</v>
      </c>
      <c r="H167" s="24"/>
      <c r="I167" s="32" t="s">
        <v>64</v>
      </c>
      <c r="J167" s="30"/>
    </row>
    <row r="168" spans="3:10">
      <c r="C168" s="31"/>
      <c r="D168" s="24"/>
      <c r="E168" s="24"/>
      <c r="F168" s="37"/>
      <c r="G168" s="32" t="s">
        <v>65</v>
      </c>
      <c r="H168" s="24"/>
      <c r="I168" s="24"/>
      <c r="J168" s="30"/>
    </row>
    <row r="169" spans="3:10">
      <c r="C169" s="29" t="s">
        <v>66</v>
      </c>
      <c r="D169" s="24"/>
      <c r="E169" s="32" t="s">
        <v>67</v>
      </c>
      <c r="F169" s="37"/>
      <c r="G169" s="32" t="s">
        <v>68</v>
      </c>
      <c r="H169" s="24"/>
      <c r="I169" s="24"/>
      <c r="J169" s="30"/>
    </row>
    <row r="170" spans="3:10">
      <c r="C170" s="29" t="s">
        <v>69</v>
      </c>
      <c r="D170" s="24"/>
      <c r="E170" s="24"/>
      <c r="F170" s="37"/>
      <c r="G170" s="24"/>
      <c r="H170" s="24"/>
      <c r="I170" s="24"/>
      <c r="J170" s="30"/>
    </row>
    <row r="171" spans="3:10">
      <c r="C171" s="29" t="s">
        <v>70</v>
      </c>
      <c r="D171" s="24"/>
      <c r="E171" s="24"/>
      <c r="F171" s="37"/>
      <c r="G171" s="32" t="s">
        <v>71</v>
      </c>
      <c r="H171" s="24"/>
      <c r="I171" s="32" t="s">
        <v>72</v>
      </c>
      <c r="J171" s="30"/>
    </row>
    <row r="172" spans="3:10">
      <c r="C172" s="31"/>
      <c r="D172" s="24"/>
      <c r="E172" s="24"/>
      <c r="F172" s="37"/>
      <c r="G172" s="32" t="s">
        <v>73</v>
      </c>
      <c r="H172" s="24"/>
      <c r="I172" s="24"/>
      <c r="J172" s="30"/>
    </row>
    <row r="173" spans="3:10">
      <c r="C173" s="38"/>
      <c r="D173" s="34"/>
      <c r="E173" s="34"/>
      <c r="F173" s="39"/>
      <c r="G173" s="40" t="s">
        <v>60</v>
      </c>
      <c r="H173" s="34"/>
      <c r="I173" s="34"/>
      <c r="J173" s="35"/>
    </row>
    <row r="174" spans="3:10">
      <c r="C174" s="24"/>
      <c r="D174" s="24"/>
      <c r="E174" s="24"/>
      <c r="F174" s="24"/>
      <c r="G174" s="24"/>
      <c r="H174" s="24"/>
      <c r="I174" s="24"/>
    </row>
    <row r="175" spans="3:10">
      <c r="C175" s="24"/>
      <c r="D175" s="24"/>
      <c r="E175" s="24"/>
      <c r="F175" s="24"/>
      <c r="G175" s="24"/>
      <c r="H175" s="24"/>
      <c r="I175" s="24"/>
    </row>
    <row r="176" spans="3:10">
      <c r="C176" s="25"/>
      <c r="D176" s="26"/>
      <c r="E176" s="27"/>
      <c r="F176" s="36"/>
      <c r="G176" s="27" t="s">
        <v>74</v>
      </c>
      <c r="H176" s="26"/>
      <c r="I176" s="27" t="s">
        <v>75</v>
      </c>
      <c r="J176" s="28"/>
    </row>
    <row r="177" spans="3:10">
      <c r="C177" s="29"/>
      <c r="D177" s="24"/>
      <c r="E177" s="24"/>
      <c r="F177" s="37"/>
      <c r="G177" s="32" t="s">
        <v>59</v>
      </c>
      <c r="H177" s="24"/>
      <c r="I177" s="24"/>
      <c r="J177" s="30"/>
    </row>
    <row r="178" spans="3:10">
      <c r="C178" s="29"/>
      <c r="D178" s="24"/>
      <c r="E178" s="24"/>
      <c r="F178" s="37"/>
      <c r="G178" s="32" t="s">
        <v>76</v>
      </c>
      <c r="H178" s="24"/>
      <c r="I178" s="24"/>
      <c r="J178" s="30"/>
    </row>
    <row r="179" spans="3:10">
      <c r="C179" s="29"/>
      <c r="D179" s="24"/>
      <c r="E179" s="24"/>
      <c r="F179" s="37"/>
      <c r="G179" s="32" t="s">
        <v>77</v>
      </c>
      <c r="H179" s="24"/>
      <c r="I179" s="24"/>
      <c r="J179" s="30"/>
    </row>
    <row r="180" spans="3:10">
      <c r="C180" s="31"/>
      <c r="D180" s="24"/>
      <c r="E180" s="24"/>
      <c r="F180" s="37"/>
      <c r="G180" s="24"/>
      <c r="H180" s="24"/>
      <c r="I180" s="24"/>
      <c r="J180" s="30"/>
    </row>
    <row r="181" spans="3:10">
      <c r="C181" s="29" t="s">
        <v>78</v>
      </c>
      <c r="D181" s="24"/>
      <c r="E181" s="32" t="s">
        <v>79</v>
      </c>
      <c r="F181" s="37"/>
      <c r="G181" s="32" t="s">
        <v>80</v>
      </c>
      <c r="H181" s="24"/>
      <c r="I181" s="32" t="s">
        <v>81</v>
      </c>
      <c r="J181" s="30"/>
    </row>
    <row r="182" spans="3:10">
      <c r="C182" s="29" t="s">
        <v>82</v>
      </c>
      <c r="D182" s="24"/>
      <c r="E182" s="24"/>
      <c r="F182" s="37"/>
      <c r="G182" s="32" t="s">
        <v>83</v>
      </c>
      <c r="H182" s="24"/>
      <c r="I182" s="24"/>
      <c r="J182" s="30"/>
    </row>
    <row r="183" spans="3:10">
      <c r="C183" s="29" t="s">
        <v>68</v>
      </c>
      <c r="D183" s="24"/>
      <c r="E183" s="24"/>
      <c r="F183" s="37"/>
      <c r="G183" s="32" t="s">
        <v>84</v>
      </c>
      <c r="H183" s="24"/>
      <c r="I183" s="24"/>
      <c r="J183" s="30"/>
    </row>
    <row r="184" spans="3:10">
      <c r="C184" s="33" t="s">
        <v>85</v>
      </c>
      <c r="D184" s="34"/>
      <c r="E184" s="34"/>
      <c r="F184" s="39"/>
      <c r="G184" s="40" t="s">
        <v>86</v>
      </c>
      <c r="H184" s="34"/>
      <c r="I184" s="34"/>
      <c r="J184" s="35"/>
    </row>
  </sheetData>
  <mergeCells count="43">
    <mergeCell ref="B75:P75"/>
    <mergeCell ref="B93:P93"/>
    <mergeCell ref="B111:P111"/>
    <mergeCell ref="G53:K53"/>
    <mergeCell ref="B94:D94"/>
    <mergeCell ref="E94:G94"/>
    <mergeCell ref="H94:J94"/>
    <mergeCell ref="K94:M94"/>
    <mergeCell ref="N94:P94"/>
    <mergeCell ref="B76:D76"/>
    <mergeCell ref="E76:G76"/>
    <mergeCell ref="H76:J76"/>
    <mergeCell ref="K76:M76"/>
    <mergeCell ref="N76:P76"/>
    <mergeCell ref="B58:D58"/>
    <mergeCell ref="E58:G58"/>
    <mergeCell ref="H58:J58"/>
    <mergeCell ref="K58:M58"/>
    <mergeCell ref="N58:P58"/>
    <mergeCell ref="B30:D30"/>
    <mergeCell ref="B57:P57"/>
    <mergeCell ref="B29:P29"/>
    <mergeCell ref="E30:G30"/>
    <mergeCell ref="H30:J30"/>
    <mergeCell ref="K30:M30"/>
    <mergeCell ref="N30:P30"/>
    <mergeCell ref="B4:D4"/>
    <mergeCell ref="E4:G4"/>
    <mergeCell ref="H4:J4"/>
    <mergeCell ref="K4:M4"/>
    <mergeCell ref="B3:P3"/>
    <mergeCell ref="N4:P4"/>
    <mergeCell ref="B16:P16"/>
    <mergeCell ref="B17:D17"/>
    <mergeCell ref="E17:G17"/>
    <mergeCell ref="H17:J17"/>
    <mergeCell ref="K17:M17"/>
    <mergeCell ref="N17:P17"/>
    <mergeCell ref="B112:D112"/>
    <mergeCell ref="E112:G112"/>
    <mergeCell ref="H112:J112"/>
    <mergeCell ref="K112:M112"/>
    <mergeCell ref="N112:P112"/>
  </mergeCells>
  <pageMargins left="0.7" right="0.7" top="0.75" bottom="0.75" header="0.3" footer="0.3"/>
  <rowBreaks count="3" manualBreakCount="3">
    <brk id="51" max="16383" man="1"/>
    <brk id="109" max="16383" man="1"/>
    <brk id="147" max="16383" man="1"/>
  </rowBreaks>
  <colBreaks count="1" manualBreakCount="1">
    <brk id="17" max="1048575" man="1"/>
  </colBreaks>
  <drawing r:id="rId1"/>
  <tableParts count="3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2024-05-05T13:31:41Z</dcterms:created>
  <dcterms:modified xsi:type="dcterms:W3CDTF">2024-06-21T10:16:50Z</dcterms:modified>
  <cp:category/>
  <cp:contentStatus/>
</cp:coreProperties>
</file>