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lfredo\URJC\Curso_23_24\1.MUVA_ReconocimientoPatrones\diapos\"/>
    </mc:Choice>
  </mc:AlternateContent>
  <xr:revisionPtr revIDLastSave="0" documentId="13_ncr:1_{98097E3B-9C80-432F-8651-DD705E0FACCB}" xr6:coauthVersionLast="47" xr6:coauthVersionMax="47" xr10:uidLastSave="{00000000-0000-0000-0000-000000000000}"/>
  <bookViews>
    <workbookView xWindow="820" yWindow="-110" windowWidth="18490" windowHeight="11020" activeTab="1" xr2:uid="{00000000-000D-0000-FFFF-FFFF00000000}"/>
  </bookViews>
  <sheets>
    <sheet name="Bernoulli" sheetId="1" r:id="rId1"/>
    <sheet name="Normal" sheetId="2" r:id="rId2"/>
  </sheets>
  <definedNames>
    <definedName name="_xlnm._FilterDatabase" localSheetId="0" hidden="1">Bernoulli!$B$3:$D$23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5" i="2"/>
  <c r="H21" i="2"/>
  <c r="G21" i="2"/>
  <c r="H20" i="2"/>
  <c r="G20" i="2"/>
  <c r="H17" i="2"/>
  <c r="H16" i="2"/>
  <c r="G17" i="2"/>
  <c r="G16" i="2"/>
  <c r="G7" i="2"/>
  <c r="G9" i="2" s="1"/>
  <c r="K20" i="2" s="1"/>
  <c r="G6" i="2"/>
  <c r="G8" i="2" s="1"/>
  <c r="G5" i="2"/>
  <c r="G22" i="1"/>
  <c r="G25" i="1" s="1"/>
  <c r="G15" i="1"/>
  <c r="G16" i="1" s="1"/>
  <c r="G7" i="1"/>
  <c r="G6" i="1"/>
  <c r="G5" i="1"/>
  <c r="G17" i="1" l="1"/>
  <c r="K23" i="2"/>
  <c r="K24" i="2"/>
  <c r="K27" i="2"/>
  <c r="K28" i="2"/>
  <c r="L6" i="2"/>
  <c r="K19" i="2"/>
  <c r="L7" i="2" s="1"/>
  <c r="G26" i="1"/>
  <c r="G23" i="1"/>
  <c r="G24" i="1"/>
  <c r="G18" i="1"/>
  <c r="G19" i="1"/>
  <c r="G8" i="1"/>
  <c r="G9" i="1"/>
  <c r="L9" i="2" l="1"/>
  <c r="L8" i="2"/>
  <c r="J24" i="1"/>
  <c r="J20" i="1"/>
  <c r="J28" i="1"/>
  <c r="J16" i="1"/>
  <c r="K6" i="1" s="1"/>
  <c r="J23" i="1"/>
  <c r="K8" i="1" s="1"/>
  <c r="J27" i="1"/>
  <c r="K9" i="1" s="1"/>
  <c r="J15" i="1"/>
  <c r="J19" i="1"/>
  <c r="K7" i="1" l="1"/>
</calcChain>
</file>

<file path=xl/sharedStrings.xml><?xml version="1.0" encoding="utf-8"?>
<sst xmlns="http://schemas.openxmlformats.org/spreadsheetml/2006/main" count="107" uniqueCount="49">
  <si>
    <t>x1</t>
  </si>
  <si>
    <t>x2</t>
  </si>
  <si>
    <t>t</t>
  </si>
  <si>
    <t>PRIOR</t>
  </si>
  <si>
    <t xml:space="preserve"># ejemplos, M = </t>
  </si>
  <si>
    <t xml:space="preserve"># ejemplos 0 = </t>
  </si>
  <si>
    <t xml:space="preserve"># ejemplos 1 = </t>
  </si>
  <si>
    <t xml:space="preserve">p( t=0 ) = </t>
  </si>
  <si>
    <t xml:space="preserve">p( t=1 ) = </t>
  </si>
  <si>
    <t>LIKELIHOOD</t>
  </si>
  <si>
    <t>con t = 0</t>
  </si>
  <si>
    <t>con t = 1</t>
  </si>
  <si>
    <t>p(t)</t>
  </si>
  <si>
    <t>p(xi|t), i=1,2</t>
  </si>
  <si>
    <t>p(x1=0 | t=0 ) =</t>
  </si>
  <si>
    <t>p(x1=1 | t=0 ) =</t>
  </si>
  <si>
    <t>p(x2=0 | t=0 ) =</t>
  </si>
  <si>
    <t>p(x2=1 | t=0 ) =</t>
  </si>
  <si>
    <t>p(x1=0 | t=1 ) =</t>
  </si>
  <si>
    <t>p(x1=1 | t=1 ) =</t>
  </si>
  <si>
    <t>p(x2=0 | t=1 ) =</t>
  </si>
  <si>
    <t>p(x2=1 | t=1 ) =</t>
  </si>
  <si>
    <t>DATOS DE ENTRENAMIETNO</t>
  </si>
  <si>
    <t>Aprendizaje</t>
  </si>
  <si>
    <t>Inferencia</t>
  </si>
  <si>
    <t>t MAP</t>
  </si>
  <si>
    <t>¿Cuál es la etiqueta MAP de los siguientes ejemplos?</t>
  </si>
  <si>
    <t>POSTERIOR</t>
  </si>
  <si>
    <t>p( t=0|z ) =</t>
  </si>
  <si>
    <t>p( t=1|z ) =</t>
  </si>
  <si>
    <t>z1</t>
  </si>
  <si>
    <t>z2</t>
  </si>
  <si>
    <t>Para z =</t>
  </si>
  <si>
    <t>(0,0)</t>
  </si>
  <si>
    <t>(0,1)</t>
  </si>
  <si>
    <t>(1,0)</t>
  </si>
  <si>
    <t>(1,1)</t>
  </si>
  <si>
    <t>media</t>
  </si>
  <si>
    <t>desviacion</t>
  </si>
  <si>
    <t>(1.5, 1.5)</t>
  </si>
  <si>
    <t>(2.5, 2.5)</t>
  </si>
  <si>
    <t>(1.5, 3)</t>
  </si>
  <si>
    <t>(3,1)</t>
  </si>
  <si>
    <t>&lt;-- falta por hacer</t>
  </si>
  <si>
    <t>p(t|z) =  p(t)p(z|t)</t>
  </si>
  <si>
    <t>p(t|z)  _prop.a_  p(t)p(z|t)</t>
  </si>
  <si>
    <t>p(t=1)</t>
  </si>
  <si>
    <t>p(z1=0|t=1)</t>
  </si>
  <si>
    <t>p(z2=0|t=1)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</si>
</sst>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left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left"/>
    </xf>
    <xf numFmtId="0" fontId="2" fillId="4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topLeftCell="A6" zoomScale="127" zoomScaleNormal="85" workbookViewId="0">
      <selection activeCell="J16" sqref="J16"/>
    </sheetView>
  </sheetViews>
  <sheetFormatPr baseColWidth="10" defaultRowHeight="14.5" x14ac:dyDescent="0.35"/>
  <cols>
    <col min="1" max="1" width="3.7265625" customWidth="1"/>
    <col min="2" max="4" width="8.81640625" style="1" customWidth="1"/>
    <col min="5" max="5" width="1.6328125" style="15" customWidth="1"/>
    <col min="6" max="6" width="15" style="1" customWidth="1"/>
    <col min="7" max="7" width="5.90625" style="1" customWidth="1"/>
    <col min="8" max="8" width="1.453125" style="15" customWidth="1"/>
    <col min="9" max="9" width="9.90625" style="1" customWidth="1"/>
    <col min="10" max="10" width="8.90625" style="1" customWidth="1"/>
    <col min="11" max="11" width="5.453125" customWidth="1"/>
  </cols>
  <sheetData>
    <row r="1" spans="2:13" ht="28" customHeight="1" x14ac:dyDescent="0.5">
      <c r="B1" s="28" t="s">
        <v>22</v>
      </c>
      <c r="C1" s="28"/>
      <c r="D1" s="28"/>
      <c r="E1" s="1"/>
      <c r="F1" s="29" t="s">
        <v>23</v>
      </c>
      <c r="G1" s="29"/>
      <c r="H1" s="22"/>
      <c r="I1" s="29" t="s">
        <v>24</v>
      </c>
      <c r="J1" s="29"/>
      <c r="K1" s="29"/>
      <c r="L1" s="19"/>
      <c r="M1" s="19"/>
    </row>
    <row r="3" spans="2:13" x14ac:dyDescent="0.35">
      <c r="B3" s="3" t="s">
        <v>0</v>
      </c>
      <c r="C3" s="3" t="s">
        <v>1</v>
      </c>
      <c r="D3" s="3" t="s">
        <v>2</v>
      </c>
      <c r="F3" s="6" t="s">
        <v>3</v>
      </c>
      <c r="I3" s="6" t="s">
        <v>26</v>
      </c>
      <c r="J3" s="2"/>
    </row>
    <row r="4" spans="2:13" x14ac:dyDescent="0.35">
      <c r="B4" s="4">
        <v>0</v>
      </c>
      <c r="C4" s="4">
        <v>1</v>
      </c>
      <c r="D4" s="4">
        <v>0</v>
      </c>
      <c r="F4" s="8" t="s">
        <v>12</v>
      </c>
    </row>
    <row r="5" spans="2:13" x14ac:dyDescent="0.35">
      <c r="B5" s="4">
        <v>0</v>
      </c>
      <c r="C5" s="4">
        <v>1</v>
      </c>
      <c r="D5" s="4">
        <v>0</v>
      </c>
      <c r="F5" s="7" t="s">
        <v>4</v>
      </c>
      <c r="G5" s="5">
        <f>COUNT($D$4:$D$23)</f>
        <v>20</v>
      </c>
      <c r="I5" s="3" t="s">
        <v>30</v>
      </c>
      <c r="J5" s="3" t="s">
        <v>31</v>
      </c>
      <c r="K5" s="17" t="s">
        <v>25</v>
      </c>
    </row>
    <row r="6" spans="2:13" x14ac:dyDescent="0.35">
      <c r="B6" s="4">
        <v>0</v>
      </c>
      <c r="C6" s="4">
        <v>0</v>
      </c>
      <c r="D6" s="4">
        <v>0</v>
      </c>
      <c r="F6" s="7" t="s">
        <v>5</v>
      </c>
      <c r="G6" s="5">
        <f>COUNTIF($D$4:$D$23,0)</f>
        <v>5</v>
      </c>
      <c r="I6" s="4">
        <v>0</v>
      </c>
      <c r="J6" s="4">
        <v>0</v>
      </c>
      <c r="K6" s="18">
        <f>IF(J15&gt;J16,0,1)</f>
        <v>1</v>
      </c>
    </row>
    <row r="7" spans="2:13" x14ac:dyDescent="0.35">
      <c r="B7" s="4">
        <v>0</v>
      </c>
      <c r="C7" s="4">
        <v>1</v>
      </c>
      <c r="D7" s="4">
        <v>0</v>
      </c>
      <c r="F7" s="7" t="s">
        <v>6</v>
      </c>
      <c r="G7" s="5">
        <f>COUNTIF($D$4:$D$23,1)</f>
        <v>15</v>
      </c>
      <c r="I7" s="4">
        <v>0</v>
      </c>
      <c r="J7" s="4">
        <v>1</v>
      </c>
      <c r="K7" s="18">
        <f>IF(J19&gt;J20,0,1)</f>
        <v>0</v>
      </c>
    </row>
    <row r="8" spans="2:13" x14ac:dyDescent="0.35">
      <c r="B8" s="4">
        <v>0</v>
      </c>
      <c r="C8" s="4">
        <v>0</v>
      </c>
      <c r="D8" s="4">
        <v>0</v>
      </c>
      <c r="F8" s="11" t="s">
        <v>7</v>
      </c>
      <c r="G8" s="9">
        <f>G6/G5</f>
        <v>0.25</v>
      </c>
      <c r="I8" s="4">
        <v>1</v>
      </c>
      <c r="J8" s="4">
        <v>0</v>
      </c>
      <c r="K8" s="18">
        <f>IF(J23&gt;J24,0,1)</f>
        <v>1</v>
      </c>
    </row>
    <row r="9" spans="2:13" x14ac:dyDescent="0.35">
      <c r="B9" s="4">
        <v>1</v>
      </c>
      <c r="C9" s="4">
        <v>1</v>
      </c>
      <c r="D9" s="4">
        <v>1</v>
      </c>
      <c r="F9" s="13" t="s">
        <v>8</v>
      </c>
      <c r="G9" s="10">
        <f>G7/G5</f>
        <v>0.75</v>
      </c>
      <c r="I9" s="4">
        <v>1</v>
      </c>
      <c r="J9" s="4">
        <v>1</v>
      </c>
      <c r="K9" s="18">
        <f>IF(J27&gt;J28,0,1)</f>
        <v>1</v>
      </c>
    </row>
    <row r="10" spans="2:13" x14ac:dyDescent="0.35">
      <c r="B10" s="4">
        <v>1</v>
      </c>
      <c r="C10" s="4">
        <v>1</v>
      </c>
      <c r="D10" s="4">
        <v>1</v>
      </c>
    </row>
    <row r="11" spans="2:13" x14ac:dyDescent="0.35">
      <c r="B11" s="4">
        <v>1</v>
      </c>
      <c r="C11" s="4">
        <v>1</v>
      </c>
      <c r="D11" s="4">
        <v>1</v>
      </c>
      <c r="F11" s="6" t="s">
        <v>9</v>
      </c>
      <c r="I11" s="6" t="s">
        <v>27</v>
      </c>
    </row>
    <row r="12" spans="2:13" x14ac:dyDescent="0.35">
      <c r="B12" s="4">
        <v>0</v>
      </c>
      <c r="C12" s="4">
        <v>0</v>
      </c>
      <c r="D12" s="4">
        <v>1</v>
      </c>
      <c r="F12" s="8" t="s">
        <v>13</v>
      </c>
      <c r="I12" s="8" t="s">
        <v>45</v>
      </c>
    </row>
    <row r="13" spans="2:13" x14ac:dyDescent="0.35">
      <c r="B13" s="4">
        <v>0</v>
      </c>
      <c r="C13" s="4">
        <v>1</v>
      </c>
      <c r="D13" s="4">
        <v>1</v>
      </c>
    </row>
    <row r="14" spans="2:13" x14ac:dyDescent="0.35">
      <c r="B14" s="4">
        <v>0</v>
      </c>
      <c r="C14" s="4">
        <v>0</v>
      </c>
      <c r="D14" s="4">
        <v>1</v>
      </c>
      <c r="F14" s="2" t="s">
        <v>10</v>
      </c>
      <c r="I14" s="2" t="s">
        <v>32</v>
      </c>
      <c r="J14" s="6" t="s">
        <v>33</v>
      </c>
    </row>
    <row r="15" spans="2:13" x14ac:dyDescent="0.35">
      <c r="B15" s="4">
        <v>1</v>
      </c>
      <c r="C15" s="4">
        <v>0</v>
      </c>
      <c r="D15" s="4">
        <v>1</v>
      </c>
      <c r="F15" s="7" t="s">
        <v>5</v>
      </c>
      <c r="G15" s="5">
        <f>COUNTIF($D$4:$D$23,0)</f>
        <v>5</v>
      </c>
      <c r="I15" s="7" t="s">
        <v>28</v>
      </c>
      <c r="J15" s="16">
        <f>$G$8*(G16*G18)</f>
        <v>0.1</v>
      </c>
      <c r="K15" t="s">
        <v>46</v>
      </c>
      <c r="L15" t="s">
        <v>47</v>
      </c>
      <c r="M15" t="s">
        <v>48</v>
      </c>
    </row>
    <row r="16" spans="2:13" x14ac:dyDescent="0.35">
      <c r="B16" s="4">
        <v>0</v>
      </c>
      <c r="C16" s="4">
        <v>0</v>
      </c>
      <c r="D16" s="4">
        <v>1</v>
      </c>
      <c r="F16" s="11" t="s">
        <v>14</v>
      </c>
      <c r="G16" s="12">
        <f>COUNTIFS($B$4:$B$23,0,$D$4:$D$23,0) / $G$15</f>
        <v>1</v>
      </c>
      <c r="I16" s="7" t="s">
        <v>29</v>
      </c>
      <c r="J16" s="5">
        <f>$G$9*(G23*G25)</f>
        <v>0.16</v>
      </c>
      <c r="K16">
        <v>0.75</v>
      </c>
      <c r="L16">
        <v>0.4</v>
      </c>
      <c r="M16">
        <v>0.53</v>
      </c>
    </row>
    <row r="17" spans="2:10" x14ac:dyDescent="0.35">
      <c r="B17" s="4">
        <v>1</v>
      </c>
      <c r="C17" s="4">
        <v>0</v>
      </c>
      <c r="D17" s="4">
        <v>1</v>
      </c>
      <c r="F17" s="13" t="s">
        <v>15</v>
      </c>
      <c r="G17" s="14">
        <f>COUNTIFS($B$4:$B$23,1,$D$4:$D$23,0) / $G$15</f>
        <v>0</v>
      </c>
    </row>
    <row r="18" spans="2:10" x14ac:dyDescent="0.35">
      <c r="B18" s="4">
        <v>1</v>
      </c>
      <c r="C18" s="4">
        <v>0</v>
      </c>
      <c r="D18" s="4">
        <v>1</v>
      </c>
      <c r="F18" s="11" t="s">
        <v>16</v>
      </c>
      <c r="G18" s="12">
        <f>COUNTIFS($C$4:$C$23,0,$D$4:$D$23,0) / G15</f>
        <v>0.4</v>
      </c>
      <c r="I18" s="2" t="s">
        <v>32</v>
      </c>
      <c r="J18" s="6" t="s">
        <v>34</v>
      </c>
    </row>
    <row r="19" spans="2:10" x14ac:dyDescent="0.35">
      <c r="B19" s="4">
        <v>1</v>
      </c>
      <c r="C19" s="4">
        <v>0</v>
      </c>
      <c r="D19" s="4">
        <v>1</v>
      </c>
      <c r="F19" s="13" t="s">
        <v>17</v>
      </c>
      <c r="G19" s="14">
        <f>COUNTIFS($C$4:$C$23,1,$D$4:$D$23,0) /G15</f>
        <v>0.6</v>
      </c>
      <c r="I19" s="7" t="s">
        <v>28</v>
      </c>
      <c r="J19" s="16">
        <f>$G$8*(G16*G19)</f>
        <v>0.15</v>
      </c>
    </row>
    <row r="20" spans="2:10" x14ac:dyDescent="0.35">
      <c r="B20" s="4">
        <v>0</v>
      </c>
      <c r="C20" s="4">
        <v>0</v>
      </c>
      <c r="D20" s="4">
        <v>1</v>
      </c>
      <c r="I20" s="7" t="s">
        <v>29</v>
      </c>
      <c r="J20" s="5">
        <f>$G$9*(G23*G26)</f>
        <v>0.14000000000000001</v>
      </c>
    </row>
    <row r="21" spans="2:10" x14ac:dyDescent="0.35">
      <c r="B21" s="4">
        <v>1</v>
      </c>
      <c r="C21" s="4">
        <v>1</v>
      </c>
      <c r="D21" s="4">
        <v>1</v>
      </c>
      <c r="F21" s="2" t="s">
        <v>11</v>
      </c>
    </row>
    <row r="22" spans="2:10" x14ac:dyDescent="0.35">
      <c r="B22" s="4">
        <v>1</v>
      </c>
      <c r="C22" s="4">
        <v>1</v>
      </c>
      <c r="D22" s="4">
        <v>1</v>
      </c>
      <c r="F22" s="7" t="s">
        <v>5</v>
      </c>
      <c r="G22" s="5">
        <f>COUNTIF($D$4:$D$23,1)</f>
        <v>15</v>
      </c>
      <c r="I22" s="2" t="s">
        <v>32</v>
      </c>
      <c r="J22" s="6" t="s">
        <v>35</v>
      </c>
    </row>
    <row r="23" spans="2:10" x14ac:dyDescent="0.35">
      <c r="B23" s="4">
        <v>0</v>
      </c>
      <c r="C23" s="4">
        <v>1</v>
      </c>
      <c r="D23" s="4">
        <v>1</v>
      </c>
      <c r="F23" s="11" t="s">
        <v>18</v>
      </c>
      <c r="G23" s="12">
        <f>COUNTIFS($B$4:$B$23,0,$D$4:$D$23,1) /G22</f>
        <v>0.4</v>
      </c>
      <c r="I23" s="7" t="s">
        <v>28</v>
      </c>
      <c r="J23" s="16">
        <f>$G$8*(G17*G18)</f>
        <v>0</v>
      </c>
    </row>
    <row r="24" spans="2:10" x14ac:dyDescent="0.35">
      <c r="F24" s="13" t="s">
        <v>19</v>
      </c>
      <c r="G24" s="14">
        <f>COUNTIFS($B$4:$B$23,1,$D$4:$D$23,1)/G22</f>
        <v>0.6</v>
      </c>
      <c r="I24" s="7" t="s">
        <v>29</v>
      </c>
      <c r="J24" s="5">
        <f>$G$9*(G24*G25)</f>
        <v>0.24</v>
      </c>
    </row>
    <row r="25" spans="2:10" x14ac:dyDescent="0.35">
      <c r="F25" s="11" t="s">
        <v>20</v>
      </c>
      <c r="G25" s="12">
        <f>COUNTIFS($C4:$C$23,0,$D$4:$D$23,1)/G22</f>
        <v>0.53333333333333333</v>
      </c>
    </row>
    <row r="26" spans="2:10" x14ac:dyDescent="0.35">
      <c r="F26" s="13" t="s">
        <v>21</v>
      </c>
      <c r="G26" s="14">
        <f>COUNTIFS($C$4:$C$23,1,$D$4:$D$23,1)/G22</f>
        <v>0.46666666666666667</v>
      </c>
      <c r="I26" s="2" t="s">
        <v>32</v>
      </c>
      <c r="J26" s="6" t="s">
        <v>36</v>
      </c>
    </row>
    <row r="27" spans="2:10" x14ac:dyDescent="0.35">
      <c r="I27" s="7" t="s">
        <v>28</v>
      </c>
      <c r="J27" s="16">
        <f>$G$8*(G17*G19)</f>
        <v>0</v>
      </c>
    </row>
    <row r="28" spans="2:10" x14ac:dyDescent="0.35">
      <c r="I28" s="7" t="s">
        <v>29</v>
      </c>
      <c r="J28" s="5">
        <f>$G$9*(G24*G26)</f>
        <v>0.20999999999999996</v>
      </c>
    </row>
  </sheetData>
  <mergeCells count="3">
    <mergeCell ref="B1:D1"/>
    <mergeCell ref="F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"/>
  <sheetViews>
    <sheetView tabSelected="1" zoomScale="119" zoomScaleNormal="70" workbookViewId="0">
      <selection activeCell="K15" sqref="K15"/>
    </sheetView>
  </sheetViews>
  <sheetFormatPr baseColWidth="10" defaultRowHeight="14.5" x14ac:dyDescent="0.35"/>
  <cols>
    <col min="1" max="1" width="3.7265625" customWidth="1"/>
    <col min="2" max="4" width="8.81640625" style="1" customWidth="1"/>
    <col min="5" max="5" width="1.6328125" style="15" customWidth="1"/>
    <col min="6" max="8" width="12.90625" style="1" customWidth="1"/>
    <col min="9" max="9" width="1.453125" style="15" customWidth="1"/>
    <col min="10" max="11" width="10.1796875" style="1" customWidth="1"/>
    <col min="12" max="14" width="10.1796875" customWidth="1"/>
  </cols>
  <sheetData>
    <row r="1" spans="2:15" ht="21" x14ac:dyDescent="0.35">
      <c r="B1" s="28" t="s">
        <v>22</v>
      </c>
      <c r="C1" s="28"/>
      <c r="D1" s="28"/>
      <c r="E1" s="1"/>
      <c r="F1" s="29" t="s">
        <v>23</v>
      </c>
      <c r="G1" s="29"/>
      <c r="H1" s="23"/>
      <c r="I1" s="1"/>
      <c r="J1" s="29" t="s">
        <v>24</v>
      </c>
      <c r="K1" s="29"/>
      <c r="L1" s="29"/>
      <c r="M1" s="19"/>
      <c r="N1" s="19"/>
    </row>
    <row r="2" spans="2:15" x14ac:dyDescent="0.35">
      <c r="F2" s="20"/>
      <c r="G2" s="20"/>
      <c r="H2" s="20"/>
      <c r="J2" s="20"/>
      <c r="K2" s="20"/>
      <c r="L2" s="21"/>
      <c r="M2" s="21"/>
      <c r="N2" s="21"/>
      <c r="O2" s="21"/>
    </row>
    <row r="3" spans="2:15" x14ac:dyDescent="0.35">
      <c r="B3" s="3" t="s">
        <v>0</v>
      </c>
      <c r="C3" s="3" t="s">
        <v>1</v>
      </c>
      <c r="D3" s="3" t="s">
        <v>2</v>
      </c>
      <c r="F3" s="6" t="s">
        <v>3</v>
      </c>
      <c r="J3" s="6" t="s">
        <v>26</v>
      </c>
      <c r="K3" s="2"/>
      <c r="O3" s="21"/>
    </row>
    <row r="4" spans="2:15" x14ac:dyDescent="0.35">
      <c r="B4" s="30">
        <v>2.1092851538019985</v>
      </c>
      <c r="C4" s="30">
        <v>1.7215411523897801</v>
      </c>
      <c r="D4" s="30">
        <v>0</v>
      </c>
      <c r="F4" s="8" t="s">
        <v>12</v>
      </c>
      <c r="O4" s="21"/>
    </row>
    <row r="5" spans="2:15" x14ac:dyDescent="0.35">
      <c r="B5" s="30">
        <v>0.94428809669206526</v>
      </c>
      <c r="C5" s="30">
        <v>0.69368454352806597</v>
      </c>
      <c r="D5" s="30">
        <v>0</v>
      </c>
      <c r="F5" s="7" t="s">
        <v>4</v>
      </c>
      <c r="G5" s="5">
        <f>COUNT($D$4:$D$23)</f>
        <v>20</v>
      </c>
      <c r="H5" s="5"/>
      <c r="J5" s="3" t="s">
        <v>30</v>
      </c>
      <c r="K5" s="3" t="s">
        <v>31</v>
      </c>
      <c r="L5" s="17" t="s">
        <v>25</v>
      </c>
      <c r="O5" s="21"/>
    </row>
    <row r="6" spans="2:15" x14ac:dyDescent="0.35">
      <c r="B6" s="30">
        <v>0.11998912795191696</v>
      </c>
      <c r="C6" s="30">
        <v>1.7025457169079283</v>
      </c>
      <c r="D6" s="30">
        <v>0</v>
      </c>
      <c r="F6" s="7" t="s">
        <v>5</v>
      </c>
      <c r="G6" s="5">
        <f>COUNTIF($D$4:$D$23,0)</f>
        <v>5</v>
      </c>
      <c r="H6" s="5"/>
      <c r="J6" s="4">
        <v>1.5</v>
      </c>
      <c r="K6" s="4">
        <v>1.5</v>
      </c>
      <c r="L6" s="18">
        <f>IF(K15&gt;K16, 0, 1)</f>
        <v>1</v>
      </c>
      <c r="O6" s="21"/>
    </row>
    <row r="7" spans="2:15" x14ac:dyDescent="0.35">
      <c r="B7" s="30">
        <v>1.2395928745816338</v>
      </c>
      <c r="C7" s="30">
        <v>0.8136220992810369</v>
      </c>
      <c r="D7" s="30">
        <v>0</v>
      </c>
      <c r="F7" s="7" t="s">
        <v>6</v>
      </c>
      <c r="G7" s="5">
        <f>COUNTIF($D$4:$D$23,1)</f>
        <v>15</v>
      </c>
      <c r="H7" s="5"/>
      <c r="J7" s="4">
        <v>2.5</v>
      </c>
      <c r="K7" s="4">
        <v>2.5</v>
      </c>
      <c r="L7" s="18">
        <f>IF(K19&gt;K20,0,1)</f>
        <v>1</v>
      </c>
      <c r="O7" s="21"/>
    </row>
    <row r="8" spans="2:15" x14ac:dyDescent="0.35">
      <c r="B8" s="30">
        <v>2.9055276820167379</v>
      </c>
      <c r="C8" s="30">
        <v>2.7676670465320781</v>
      </c>
      <c r="D8" s="30">
        <v>0</v>
      </c>
      <c r="F8" s="11" t="s">
        <v>7</v>
      </c>
      <c r="G8" s="9">
        <f>G6/G5</f>
        <v>0.25</v>
      </c>
      <c r="H8" s="5"/>
      <c r="J8" s="4">
        <v>1.5</v>
      </c>
      <c r="K8" s="4">
        <v>3</v>
      </c>
      <c r="L8" s="18">
        <f>IF(K23&gt;K24,0, 1)</f>
        <v>1</v>
      </c>
      <c r="O8" s="21"/>
    </row>
    <row r="9" spans="2:15" x14ac:dyDescent="0.35">
      <c r="B9" s="4">
        <v>1.4695414819290016</v>
      </c>
      <c r="C9" s="4">
        <v>4.9592861864315747</v>
      </c>
      <c r="D9" s="4">
        <v>1</v>
      </c>
      <c r="F9" s="13" t="s">
        <v>8</v>
      </c>
      <c r="G9" s="10">
        <f>G7/G5</f>
        <v>0.75</v>
      </c>
      <c r="H9" s="5"/>
      <c r="J9" s="4">
        <v>3</v>
      </c>
      <c r="K9" s="4">
        <v>1</v>
      </c>
      <c r="L9" s="18">
        <f>IF(K27&gt;K28, 0,1)</f>
        <v>1</v>
      </c>
      <c r="O9" s="21"/>
    </row>
    <row r="10" spans="2:15" x14ac:dyDescent="0.35">
      <c r="B10" s="4">
        <v>1.3815432096193909</v>
      </c>
      <c r="C10" s="4">
        <v>1.1812494021341906</v>
      </c>
      <c r="D10" s="4">
        <v>1</v>
      </c>
      <c r="F10" s="20"/>
      <c r="G10" s="20"/>
      <c r="H10" s="20"/>
      <c r="O10" s="21"/>
    </row>
    <row r="11" spans="2:15" x14ac:dyDescent="0.35">
      <c r="B11" s="4">
        <v>0.91329626600773661</v>
      </c>
      <c r="C11" s="4">
        <v>2.6897313943253396</v>
      </c>
      <c r="D11" s="4">
        <v>1</v>
      </c>
      <c r="F11" s="6" t="s">
        <v>9</v>
      </c>
      <c r="J11" s="6" t="s">
        <v>27</v>
      </c>
      <c r="O11" s="21"/>
    </row>
    <row r="12" spans="2:15" x14ac:dyDescent="0.35">
      <c r="B12" s="4">
        <v>0.70294673281425635</v>
      </c>
      <c r="C12" s="4">
        <v>3.8362499777880474</v>
      </c>
      <c r="D12" s="4">
        <v>1</v>
      </c>
      <c r="F12" s="8" t="s">
        <v>13</v>
      </c>
      <c r="J12" s="8" t="s">
        <v>44</v>
      </c>
      <c r="O12" s="21"/>
    </row>
    <row r="13" spans="2:15" x14ac:dyDescent="0.35">
      <c r="B13" s="4">
        <v>1.3806330419612536</v>
      </c>
      <c r="C13" s="4">
        <v>1.1831099407027121</v>
      </c>
      <c r="D13" s="4">
        <v>1</v>
      </c>
      <c r="F13" s="20"/>
      <c r="G13" s="20"/>
      <c r="H13" s="20"/>
      <c r="J13" s="20"/>
      <c r="K13" s="20"/>
      <c r="L13" s="21"/>
      <c r="M13" s="21"/>
      <c r="N13" s="21"/>
      <c r="O13" s="21"/>
    </row>
    <row r="14" spans="2:15" ht="15" thickBot="1" x14ac:dyDescent="0.4">
      <c r="B14" s="4">
        <v>1.9136112417266622</v>
      </c>
      <c r="C14" s="4">
        <v>1.6551924374770821E-2</v>
      </c>
      <c r="D14" s="4">
        <v>1</v>
      </c>
      <c r="J14" s="2" t="s">
        <v>32</v>
      </c>
      <c r="K14" s="6" t="s">
        <v>39</v>
      </c>
      <c r="L14" s="21"/>
      <c r="M14" s="21"/>
      <c r="N14" s="21"/>
      <c r="O14" s="21"/>
    </row>
    <row r="15" spans="2:15" ht="15" thickBot="1" x14ac:dyDescent="0.4">
      <c r="B15" s="4">
        <v>1.4021512206582896</v>
      </c>
      <c r="C15" s="4">
        <v>3.5494740775772637</v>
      </c>
      <c r="D15" s="4">
        <v>1</v>
      </c>
      <c r="F15" s="27" t="s">
        <v>10</v>
      </c>
      <c r="G15" s="1" t="s">
        <v>0</v>
      </c>
      <c r="H15" s="1" t="s">
        <v>1</v>
      </c>
      <c r="J15" s="7" t="s">
        <v>28</v>
      </c>
      <c r="K15" s="16">
        <f>$G$8*(1) * 0.22</f>
        <v>5.5E-2</v>
      </c>
      <c r="L15" s="21" t="s">
        <v>43</v>
      </c>
      <c r="M15" s="21"/>
      <c r="N15" s="21"/>
      <c r="O15" s="21"/>
    </row>
    <row r="16" spans="2:15" x14ac:dyDescent="0.35">
      <c r="B16" s="4">
        <v>2.5884102971391356</v>
      </c>
      <c r="C16" s="4">
        <v>2.2398500206447451</v>
      </c>
      <c r="D16" s="4">
        <v>1</v>
      </c>
      <c r="F16" s="1" t="s">
        <v>37</v>
      </c>
      <c r="G16" s="25">
        <f>AVERAGE(B4:B8)</f>
        <v>1.4637365870088703</v>
      </c>
      <c r="H16" s="25">
        <f>AVERAGE(C4:C8)</f>
        <v>1.5398121117277781</v>
      </c>
      <c r="J16" s="7" t="s">
        <v>29</v>
      </c>
      <c r="K16" s="5">
        <f>$G$9*(1)</f>
        <v>0.75</v>
      </c>
      <c r="L16" s="21" t="s">
        <v>43</v>
      </c>
      <c r="M16" s="21"/>
      <c r="N16" s="21"/>
      <c r="O16" s="21"/>
    </row>
    <row r="17" spans="2:15" x14ac:dyDescent="0.35">
      <c r="B17" s="4">
        <v>7.1535402500807144E-2</v>
      </c>
      <c r="C17" s="4">
        <v>3.0870864399034295</v>
      </c>
      <c r="D17" s="4">
        <v>1</v>
      </c>
      <c r="F17" s="1" t="s">
        <v>38</v>
      </c>
      <c r="G17" s="26">
        <f>STDEVA(B4:B8)</f>
        <v>1.0748510228594168</v>
      </c>
      <c r="H17" s="26">
        <f>STDEVA(C4:C8)</f>
        <v>0.83821524789923263</v>
      </c>
      <c r="L17" s="21"/>
      <c r="M17" s="21"/>
      <c r="N17" s="21"/>
      <c r="O17" s="21"/>
    </row>
    <row r="18" spans="2:15" ht="15" thickBot="1" x14ac:dyDescent="0.4">
      <c r="B18" s="4">
        <v>0.12195309956482359</v>
      </c>
      <c r="C18" s="4">
        <v>2.8040570921276986</v>
      </c>
      <c r="D18" s="4">
        <v>1</v>
      </c>
      <c r="G18" s="24"/>
      <c r="H18" s="24"/>
      <c r="J18" s="2" t="s">
        <v>32</v>
      </c>
      <c r="K18" s="6" t="s">
        <v>40</v>
      </c>
      <c r="L18" s="21"/>
      <c r="M18" s="21"/>
      <c r="N18" s="21"/>
      <c r="O18" s="21"/>
    </row>
    <row r="19" spans="2:15" ht="15" thickBot="1" x14ac:dyDescent="0.4">
      <c r="B19" s="4">
        <v>0.61248851394155557</v>
      </c>
      <c r="C19" s="4">
        <v>1.851316046242887</v>
      </c>
      <c r="D19" s="4">
        <v>1</v>
      </c>
      <c r="F19" s="27" t="s">
        <v>11</v>
      </c>
      <c r="G19" s="1" t="s">
        <v>0</v>
      </c>
      <c r="H19" s="1" t="s">
        <v>1</v>
      </c>
      <c r="J19" s="7" t="s">
        <v>28</v>
      </c>
      <c r="K19" s="16">
        <f>$G$8*(1)</f>
        <v>0.25</v>
      </c>
      <c r="L19" s="21" t="s">
        <v>43</v>
      </c>
      <c r="M19" s="21"/>
      <c r="N19" s="21"/>
      <c r="O19" s="21"/>
    </row>
    <row r="20" spans="2:15" x14ac:dyDescent="0.35">
      <c r="B20" s="4">
        <v>0.66303123149420751</v>
      </c>
      <c r="C20" s="4">
        <v>1.8115517190926096</v>
      </c>
      <c r="D20" s="4">
        <v>1</v>
      </c>
      <c r="F20" s="1" t="s">
        <v>37</v>
      </c>
      <c r="G20" s="25">
        <f>AVERAGE(B9:B23)</f>
        <v>1.249218533134318</v>
      </c>
      <c r="H20" s="25">
        <f>AVERAGE(C9:C23)</f>
        <v>2.5659537831082506</v>
      </c>
      <c r="J20" s="7" t="s">
        <v>29</v>
      </c>
      <c r="K20" s="5">
        <f>$G$9*(1)</f>
        <v>0.75</v>
      </c>
      <c r="L20" s="21" t="s">
        <v>43</v>
      </c>
      <c r="M20" s="21"/>
      <c r="N20" s="21"/>
      <c r="O20" s="21"/>
    </row>
    <row r="21" spans="2:15" x14ac:dyDescent="0.35">
      <c r="B21" s="4">
        <v>2.49313502284667</v>
      </c>
      <c r="C21" s="4">
        <v>1.7340574675604215</v>
      </c>
      <c r="D21" s="4">
        <v>1</v>
      </c>
      <c r="F21" s="1" t="s">
        <v>38</v>
      </c>
      <c r="G21" s="26">
        <f>STDEV(B9:B23)</f>
        <v>0.80747036805113159</v>
      </c>
      <c r="H21" s="26">
        <f>STDEVA(C9:C23)</f>
        <v>1.3076070859826427</v>
      </c>
      <c r="L21" s="21"/>
      <c r="M21" s="21"/>
      <c r="N21" s="21"/>
      <c r="O21" s="21"/>
    </row>
    <row r="22" spans="2:15" x14ac:dyDescent="0.35">
      <c r="B22" s="4">
        <v>2.3129861871496109</v>
      </c>
      <c r="C22" s="4">
        <v>3.4860830102447822</v>
      </c>
      <c r="D22" s="4">
        <v>1</v>
      </c>
      <c r="J22" s="2" t="s">
        <v>32</v>
      </c>
      <c r="K22" s="6" t="s">
        <v>41</v>
      </c>
      <c r="L22" s="21"/>
      <c r="M22" s="21"/>
      <c r="N22" s="21"/>
      <c r="O22" s="21"/>
    </row>
    <row r="23" spans="2:15" x14ac:dyDescent="0.35">
      <c r="B23" s="4">
        <v>0.71101504766136991</v>
      </c>
      <c r="C23" s="4">
        <v>4.0596520474732944</v>
      </c>
      <c r="D23" s="4">
        <v>1</v>
      </c>
      <c r="J23" s="7" t="s">
        <v>28</v>
      </c>
      <c r="K23" s="16">
        <f>$G$8*(1)</f>
        <v>0.25</v>
      </c>
      <c r="L23" s="21" t="s">
        <v>43</v>
      </c>
      <c r="M23" s="21"/>
      <c r="N23" s="21"/>
      <c r="O23" s="21"/>
    </row>
    <row r="24" spans="2:15" x14ac:dyDescent="0.35">
      <c r="J24" s="7" t="s">
        <v>29</v>
      </c>
      <c r="K24" s="5">
        <f>$G$9*(1)</f>
        <v>0.75</v>
      </c>
      <c r="L24" s="21" t="s">
        <v>43</v>
      </c>
      <c r="M24" s="21"/>
      <c r="N24" s="21"/>
      <c r="O24" s="21"/>
    </row>
    <row r="25" spans="2:15" x14ac:dyDescent="0.35">
      <c r="G25" s="24"/>
      <c r="H25" s="24"/>
      <c r="L25" s="21"/>
      <c r="M25" s="21"/>
      <c r="N25" s="21"/>
      <c r="O25" s="21"/>
    </row>
    <row r="26" spans="2:15" x14ac:dyDescent="0.35">
      <c r="G26" s="24"/>
      <c r="H26" s="24"/>
      <c r="J26" s="2" t="s">
        <v>32</v>
      </c>
      <c r="K26" s="6" t="s">
        <v>42</v>
      </c>
      <c r="L26" s="21"/>
      <c r="M26" s="21"/>
      <c r="N26" s="21"/>
      <c r="O26" s="21"/>
    </row>
    <row r="27" spans="2:15" x14ac:dyDescent="0.35">
      <c r="F27" s="20"/>
      <c r="G27" s="20"/>
      <c r="H27" s="20"/>
      <c r="J27" s="7" t="s">
        <v>28</v>
      </c>
      <c r="K27" s="16">
        <f>$G$8*(1)</f>
        <v>0.25</v>
      </c>
      <c r="L27" s="21" t="s">
        <v>43</v>
      </c>
    </row>
    <row r="28" spans="2:15" x14ac:dyDescent="0.35">
      <c r="J28" s="7" t="s">
        <v>29</v>
      </c>
      <c r="K28" s="5">
        <f>$G$9*(1)</f>
        <v>0.75</v>
      </c>
      <c r="L28" s="21" t="s">
        <v>43</v>
      </c>
    </row>
  </sheetData>
  <mergeCells count="3">
    <mergeCell ref="B1:D1"/>
    <mergeCell ref="F1:G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Bernoulli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</dc:creator>
  <cp:lastModifiedBy>Alfredo Cuesta Infante</cp:lastModifiedBy>
  <dcterms:created xsi:type="dcterms:W3CDTF">2017-11-15T12:07:14Z</dcterms:created>
  <dcterms:modified xsi:type="dcterms:W3CDTF">2023-10-30T16:56:51Z</dcterms:modified>
</cp:coreProperties>
</file>