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esktop\Class folder\HomeWork\"/>
    </mc:Choice>
  </mc:AlternateContent>
  <xr:revisionPtr revIDLastSave="0" documentId="13_ncr:1_{17DA4AC9-3591-4470-9BA7-469C629D22C3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Successful Campaigns" sheetId="2" r:id="rId1"/>
    <sheet name="category analysis" sheetId="3" r:id="rId2"/>
    <sheet name="seasonality" sheetId="6" r:id="rId3"/>
    <sheet name="Crowdfunding" sheetId="1" r:id="rId4"/>
    <sheet name="Crowdfunding Goal Analysis" sheetId="7" r:id="rId5"/>
    <sheet name="backers analysis" sheetId="8" r:id="rId6"/>
  </sheets>
  <definedNames>
    <definedName name="_xlnm._FilterDatabase" localSheetId="3" hidden="1">Crowdfunding!$A$1:$T$1001</definedName>
    <definedName name="_xlchart.v1.0" hidden="1">'backers analysis'!$K$2:$K$365</definedName>
    <definedName name="_xlchart.v1.1" hidden="1">'backers analysis'!$B$2:$B$566</definedName>
    <definedName name="_xlchart.v1.2" hidden="1">'backers analysis'!$B$2:$B$566</definedName>
    <definedName name="_xlchart.v1.3" hidden="1">'backers analysis'!$K$2:$K$365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O7" i="8" l="1"/>
  <c r="O6" i="8"/>
  <c r="O5" i="8"/>
  <c r="O4" i="8"/>
  <c r="O3" i="8"/>
  <c r="O2" i="8"/>
  <c r="E7" i="8"/>
  <c r="E6" i="8"/>
  <c r="E3" i="8"/>
  <c r="E2" i="8"/>
  <c r="E5" i="8"/>
  <c r="E4" i="8"/>
  <c r="D2" i="7"/>
  <c r="D11" i="7"/>
  <c r="D10" i="7"/>
  <c r="D9" i="7"/>
  <c r="D8" i="7"/>
  <c r="D7" i="7"/>
  <c r="D6" i="7"/>
  <c r="D5" i="7"/>
  <c r="D4" i="7"/>
  <c r="D3" i="7"/>
  <c r="D12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B10" i="7"/>
  <c r="B9" i="7"/>
  <c r="B8" i="7"/>
  <c r="B7" i="7"/>
  <c r="B6" i="7"/>
  <c r="B5" i="7"/>
  <c r="B4" i="7"/>
  <c r="B3" i="7"/>
  <c r="B2" i="7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2" i="1"/>
  <c r="E3" i="7" l="1"/>
  <c r="H3" i="7" s="1"/>
  <c r="E7" i="7"/>
  <c r="H7" i="7" s="1"/>
  <c r="E11" i="7"/>
  <c r="H11" i="7" s="1"/>
  <c r="E8" i="7"/>
  <c r="G8" i="7" s="1"/>
  <c r="E4" i="7"/>
  <c r="G4" i="7" s="1"/>
  <c r="E12" i="7"/>
  <c r="G12" i="7" s="1"/>
  <c r="E9" i="7"/>
  <c r="F9" i="7" s="1"/>
  <c r="E6" i="7"/>
  <c r="F6" i="7" s="1"/>
  <c r="E10" i="7"/>
  <c r="G10" i="7" s="1"/>
  <c r="G3" i="7"/>
  <c r="G7" i="7"/>
  <c r="G11" i="7"/>
  <c r="H4" i="7"/>
  <c r="E2" i="7"/>
  <c r="H2" i="7" s="1"/>
  <c r="E5" i="7"/>
  <c r="G5" i="7" s="1"/>
  <c r="F4" i="7"/>
  <c r="F7" i="7"/>
  <c r="F3" i="7"/>
  <c r="F10" i="7"/>
  <c r="G6" i="7" l="1"/>
  <c r="G2" i="7"/>
  <c r="F8" i="7"/>
  <c r="H6" i="7"/>
  <c r="F11" i="7"/>
  <c r="H8" i="7"/>
  <c r="G9" i="7"/>
  <c r="H10" i="7"/>
  <c r="F12" i="7"/>
  <c r="F2" i="7"/>
  <c r="H9" i="7"/>
  <c r="H12" i="7"/>
  <c r="H5" i="7"/>
  <c r="F5" i="7"/>
</calcChain>
</file>

<file path=xl/sharedStrings.xml><?xml version="1.0" encoding="utf-8"?>
<sst xmlns="http://schemas.openxmlformats.org/spreadsheetml/2006/main" count="7070" uniqueCount="2112">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</sst>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[CrowdfundingBook_Carlos_1.xlsx]Successful Campaigns!PivotTable1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'Successful Campaigns'!$B$3:$B$4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'Successful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Campaigns'!$B$5:$B$14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9-4EFD-B582-B01F8250ABDA}"/>
            </c:ext>
          </c:extLst>
        </c:ser>
        <c:ser>
          <c:idx val="1"/>
          <c:order val="1"/>
          <c:tx>
            <c:strRef>
              <c:f>'Successful Campaigns'!$C$3:$C$4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'Successful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Campaigns'!$C$5:$C$14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9-4EFD-B582-B01F8250ABDA}"/>
            </c:ext>
          </c:extLst>
        </c:ser>
        <c:ser>
          <c:idx val="2"/>
          <c:order val="2"/>
          <c:tx>
            <c:strRef>
              <c:f>'Successful Campaigns'!$D$3:$D$4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'Successful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Campaigns'!$D$5:$D$14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9-4EFD-B582-B01F8250ABDA}"/>
            </c:ext>
          </c:extLst>
        </c:ser>
        <c:ser>
          <c:idx val="3"/>
          <c:order val="3"/>
          <c:tx>
            <c:strRef>
              <c:f>'Successful Campaigns'!$E$3:$E$4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'Successful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'Successful Campaigns'!$E$5:$E$14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9-4EFD-B582-B01F8250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5600712"/>
        <c:axId val="355593872"/>
      </c:barChart>
      <c:catAx>
        <c:axId val="35560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3872"/>
        <c:crosses val="autoZero"/>
        <c:auto val="1"/>
        <c:lblAlgn val="ctr"/>
        <c:lblOffset val="100"/>
        <c:noMultiLvlLbl val="0"/>
      </c:catAx>
      <c:valAx>
        <c:axId val="3555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[CrowdfundingBook_Carlos_1.xlsx]category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A-4AAD-9DD8-A514C173F3C9}"/>
            </c:ext>
          </c:extLst>
        </c:ser>
        <c:ser>
          <c:idx val="1"/>
          <c:order val="1"/>
          <c:tx>
            <c:strRef>
              <c:f>'category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A-4AAD-9DD8-A514C173F3C9}"/>
            </c:ext>
          </c:extLst>
        </c:ser>
        <c:ser>
          <c:idx val="2"/>
          <c:order val="2"/>
          <c:tx>
            <c:strRef>
              <c:f>'category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A-4AAD-9DD8-A514C173F3C9}"/>
            </c:ext>
          </c:extLst>
        </c:ser>
        <c:ser>
          <c:idx val="3"/>
          <c:order val="3"/>
          <c:tx>
            <c:strRef>
              <c:f>'category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A-4AAD-9DD8-A514C173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307200"/>
        <c:axId val="352310800"/>
      </c:barChart>
      <c:catAx>
        <c:axId val="3523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0800"/>
        <c:crosses val="autoZero"/>
        <c:auto val="1"/>
        <c:lblAlgn val="ctr"/>
        <c:lblOffset val="100"/>
        <c:noMultiLvlLbl val="0"/>
      </c:catAx>
      <c:valAx>
        <c:axId val="352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[CrowdfundingBook_Carlos_1.xlsx]seasonality!PivotTable5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seasonality!$B$5:$B$6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seasonality!$B$7:$B$20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7-4E1B-870F-BFDA3F9A44E7}"/>
            </c:ext>
          </c:extLst>
        </c:ser>
        <c:ser>
          <c:idx val="1"/>
          <c:order val="1"/>
          <c:tx>
            <c:strRef>
              <c:f>seasonality!$C$5:$C$6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seasonality!$C$7:$C$20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A7-4E1B-870F-BFDA3F9A44E7}"/>
            </c:ext>
          </c:extLst>
        </c:ser>
        <c:ser>
          <c:idx val="2"/>
          <c:order val="2"/>
          <c:tx>
            <c:strRef>
              <c:f>seasonality!$D$5:$D$6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seasonality!$D$7:$D$20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A7-4E1B-870F-BFDA3F9A44E7}"/>
            </c:ext>
          </c:extLst>
        </c:ser>
        <c:ser>
          <c:idx val="3"/>
          <c:order val="3"/>
          <c:tx>
            <c:strRef>
              <c:f>seasonality!$E$5:$E$6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seasonality!$A$7:$A$20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seasonality!$E$7:$E$20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A7-4E1B-870F-BFDA3F9A44E7}"/>
            </c:ext>
          </c:extLst>
        </c:ser>
        <c:ser>
          <c:idx val="4"/>
          <c:order val="4"/>
          <c:tx>
            <c:strRef>
              <c:f>seasonality!$F$5:$F$6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seasonality!$A$7:$A$20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seasonality!$F$7:$F$20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A7-4E1B-870F-BFDA3F9A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21776"/>
        <c:axId val="591718896"/>
      </c:lineChart>
      <c:catAx>
        <c:axId val="5917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18896"/>
        <c:crosses val="autoZero"/>
        <c:auto val="1"/>
        <c:lblAlgn val="ctr"/>
        <c:lblOffset val="100"/>
        <c:noMultiLvlLbl val="0"/>
      </c:catAx>
      <c:valAx>
        <c:axId val="591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84E-8886-C7567D08604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E-484E-8886-C7567D08604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'Crowdfunding Goal Analysis'!$H$2:$H$12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E-484E-8886-C7567D08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42144"/>
        <c:axId val="552545744"/>
      </c:lineChart>
      <c:catAx>
        <c:axId val="552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5744"/>
        <c:crosses val="autoZero"/>
        <c:auto val="1"/>
        <c:lblAlgn val="ctr"/>
        <c:lblOffset val="100"/>
        <c:noMultiLvlLbl val="0"/>
      </c:catAx>
      <c:valAx>
        <c:axId val="552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64D9306-E412-44CD-8159-07A8501C9E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E92CAFEE-1F40-4344-A524-A3CD87B7D9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4E32393-2DAC-495A-A17B-906CF19C8A38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2725AC5E-58F2-40DE-B65C-7FDB3300222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1</xdr:row>
      <xdr:rowOff>138111</xdr:rowOff>
    </xdr:from>
    <xdr:to>
      <xdr:col>15</xdr:col>
      <xdr:colOff>123824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ED4B9-9C2F-D923-CC67-0C815594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123825</xdr:rowOff>
    </xdr:from>
    <xdr:to>
      <xdr:col>17</xdr:col>
      <xdr:colOff>571500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F0E8C-1D82-D252-64EA-D485E497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4</xdr:row>
      <xdr:rowOff>190500</xdr:rowOff>
    </xdr:from>
    <xdr:to>
      <xdr:col>19</xdr:col>
      <xdr:colOff>323850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C76B-1C56-7F53-B61B-C687D19E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662780</xdr:colOff>
      <xdr:row>13</xdr:row>
      <xdr:rowOff>7937</xdr:rowOff>
    </xdr:from>
    <xdr:to>
      <xdr:col>8</xdr:col>
      <xdr:colOff>150812</xdr:colOff>
      <xdr:row>28</xdr:row>
      <xdr:rowOff>153193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E859B-5216-B68D-424A-191EDE82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8</xdr:row>
      <xdr:rowOff>52387</xdr:rowOff>
    </xdr:from>
    <xdr:to>
      <xdr:col>6</xdr:col>
      <xdr:colOff>671512</xdr:colOff>
      <xdr:row>21</xdr:row>
      <xdr:rowOff>195262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71F431-3140-087B-FDFD-C174E0F0F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8362" y="1652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442912</xdr:colOff>
      <xdr:row>22</xdr:row>
      <xdr:rowOff>195262</xdr:rowOff>
    </xdr:from>
    <xdr:to>
      <xdr:col>6</xdr:col>
      <xdr:colOff>623887</xdr:colOff>
      <xdr:row>36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C72BECC-E9AE-BE57-3619-F426B94E5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737" y="4595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61912</xdr:colOff>
      <xdr:row>23</xdr:row>
      <xdr:rowOff>176212</xdr:rowOff>
    </xdr:from>
    <xdr:to>
      <xdr:col>17</xdr:col>
      <xdr:colOff>109537</xdr:colOff>
      <xdr:row>37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129D0F1-6E2B-72EF-7A73-026A8FE2F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2812" y="4776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652462</xdr:colOff>
      <xdr:row>7</xdr:row>
      <xdr:rowOff>147637</xdr:rowOff>
    </xdr:from>
    <xdr:to>
      <xdr:col>17</xdr:col>
      <xdr:colOff>14287</xdr:colOff>
      <xdr:row>21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5A6CF81-8DD7-ED64-D7D3-BCD34D5FA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7562" y="1547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De La Rosa" refreshedDate="45020.764954861108" createdVersion="8" refreshedVersion="8" minRefreshableVersion="3" recordCount="1000" xr:uid="{68C3D1A5-E0E4-40D0-9940-7C562CA8DCC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De La Rosa" refreshedDate="45020.7807181713" createdVersion="8" refreshedVersion="8" minRefreshableVersion="3" recordCount="1001" xr:uid="{ABD6C3F9-751D-4BB9-B87E-4DAA8D47243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m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m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m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m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m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m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m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m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m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m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m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m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m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m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m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m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m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m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m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m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m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m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m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m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m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m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m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m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m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m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m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m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m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m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m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m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m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m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m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m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m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m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m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m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m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m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m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m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m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m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m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m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m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m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m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m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m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m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m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m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m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m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m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m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m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m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m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m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m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m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m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m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m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m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m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m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m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m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m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m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m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m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m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m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m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m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m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m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m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m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m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m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m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m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m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m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m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m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m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m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m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m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m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m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m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m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m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m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m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m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m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m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m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m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m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m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m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m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m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m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m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m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m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m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m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m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m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m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m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m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m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m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m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m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m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m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m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m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m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m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m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m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m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m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m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m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m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m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m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m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m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m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m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m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m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m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m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m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m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m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m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m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m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m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m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m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m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m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m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m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m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m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m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m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m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m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m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m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m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m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m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m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m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m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m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m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m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m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m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m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m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m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m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m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m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m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m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m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m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m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m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m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m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m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m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m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m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m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m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m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m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m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m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m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m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m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m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m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m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m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m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m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m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m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m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m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m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m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m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m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m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m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m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m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m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m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m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m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m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m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m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m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m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m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m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m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m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m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m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m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m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m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m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m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m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m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m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m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m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m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m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m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m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m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m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m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m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m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m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m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m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m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m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m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m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m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m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m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m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m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m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m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m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m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m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m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m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m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m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m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m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m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m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m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m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m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m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m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m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m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m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m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m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m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m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m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m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m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m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m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m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m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m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m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m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m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m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m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m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m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m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m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m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m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m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m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m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m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m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m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m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m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m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m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m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m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m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m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m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m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m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m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m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m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m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m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m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m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m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m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m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m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m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m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m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m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m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m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m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m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m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m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m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m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m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m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m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m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m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m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m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m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m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m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m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m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m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m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m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m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m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m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m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m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m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m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m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m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m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m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m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m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m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m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m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m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m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m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m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m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m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m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m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m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m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m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m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m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m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m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m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m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m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m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m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m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m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m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m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m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m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m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m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m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m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m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m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m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m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m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m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m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m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m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m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m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m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m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m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m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m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m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m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m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m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m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m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m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m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m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m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m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m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m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m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m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m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m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m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m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m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m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m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m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m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m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m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m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m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m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m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m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m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m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m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m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m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m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m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m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m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m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m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m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m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m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m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m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m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m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m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m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m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m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m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m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m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m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m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m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m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m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m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m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m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m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m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m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m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m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m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m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m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m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m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m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m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m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m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m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m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m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m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m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m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m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m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m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m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m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m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m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m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m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m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m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m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m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m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m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m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m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m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m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m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m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m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m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m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m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m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m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m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m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m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m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m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m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m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m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m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m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m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m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m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m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m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m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m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m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m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m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m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m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m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m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m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m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m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m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m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m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m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m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m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m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m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m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m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m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m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m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m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m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m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m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m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m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m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m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m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m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m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m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m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m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m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m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m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m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m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m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m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m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m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m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m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m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m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m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m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m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m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m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m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m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m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m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m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m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m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m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m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m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m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m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m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m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m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m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m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m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m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m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m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m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m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m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m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m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m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m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m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m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m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m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m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m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m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m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m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m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m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m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m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m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m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m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m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m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m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m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m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m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m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m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m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m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m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m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m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m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m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m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m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m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m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m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m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m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m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m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m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m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m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m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m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m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m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m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m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m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m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m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m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m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m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m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m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m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m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m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m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m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m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m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m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m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m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m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m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m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m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m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m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m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m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m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m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m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m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m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m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m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m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m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m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m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m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m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m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m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m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m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m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m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m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m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m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m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m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m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m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m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m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m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m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m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m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m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m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m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m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m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m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m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m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m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m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m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m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m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m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m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m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m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m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m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m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m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m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m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m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m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m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m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m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m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m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m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m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m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m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m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m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m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m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m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m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m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m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m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m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m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m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m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m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m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m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m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m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m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m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m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m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m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m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m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m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m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m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m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m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m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m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m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m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m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m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m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m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m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m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m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m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m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m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m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m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m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m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m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m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m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m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m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m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m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m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m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m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m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m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m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m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m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m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m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m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m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m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m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m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m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m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m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m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m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m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m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m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m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m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m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m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m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m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m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m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m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m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m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m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m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m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m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m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m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m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m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m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m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m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m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m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m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m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m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m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m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m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m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m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m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m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m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m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m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m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m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m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m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m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m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m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m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m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m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m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m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m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m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m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m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m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m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m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m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m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m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m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m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m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m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m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m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m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m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m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m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m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m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m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m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m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m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m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m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m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m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m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m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m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m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m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m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m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m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m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m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m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m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m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m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m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m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m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m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m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m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m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m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m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m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m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m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m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m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m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m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m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m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m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m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m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m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m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m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m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m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m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m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m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m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m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m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m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m/>
    <x v="1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x v="7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17493-C7F1-404E-AEE7-4121C4E574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16" baseItem="8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F8D3A-F33A-4E9A-AB7E-A454E82C191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45F7E-D79D-4AB7-B8DF-3176A26D5DB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20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9" hier="-1"/>
    <pageField fld="16" hier="-1"/>
    <pageField fld="21" hier="-1"/>
  </pageFields>
  <dataFields count="1">
    <dataField name="Count of outcome" fld="6" subtotal="count" baseField="18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F603-078F-4158-93A3-1A0684C89722}">
  <dimension ref="A1:F14"/>
  <sheetViews>
    <sheetView workbookViewId="0">
      <selection activeCell="G35" sqref="G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21</v>
      </c>
    </row>
    <row r="3" spans="1:6" x14ac:dyDescent="0.25">
      <c r="A3" s="6" t="s">
        <v>2044</v>
      </c>
      <c r="B3" s="6" t="s">
        <v>2045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25">
      <c r="A6" s="7" t="s">
        <v>2035</v>
      </c>
      <c r="B6">
        <v>3</v>
      </c>
      <c r="C6">
        <v>15</v>
      </c>
      <c r="E6">
        <v>17</v>
      </c>
      <c r="F6">
        <v>35</v>
      </c>
    </row>
    <row r="7" spans="1:6" x14ac:dyDescent="0.25">
      <c r="A7" s="7" t="s">
        <v>2036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6</v>
      </c>
      <c r="C9">
        <v>44</v>
      </c>
      <c r="E9">
        <v>79</v>
      </c>
      <c r="F9">
        <v>129</v>
      </c>
    </row>
    <row r="10" spans="1:6" x14ac:dyDescent="0.25">
      <c r="A10" s="7" t="s">
        <v>2039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25">
      <c r="A11" s="7" t="s">
        <v>2040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25">
      <c r="A12" s="7" t="s">
        <v>2041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25">
      <c r="A13" s="7" t="s">
        <v>2042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25">
      <c r="A14" s="7" t="s">
        <v>2043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ECC2-31F2-48CF-9ABE-8956CC202129}">
  <dimension ref="A1:F30"/>
  <sheetViews>
    <sheetView workbookViewId="0">
      <selection activeCell="B21" sqref="B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2046</v>
      </c>
    </row>
    <row r="2" spans="1:6" x14ac:dyDescent="0.25">
      <c r="A2" s="6" t="s">
        <v>6</v>
      </c>
      <c r="B2" t="s">
        <v>2046</v>
      </c>
    </row>
    <row r="4" spans="1:6" x14ac:dyDescent="0.25">
      <c r="A4" s="6" t="s">
        <v>2044</v>
      </c>
      <c r="B4" s="6" t="s">
        <v>2045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2530-C217-4766-A564-B7C9D5268C43}">
  <dimension ref="A1:G20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6</v>
      </c>
      <c r="B1" t="s">
        <v>2046</v>
      </c>
    </row>
    <row r="2" spans="1:7" x14ac:dyDescent="0.25">
      <c r="A2" s="6" t="s">
        <v>2031</v>
      </c>
      <c r="B2" t="s">
        <v>2046</v>
      </c>
    </row>
    <row r="3" spans="1:7" x14ac:dyDescent="0.25">
      <c r="A3" s="6" t="s">
        <v>2086</v>
      </c>
      <c r="B3" t="s">
        <v>2046</v>
      </c>
    </row>
    <row r="5" spans="1:7" x14ac:dyDescent="0.25">
      <c r="A5" s="6" t="s">
        <v>2044</v>
      </c>
      <c r="B5" s="6" t="s">
        <v>2045</v>
      </c>
    </row>
    <row r="6" spans="1:7" x14ac:dyDescent="0.25">
      <c r="A6" s="6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2073</v>
      </c>
      <c r="G6" t="s">
        <v>2043</v>
      </c>
    </row>
    <row r="7" spans="1:7" x14ac:dyDescent="0.25">
      <c r="A7" s="7" t="s">
        <v>2073</v>
      </c>
    </row>
    <row r="8" spans="1:7" x14ac:dyDescent="0.25">
      <c r="A8" s="7" t="s">
        <v>2074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5">
      <c r="A9" s="7" t="s">
        <v>2075</v>
      </c>
      <c r="B9">
        <v>7</v>
      </c>
      <c r="C9">
        <v>28</v>
      </c>
      <c r="E9">
        <v>44</v>
      </c>
      <c r="G9">
        <v>79</v>
      </c>
    </row>
    <row r="10" spans="1:7" x14ac:dyDescent="0.25">
      <c r="A10" s="7" t="s">
        <v>2076</v>
      </c>
      <c r="B10">
        <v>4</v>
      </c>
      <c r="C10">
        <v>33</v>
      </c>
      <c r="E10">
        <v>49</v>
      </c>
      <c r="G10">
        <v>86</v>
      </c>
    </row>
    <row r="11" spans="1:7" x14ac:dyDescent="0.25">
      <c r="A11" s="7" t="s">
        <v>2077</v>
      </c>
      <c r="B11">
        <v>1</v>
      </c>
      <c r="C11">
        <v>30</v>
      </c>
      <c r="D11">
        <v>1</v>
      </c>
      <c r="E11">
        <v>46</v>
      </c>
      <c r="G11">
        <v>78</v>
      </c>
    </row>
    <row r="12" spans="1:7" x14ac:dyDescent="0.25">
      <c r="A12" s="7" t="s">
        <v>2078</v>
      </c>
      <c r="B12">
        <v>3</v>
      </c>
      <c r="C12">
        <v>35</v>
      </c>
      <c r="D12">
        <v>2</v>
      </c>
      <c r="E12">
        <v>46</v>
      </c>
      <c r="G12">
        <v>86</v>
      </c>
    </row>
    <row r="13" spans="1:7" x14ac:dyDescent="0.25">
      <c r="A13" s="7" t="s">
        <v>2079</v>
      </c>
      <c r="B13">
        <v>3</v>
      </c>
      <c r="C13">
        <v>28</v>
      </c>
      <c r="D13">
        <v>1</v>
      </c>
      <c r="E13">
        <v>55</v>
      </c>
      <c r="G13">
        <v>87</v>
      </c>
    </row>
    <row r="14" spans="1:7" x14ac:dyDescent="0.25">
      <c r="A14" s="7" t="s">
        <v>2080</v>
      </c>
      <c r="B14">
        <v>4</v>
      </c>
      <c r="C14">
        <v>31</v>
      </c>
      <c r="D14">
        <v>1</v>
      </c>
      <c r="E14">
        <v>58</v>
      </c>
      <c r="G14">
        <v>94</v>
      </c>
    </row>
    <row r="15" spans="1:7" x14ac:dyDescent="0.25">
      <c r="A15" s="7" t="s">
        <v>2081</v>
      </c>
      <c r="B15">
        <v>8</v>
      </c>
      <c r="C15">
        <v>35</v>
      </c>
      <c r="D15">
        <v>1</v>
      </c>
      <c r="E15">
        <v>41</v>
      </c>
      <c r="G15">
        <v>85</v>
      </c>
    </row>
    <row r="16" spans="1:7" x14ac:dyDescent="0.25">
      <c r="A16" s="7" t="s">
        <v>2082</v>
      </c>
      <c r="B16">
        <v>5</v>
      </c>
      <c r="C16">
        <v>23</v>
      </c>
      <c r="E16">
        <v>45</v>
      </c>
      <c r="G16">
        <v>73</v>
      </c>
    </row>
    <row r="17" spans="1:7" x14ac:dyDescent="0.25">
      <c r="A17" s="7" t="s">
        <v>2083</v>
      </c>
      <c r="B17">
        <v>6</v>
      </c>
      <c r="C17">
        <v>26</v>
      </c>
      <c r="D17">
        <v>1</v>
      </c>
      <c r="E17">
        <v>45</v>
      </c>
      <c r="G17">
        <v>78</v>
      </c>
    </row>
    <row r="18" spans="1:7" x14ac:dyDescent="0.25">
      <c r="A18" s="7" t="s">
        <v>2084</v>
      </c>
      <c r="B18">
        <v>3</v>
      </c>
      <c r="C18">
        <v>27</v>
      </c>
      <c r="D18">
        <v>3</v>
      </c>
      <c r="E18">
        <v>45</v>
      </c>
      <c r="G18">
        <v>78</v>
      </c>
    </row>
    <row r="19" spans="1:7" x14ac:dyDescent="0.25">
      <c r="A19" s="7" t="s">
        <v>2085</v>
      </c>
      <c r="B19">
        <v>7</v>
      </c>
      <c r="C19">
        <v>32</v>
      </c>
      <c r="D19">
        <v>3</v>
      </c>
      <c r="E19">
        <v>42</v>
      </c>
      <c r="G19">
        <v>84</v>
      </c>
    </row>
    <row r="20" spans="1:7" x14ac:dyDescent="0.25">
      <c r="A20" s="7" t="s">
        <v>2043</v>
      </c>
      <c r="B20">
        <v>57</v>
      </c>
      <c r="C20">
        <v>364</v>
      </c>
      <c r="D20">
        <v>14</v>
      </c>
      <c r="E20">
        <v>565</v>
      </c>
      <c r="G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F1" workbookViewId="0">
      <selection activeCell="G2" sqref="G2:G1000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6" max="6" width="18.25" style="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" style="9" bestFit="1" customWidth="1"/>
    <col min="20" max="20" width="20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8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SEARCH("/",P2,1)-1)</f>
        <v>food</v>
      </c>
      <c r="R2" t="str">
        <f>RIGHT(P2,LEN(P2)-SEARCH("/",P2,1))</f>
        <v>food trucks</v>
      </c>
      <c r="S2" s="9">
        <f t="shared" ref="S2:S65" si="0">(((L2/60)/60)/24)+DATE(1970,1,1)</f>
        <v>42336.25</v>
      </c>
      <c r="T2" s="9">
        <f t="shared" ref="T2:T65" si="1"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2">E3/D3</f>
        <v>10.4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3">LEFT(P3, SEARCH("/",P3,1)-1)</f>
        <v>music</v>
      </c>
      <c r="R3" t="str">
        <f t="shared" ref="R3:R66" si="4">RIGHT(P3,LEN(P3)-SEARCH("/",P3,1))</f>
        <v>rock</v>
      </c>
      <c r="S3" s="9">
        <f t="shared" si="0"/>
        <v>41870.208333333336</v>
      </c>
      <c r="T3" s="9">
        <f t="shared" si="1"/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2"/>
        <v>1.3147878228782288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3"/>
        <v>technology</v>
      </c>
      <c r="R4" t="str">
        <f t="shared" si="4"/>
        <v>web</v>
      </c>
      <c r="S4" s="9">
        <f t="shared" si="0"/>
        <v>41595.25</v>
      </c>
      <c r="T4" s="9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3"/>
        <v>music</v>
      </c>
      <c r="R5" t="str">
        <f t="shared" si="4"/>
        <v>rock</v>
      </c>
      <c r="S5" s="9">
        <f t="shared" si="0"/>
        <v>43688.208333333328</v>
      </c>
      <c r="T5" s="9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3"/>
        <v>theater</v>
      </c>
      <c r="R6" t="str">
        <f t="shared" si="4"/>
        <v>plays</v>
      </c>
      <c r="S6" s="9">
        <f t="shared" si="0"/>
        <v>43485.25</v>
      </c>
      <c r="T6" s="9">
        <f t="shared" si="1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3"/>
        <v>theater</v>
      </c>
      <c r="R7" t="str">
        <f t="shared" si="4"/>
        <v>plays</v>
      </c>
      <c r="S7" s="9">
        <f t="shared" si="0"/>
        <v>41149.208333333336</v>
      </c>
      <c r="T7" s="9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3"/>
        <v>film &amp; video</v>
      </c>
      <c r="R8" t="str">
        <f t="shared" si="4"/>
        <v>documentary</v>
      </c>
      <c r="S8" s="9">
        <f t="shared" si="0"/>
        <v>42991.208333333328</v>
      </c>
      <c r="T8" s="9">
        <f t="shared" si="1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3"/>
        <v>theater</v>
      </c>
      <c r="R9" t="str">
        <f t="shared" si="4"/>
        <v>plays</v>
      </c>
      <c r="S9" s="9">
        <f t="shared" si="0"/>
        <v>42229.208333333328</v>
      </c>
      <c r="T9" s="9">
        <f t="shared" si="1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3"/>
        <v>theater</v>
      </c>
      <c r="R10" t="str">
        <f t="shared" si="4"/>
        <v>plays</v>
      </c>
      <c r="S10" s="9">
        <f t="shared" si="0"/>
        <v>40399.208333333336</v>
      </c>
      <c r="T10" s="9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3"/>
        <v>music</v>
      </c>
      <c r="R11" t="str">
        <f t="shared" si="4"/>
        <v>electric music</v>
      </c>
      <c r="S11" s="9">
        <f t="shared" si="0"/>
        <v>41536.208333333336</v>
      </c>
      <c r="T11" s="9">
        <f t="shared" si="1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3"/>
        <v>film &amp; video</v>
      </c>
      <c r="R12" t="str">
        <f t="shared" si="4"/>
        <v>drama</v>
      </c>
      <c r="S12" s="9">
        <f t="shared" si="0"/>
        <v>40404.208333333336</v>
      </c>
      <c r="T12" s="9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3"/>
        <v>theater</v>
      </c>
      <c r="R13" t="str">
        <f t="shared" si="4"/>
        <v>plays</v>
      </c>
      <c r="S13" s="9">
        <f t="shared" si="0"/>
        <v>40442.208333333336</v>
      </c>
      <c r="T13" s="9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3"/>
        <v>film &amp; video</v>
      </c>
      <c r="R14" t="str">
        <f t="shared" si="4"/>
        <v>drama</v>
      </c>
      <c r="S14" s="9">
        <f t="shared" si="0"/>
        <v>43760.208333333328</v>
      </c>
      <c r="T14" s="9">
        <f t="shared" si="1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3"/>
        <v>music</v>
      </c>
      <c r="R15" t="str">
        <f t="shared" si="4"/>
        <v>indie rock</v>
      </c>
      <c r="S15" s="9">
        <f t="shared" si="0"/>
        <v>42532.208333333328</v>
      </c>
      <c r="T15" s="9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3"/>
        <v>music</v>
      </c>
      <c r="R16" t="str">
        <f t="shared" si="4"/>
        <v>indie rock</v>
      </c>
      <c r="S16" s="9">
        <f t="shared" si="0"/>
        <v>40974.25</v>
      </c>
      <c r="T16" s="9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3"/>
        <v>technology</v>
      </c>
      <c r="R17" t="str">
        <f t="shared" si="4"/>
        <v>wearables</v>
      </c>
      <c r="S17" s="9">
        <f t="shared" si="0"/>
        <v>43809.25</v>
      </c>
      <c r="T17" s="9">
        <f t="shared" si="1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3"/>
        <v>publishing</v>
      </c>
      <c r="R18" t="str">
        <f t="shared" si="4"/>
        <v>nonfiction</v>
      </c>
      <c r="S18" s="9">
        <f t="shared" si="0"/>
        <v>41661.25</v>
      </c>
      <c r="T18" s="9">
        <f t="shared" si="1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3"/>
        <v>film &amp; video</v>
      </c>
      <c r="R19" t="str">
        <f t="shared" si="4"/>
        <v>animation</v>
      </c>
      <c r="S19" s="9">
        <f t="shared" si="0"/>
        <v>40555.25</v>
      </c>
      <c r="T19" s="9">
        <f t="shared" si="1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3"/>
        <v>theater</v>
      </c>
      <c r="R20" t="str">
        <f t="shared" si="4"/>
        <v>plays</v>
      </c>
      <c r="S20" s="9">
        <f t="shared" si="0"/>
        <v>43351.208333333328</v>
      </c>
      <c r="T20" s="9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3"/>
        <v>theater</v>
      </c>
      <c r="R21" t="str">
        <f t="shared" si="4"/>
        <v>plays</v>
      </c>
      <c r="S21" s="9">
        <f t="shared" si="0"/>
        <v>43528.25</v>
      </c>
      <c r="T21" s="9">
        <f t="shared" si="1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3"/>
        <v>film &amp; video</v>
      </c>
      <c r="R22" t="str">
        <f t="shared" si="4"/>
        <v>drama</v>
      </c>
      <c r="S22" s="9">
        <f t="shared" si="0"/>
        <v>41848.208333333336</v>
      </c>
      <c r="T22" s="9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3"/>
        <v>theater</v>
      </c>
      <c r="R23" t="str">
        <f t="shared" si="4"/>
        <v>plays</v>
      </c>
      <c r="S23" s="9">
        <f t="shared" si="0"/>
        <v>40770.208333333336</v>
      </c>
      <c r="T23" s="9">
        <f t="shared" si="1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3"/>
        <v>theater</v>
      </c>
      <c r="R24" t="str">
        <f t="shared" si="4"/>
        <v>plays</v>
      </c>
      <c r="S24" s="9">
        <f t="shared" si="0"/>
        <v>43193.208333333328</v>
      </c>
      <c r="T24" s="9">
        <f t="shared" si="1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3"/>
        <v>film &amp; video</v>
      </c>
      <c r="R25" t="str">
        <f t="shared" si="4"/>
        <v>documentary</v>
      </c>
      <c r="S25" s="9">
        <f t="shared" si="0"/>
        <v>43510.25</v>
      </c>
      <c r="T25" s="9">
        <f t="shared" si="1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3"/>
        <v>technology</v>
      </c>
      <c r="R26" t="str">
        <f t="shared" si="4"/>
        <v>wearables</v>
      </c>
      <c r="S26" s="9">
        <f t="shared" si="0"/>
        <v>41811.208333333336</v>
      </c>
      <c r="T26" s="9">
        <f t="shared" si="1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3"/>
        <v>games</v>
      </c>
      <c r="R27" t="str">
        <f t="shared" si="4"/>
        <v>video games</v>
      </c>
      <c r="S27" s="9">
        <f t="shared" si="0"/>
        <v>40681.208333333336</v>
      </c>
      <c r="T27" s="9">
        <f t="shared" si="1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3"/>
        <v>theater</v>
      </c>
      <c r="R28" t="str">
        <f t="shared" si="4"/>
        <v>plays</v>
      </c>
      <c r="S28" s="9">
        <f t="shared" si="0"/>
        <v>43312.208333333328</v>
      </c>
      <c r="T28" s="9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3"/>
        <v>music</v>
      </c>
      <c r="R29" t="str">
        <f t="shared" si="4"/>
        <v>rock</v>
      </c>
      <c r="S29" s="9">
        <f t="shared" si="0"/>
        <v>42280.208333333328</v>
      </c>
      <c r="T29" s="9">
        <f t="shared" si="1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3"/>
        <v>theater</v>
      </c>
      <c r="R30" t="str">
        <f t="shared" si="4"/>
        <v>plays</v>
      </c>
      <c r="S30" s="9">
        <f t="shared" si="0"/>
        <v>40218.25</v>
      </c>
      <c r="T30" s="9">
        <f t="shared" si="1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3"/>
        <v>film &amp; video</v>
      </c>
      <c r="R31" t="str">
        <f t="shared" si="4"/>
        <v>shorts</v>
      </c>
      <c r="S31" s="9">
        <f t="shared" si="0"/>
        <v>43301.208333333328</v>
      </c>
      <c r="T31" s="9">
        <f t="shared" si="1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3"/>
        <v>film &amp; video</v>
      </c>
      <c r="R32" t="str">
        <f t="shared" si="4"/>
        <v>animation</v>
      </c>
      <c r="S32" s="9">
        <f t="shared" si="0"/>
        <v>43609.208333333328</v>
      </c>
      <c r="T32" s="9">
        <f t="shared" si="1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3"/>
        <v>games</v>
      </c>
      <c r="R33" t="str">
        <f t="shared" si="4"/>
        <v>video games</v>
      </c>
      <c r="S33" s="9">
        <f t="shared" si="0"/>
        <v>42374.25</v>
      </c>
      <c r="T33" s="9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3"/>
        <v>film &amp; video</v>
      </c>
      <c r="R34" t="str">
        <f t="shared" si="4"/>
        <v>documentary</v>
      </c>
      <c r="S34" s="9">
        <f t="shared" si="0"/>
        <v>43110.25</v>
      </c>
      <c r="T34" s="9">
        <f t="shared" si="1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3"/>
        <v>theater</v>
      </c>
      <c r="R35" t="str">
        <f t="shared" si="4"/>
        <v>plays</v>
      </c>
      <c r="S35" s="9">
        <f t="shared" si="0"/>
        <v>41917.208333333336</v>
      </c>
      <c r="T35" s="9">
        <f t="shared" si="1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3"/>
        <v>film &amp; video</v>
      </c>
      <c r="R36" t="str">
        <f t="shared" si="4"/>
        <v>documentary</v>
      </c>
      <c r="S36" s="9">
        <f t="shared" si="0"/>
        <v>42817.208333333328</v>
      </c>
      <c r="T36" s="9">
        <f t="shared" si="1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3"/>
        <v>film &amp; video</v>
      </c>
      <c r="R37" t="str">
        <f t="shared" si="4"/>
        <v>drama</v>
      </c>
      <c r="S37" s="9">
        <f t="shared" si="0"/>
        <v>43484.25</v>
      </c>
      <c r="T37" s="9">
        <f t="shared" si="1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3"/>
        <v>theater</v>
      </c>
      <c r="R38" t="str">
        <f t="shared" si="4"/>
        <v>plays</v>
      </c>
      <c r="S38" s="9">
        <f t="shared" si="0"/>
        <v>40600.25</v>
      </c>
      <c r="T38" s="9">
        <f t="shared" si="1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3"/>
        <v>publishing</v>
      </c>
      <c r="R39" t="str">
        <f t="shared" si="4"/>
        <v>fiction</v>
      </c>
      <c r="S39" s="9">
        <f t="shared" si="0"/>
        <v>43744.208333333328</v>
      </c>
      <c r="T39" s="9">
        <f t="shared" si="1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3"/>
        <v>photography</v>
      </c>
      <c r="R40" t="str">
        <f t="shared" si="4"/>
        <v>photography books</v>
      </c>
      <c r="S40" s="9">
        <f t="shared" si="0"/>
        <v>40469.208333333336</v>
      </c>
      <c r="T40" s="9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3"/>
        <v>theater</v>
      </c>
      <c r="R41" t="str">
        <f t="shared" si="4"/>
        <v>plays</v>
      </c>
      <c r="S41" s="9">
        <f t="shared" si="0"/>
        <v>41330.25</v>
      </c>
      <c r="T41" s="9">
        <f t="shared" si="1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3"/>
        <v>technology</v>
      </c>
      <c r="R42" t="str">
        <f t="shared" si="4"/>
        <v>wearables</v>
      </c>
      <c r="S42" s="9">
        <f t="shared" si="0"/>
        <v>40334.208333333336</v>
      </c>
      <c r="T42" s="9">
        <f t="shared" si="1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3"/>
        <v>music</v>
      </c>
      <c r="R43" t="str">
        <f t="shared" si="4"/>
        <v>rock</v>
      </c>
      <c r="S43" s="9">
        <f t="shared" si="0"/>
        <v>41156.208333333336</v>
      </c>
      <c r="T43" s="9">
        <f t="shared" si="1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3"/>
        <v>food</v>
      </c>
      <c r="R44" t="str">
        <f t="shared" si="4"/>
        <v>food trucks</v>
      </c>
      <c r="S44" s="9">
        <f t="shared" si="0"/>
        <v>40728.208333333336</v>
      </c>
      <c r="T44" s="9">
        <f t="shared" si="1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3"/>
        <v>publishing</v>
      </c>
      <c r="R45" t="str">
        <f t="shared" si="4"/>
        <v>radio &amp; podcasts</v>
      </c>
      <c r="S45" s="9">
        <f t="shared" si="0"/>
        <v>41844.208333333336</v>
      </c>
      <c r="T45" s="9">
        <f t="shared" si="1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3"/>
        <v>publishing</v>
      </c>
      <c r="R46" t="str">
        <f t="shared" si="4"/>
        <v>fiction</v>
      </c>
      <c r="S46" s="9">
        <f t="shared" si="0"/>
        <v>43541.208333333328</v>
      </c>
      <c r="T46" s="9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3"/>
        <v>theater</v>
      </c>
      <c r="R47" t="str">
        <f t="shared" si="4"/>
        <v>plays</v>
      </c>
      <c r="S47" s="9">
        <f t="shared" si="0"/>
        <v>42676.208333333328</v>
      </c>
      <c r="T47" s="9">
        <f t="shared" si="1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3"/>
        <v>music</v>
      </c>
      <c r="R48" t="str">
        <f t="shared" si="4"/>
        <v>rock</v>
      </c>
      <c r="S48" s="9">
        <f t="shared" si="0"/>
        <v>40367.208333333336</v>
      </c>
      <c r="T48" s="9">
        <f t="shared" si="1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3"/>
        <v>theater</v>
      </c>
      <c r="R49" t="str">
        <f t="shared" si="4"/>
        <v>plays</v>
      </c>
      <c r="S49" s="9">
        <f t="shared" si="0"/>
        <v>41727.208333333336</v>
      </c>
      <c r="T49" s="9">
        <f t="shared" si="1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3"/>
        <v>theater</v>
      </c>
      <c r="R50" t="str">
        <f t="shared" si="4"/>
        <v>plays</v>
      </c>
      <c r="S50" s="9">
        <f t="shared" si="0"/>
        <v>42180.208333333328</v>
      </c>
      <c r="T50" s="9">
        <f t="shared" si="1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3"/>
        <v>music</v>
      </c>
      <c r="R51" t="str">
        <f t="shared" si="4"/>
        <v>rock</v>
      </c>
      <c r="S51" s="9">
        <f t="shared" si="0"/>
        <v>43758.208333333328</v>
      </c>
      <c r="T51" s="9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3"/>
        <v>music</v>
      </c>
      <c r="R52" t="str">
        <f t="shared" si="4"/>
        <v>metal</v>
      </c>
      <c r="S52" s="9">
        <f t="shared" si="0"/>
        <v>41487.208333333336</v>
      </c>
      <c r="T52" s="9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3"/>
        <v>technology</v>
      </c>
      <c r="R53" t="str">
        <f t="shared" si="4"/>
        <v>wearables</v>
      </c>
      <c r="S53" s="9">
        <f t="shared" si="0"/>
        <v>40995.208333333336</v>
      </c>
      <c r="T53" s="9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3"/>
        <v>theater</v>
      </c>
      <c r="R54" t="str">
        <f t="shared" si="4"/>
        <v>plays</v>
      </c>
      <c r="S54" s="9">
        <f t="shared" si="0"/>
        <v>40436.208333333336</v>
      </c>
      <c r="T54" s="9">
        <f t="shared" si="1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3"/>
        <v>film &amp; video</v>
      </c>
      <c r="R55" t="str">
        <f t="shared" si="4"/>
        <v>drama</v>
      </c>
      <c r="S55" s="9">
        <f t="shared" si="0"/>
        <v>41779.208333333336</v>
      </c>
      <c r="T55" s="9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3"/>
        <v>technology</v>
      </c>
      <c r="R56" t="str">
        <f t="shared" si="4"/>
        <v>wearables</v>
      </c>
      <c r="S56" s="9">
        <f t="shared" si="0"/>
        <v>43170.25</v>
      </c>
      <c r="T56" s="9">
        <f t="shared" si="1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3"/>
        <v>music</v>
      </c>
      <c r="R57" t="str">
        <f t="shared" si="4"/>
        <v>jazz</v>
      </c>
      <c r="S57" s="9">
        <f t="shared" si="0"/>
        <v>43311.208333333328</v>
      </c>
      <c r="T57" s="9">
        <f t="shared" si="1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3"/>
        <v>technology</v>
      </c>
      <c r="R58" t="str">
        <f t="shared" si="4"/>
        <v>wearables</v>
      </c>
      <c r="S58" s="9">
        <f t="shared" si="0"/>
        <v>42014.25</v>
      </c>
      <c r="T58" s="9">
        <f t="shared" si="1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3"/>
        <v>games</v>
      </c>
      <c r="R59" t="str">
        <f t="shared" si="4"/>
        <v>video games</v>
      </c>
      <c r="S59" s="9">
        <f t="shared" si="0"/>
        <v>42979.208333333328</v>
      </c>
      <c r="T59" s="9">
        <f t="shared" si="1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3"/>
        <v>theater</v>
      </c>
      <c r="R60" t="str">
        <f t="shared" si="4"/>
        <v>plays</v>
      </c>
      <c r="S60" s="9">
        <f t="shared" si="0"/>
        <v>42268.208333333328</v>
      </c>
      <c r="T60" s="9">
        <f t="shared" si="1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3"/>
        <v>theater</v>
      </c>
      <c r="R61" t="str">
        <f t="shared" si="4"/>
        <v>plays</v>
      </c>
      <c r="S61" s="9">
        <f t="shared" si="0"/>
        <v>42898.208333333328</v>
      </c>
      <c r="T61" s="9">
        <f t="shared" si="1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3"/>
        <v>theater</v>
      </c>
      <c r="R62" t="str">
        <f t="shared" si="4"/>
        <v>plays</v>
      </c>
      <c r="S62" s="9">
        <f t="shared" si="0"/>
        <v>41107.208333333336</v>
      </c>
      <c r="T62" s="9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3"/>
        <v>theater</v>
      </c>
      <c r="R63" t="str">
        <f t="shared" si="4"/>
        <v>plays</v>
      </c>
      <c r="S63" s="9">
        <f t="shared" si="0"/>
        <v>40595.25</v>
      </c>
      <c r="T63" s="9">
        <f t="shared" si="1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3"/>
        <v>technology</v>
      </c>
      <c r="R64" t="str">
        <f t="shared" si="4"/>
        <v>web</v>
      </c>
      <c r="S64" s="9">
        <f t="shared" si="0"/>
        <v>42160.208333333328</v>
      </c>
      <c r="T64" s="9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3"/>
        <v>theater</v>
      </c>
      <c r="R65" t="str">
        <f t="shared" si="4"/>
        <v>plays</v>
      </c>
      <c r="S65" s="9">
        <f t="shared" si="0"/>
        <v>42853.208333333328</v>
      </c>
      <c r="T65" s="9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3"/>
        <v>technology</v>
      </c>
      <c r="R66" t="str">
        <f t="shared" si="4"/>
        <v>web</v>
      </c>
      <c r="S66" s="9">
        <f t="shared" ref="S66:S129" si="5">(((L66/60)/60)/24)+DATE(1970,1,1)</f>
        <v>43283.208333333328</v>
      </c>
      <c r="T66" s="9">
        <f t="shared" ref="T66:T129" si="6">(((M66/60)/60)/24)+DATE(1970,1,1)</f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7">E67/D67</f>
        <v>2.3614754098360655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 SEARCH("/",P67,1)-1)</f>
        <v>theater</v>
      </c>
      <c r="R67" t="str">
        <f t="shared" ref="R67:R130" si="9">RIGHT(P67,LEN(P67)-SEARCH("/",P67,1))</f>
        <v>plays</v>
      </c>
      <c r="S67" s="9">
        <f t="shared" si="5"/>
        <v>40570.25</v>
      </c>
      <c r="T67" s="9">
        <f t="shared" si="6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9">
        <f t="shared" si="5"/>
        <v>42102.208333333328</v>
      </c>
      <c r="T68" s="9">
        <f t="shared" si="6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9">
        <f t="shared" si="5"/>
        <v>40203.25</v>
      </c>
      <c r="T69" s="9">
        <f t="shared" si="6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9">
        <f t="shared" si="5"/>
        <v>42943.208333333328</v>
      </c>
      <c r="T70" s="9">
        <f t="shared" si="6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9">
        <f t="shared" si="5"/>
        <v>40531.25</v>
      </c>
      <c r="T71" s="9">
        <f t="shared" si="6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9">
        <f t="shared" si="5"/>
        <v>40484.208333333336</v>
      </c>
      <c r="T72" s="9">
        <f t="shared" si="6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9">
        <f t="shared" si="5"/>
        <v>43799.25</v>
      </c>
      <c r="T73" s="9">
        <f t="shared" si="6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9">
        <f t="shared" si="5"/>
        <v>42186.208333333328</v>
      </c>
      <c r="T74" s="9">
        <f t="shared" si="6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9">
        <f t="shared" si="5"/>
        <v>42701.25</v>
      </c>
      <c r="T75" s="9">
        <f t="shared" si="6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9">
        <f t="shared" si="5"/>
        <v>42456.208333333328</v>
      </c>
      <c r="T76" s="9">
        <f t="shared" si="6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9">
        <f t="shared" si="5"/>
        <v>43296.208333333328</v>
      </c>
      <c r="T77" s="9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9">
        <f t="shared" si="5"/>
        <v>42027.25</v>
      </c>
      <c r="T78" s="9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9">
        <f t="shared" si="5"/>
        <v>40448.208333333336</v>
      </c>
      <c r="T79" s="9">
        <f t="shared" si="6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9">
        <f t="shared" si="5"/>
        <v>43206.208333333328</v>
      </c>
      <c r="T80" s="9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9">
        <f t="shared" si="5"/>
        <v>43267.208333333328</v>
      </c>
      <c r="T81" s="9">
        <f t="shared" si="6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9">
        <f t="shared" si="5"/>
        <v>42976.208333333328</v>
      </c>
      <c r="T82" s="9">
        <f t="shared" si="6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9">
        <f t="shared" si="5"/>
        <v>43062.25</v>
      </c>
      <c r="T83" s="9">
        <f t="shared" si="6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9">
        <f t="shared" si="5"/>
        <v>43482.25</v>
      </c>
      <c r="T84" s="9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9">
        <f t="shared" si="5"/>
        <v>42579.208333333328</v>
      </c>
      <c r="T85" s="9">
        <f t="shared" si="6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9">
        <f t="shared" si="5"/>
        <v>41118.208333333336</v>
      </c>
      <c r="T86" s="9">
        <f t="shared" si="6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9">
        <f t="shared" si="5"/>
        <v>40797.208333333336</v>
      </c>
      <c r="T87" s="9">
        <f t="shared" si="6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9">
        <f t="shared" si="5"/>
        <v>42128.208333333328</v>
      </c>
      <c r="T88" s="9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9">
        <f t="shared" si="5"/>
        <v>40610.25</v>
      </c>
      <c r="T89" s="9">
        <f t="shared" si="6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9">
        <f t="shared" si="5"/>
        <v>42110.208333333328</v>
      </c>
      <c r="T90" s="9">
        <f t="shared" si="6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9">
        <f t="shared" si="5"/>
        <v>40283.208333333336</v>
      </c>
      <c r="T91" s="9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9">
        <f t="shared" si="5"/>
        <v>42425.25</v>
      </c>
      <c r="T92" s="9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9">
        <f t="shared" si="5"/>
        <v>42588.208333333328</v>
      </c>
      <c r="T93" s="9">
        <f t="shared" si="6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9">
        <f t="shared" si="5"/>
        <v>40352.208333333336</v>
      </c>
      <c r="T94" s="9">
        <f t="shared" si="6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9">
        <f t="shared" si="5"/>
        <v>41202.208333333336</v>
      </c>
      <c r="T95" s="9">
        <f t="shared" si="6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9">
        <f t="shared" si="5"/>
        <v>43562.208333333328</v>
      </c>
      <c r="T96" s="9">
        <f t="shared" si="6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9">
        <f t="shared" si="5"/>
        <v>43752.208333333328</v>
      </c>
      <c r="T97" s="9">
        <f t="shared" si="6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9">
        <f t="shared" si="5"/>
        <v>40612.25</v>
      </c>
      <c r="T98" s="9">
        <f t="shared" si="6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9">
        <f t="shared" si="5"/>
        <v>42180.208333333328</v>
      </c>
      <c r="T99" s="9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9">
        <f t="shared" si="5"/>
        <v>42212.208333333328</v>
      </c>
      <c r="T100" s="9">
        <f t="shared" si="6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9">
        <f t="shared" si="5"/>
        <v>41968.25</v>
      </c>
      <c r="T101" s="9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9">
        <f t="shared" si="5"/>
        <v>40835.208333333336</v>
      </c>
      <c r="T102" s="9">
        <f t="shared" si="6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9">
        <f t="shared" si="5"/>
        <v>42056.25</v>
      </c>
      <c r="T103" s="9">
        <f t="shared" si="6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9">
        <f t="shared" si="5"/>
        <v>43234.208333333328</v>
      </c>
      <c r="T104" s="9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9">
        <f t="shared" si="5"/>
        <v>40475.208333333336</v>
      </c>
      <c r="T105" s="9">
        <f t="shared" si="6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9">
        <f t="shared" si="5"/>
        <v>42878.208333333328</v>
      </c>
      <c r="T106" s="9">
        <f t="shared" si="6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9">
        <f t="shared" si="5"/>
        <v>41366.208333333336</v>
      </c>
      <c r="T107" s="9">
        <f t="shared" si="6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9">
        <f t="shared" si="5"/>
        <v>43716.208333333328</v>
      </c>
      <c r="T108" s="9">
        <f t="shared" si="6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9">
        <f t="shared" si="5"/>
        <v>43213.208333333328</v>
      </c>
      <c r="T109" s="9">
        <f t="shared" si="6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9">
        <f t="shared" si="5"/>
        <v>41005.208333333336</v>
      </c>
      <c r="T110" s="9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9">
        <f t="shared" si="5"/>
        <v>41651.25</v>
      </c>
      <c r="T111" s="9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9">
        <f t="shared" si="5"/>
        <v>43354.208333333328</v>
      </c>
      <c r="T112" s="9">
        <f t="shared" si="6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9">
        <f t="shared" si="5"/>
        <v>41174.208333333336</v>
      </c>
      <c r="T113" s="9">
        <f t="shared" si="6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9">
        <f t="shared" si="5"/>
        <v>41875.208333333336</v>
      </c>
      <c r="T114" s="9">
        <f t="shared" si="6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9">
        <f t="shared" si="5"/>
        <v>42990.208333333328</v>
      </c>
      <c r="T115" s="9">
        <f t="shared" si="6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9">
        <f t="shared" si="5"/>
        <v>43564.208333333328</v>
      </c>
      <c r="T116" s="9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9">
        <f t="shared" si="5"/>
        <v>43056.25</v>
      </c>
      <c r="T117" s="9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9">
        <f t="shared" si="5"/>
        <v>42265.208333333328</v>
      </c>
      <c r="T118" s="9">
        <f t="shared" si="6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9">
        <f t="shared" si="5"/>
        <v>40808.208333333336</v>
      </c>
      <c r="T119" s="9">
        <f t="shared" si="6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9">
        <f t="shared" si="5"/>
        <v>41665.25</v>
      </c>
      <c r="T120" s="9">
        <f t="shared" si="6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9">
        <f t="shared" si="5"/>
        <v>41806.208333333336</v>
      </c>
      <c r="T121" s="9">
        <f t="shared" si="6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9">
        <f t="shared" si="5"/>
        <v>42111.208333333328</v>
      </c>
      <c r="T122" s="9">
        <f t="shared" si="6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9">
        <f t="shared" si="5"/>
        <v>41917.208333333336</v>
      </c>
      <c r="T123" s="9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9">
        <f t="shared" si="5"/>
        <v>41970.25</v>
      </c>
      <c r="T124" s="9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9">
        <f t="shared" si="5"/>
        <v>42332.25</v>
      </c>
      <c r="T125" s="9">
        <f t="shared" si="6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9">
        <f t="shared" si="5"/>
        <v>43598.208333333328</v>
      </c>
      <c r="T126" s="9">
        <f t="shared" si="6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9">
        <f t="shared" si="5"/>
        <v>43362.208333333328</v>
      </c>
      <c r="T127" s="9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9">
        <f t="shared" si="5"/>
        <v>42596.208333333328</v>
      </c>
      <c r="T128" s="9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9">
        <f t="shared" si="5"/>
        <v>40310.208333333336</v>
      </c>
      <c r="T129" s="9">
        <f t="shared" si="6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9">
        <f t="shared" ref="S130:S193" si="10">(((L130/60)/60)/24)+DATE(1970,1,1)</f>
        <v>40417.208333333336</v>
      </c>
      <c r="T130" s="9">
        <f t="shared" ref="T130:T193" si="11">(((M130/60)/60)/24)+DATE(1970,1,1)</f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 SEARCH("/",P131,1)-1)</f>
        <v>food</v>
      </c>
      <c r="R131" t="str">
        <f t="shared" ref="R131:R194" si="14">RIGHT(P131,LEN(P131)-SEARCH("/",P131,1))</f>
        <v>food trucks</v>
      </c>
      <c r="S131" s="9">
        <f t="shared" si="10"/>
        <v>42038.25</v>
      </c>
      <c r="T131" s="9">
        <f t="shared" si="11"/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9">
        <f t="shared" si="10"/>
        <v>40842.208333333336</v>
      </c>
      <c r="T132" s="9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9">
        <f t="shared" si="10"/>
        <v>41607.25</v>
      </c>
      <c r="T133" s="9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9">
        <f t="shared" si="10"/>
        <v>43112.25</v>
      </c>
      <c r="T134" s="9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9">
        <f t="shared" si="10"/>
        <v>41340.25</v>
      </c>
      <c r="T137" s="9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9">
        <f t="shared" si="10"/>
        <v>41797.208333333336</v>
      </c>
      <c r="T138" s="9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9">
        <f t="shared" si="10"/>
        <v>42115.208333333328</v>
      </c>
      <c r="T141" s="9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9">
        <f t="shared" si="10"/>
        <v>43156.25</v>
      </c>
      <c r="T142" s="9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9">
        <f t="shared" si="10"/>
        <v>42167.208333333328</v>
      </c>
      <c r="T143" s="9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9">
        <f t="shared" si="10"/>
        <v>41005.208333333336</v>
      </c>
      <c r="T144" s="9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9">
        <f t="shared" si="10"/>
        <v>40357.208333333336</v>
      </c>
      <c r="T145" s="9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9">
        <f t="shared" si="10"/>
        <v>43633.208333333328</v>
      </c>
      <c r="T146" s="9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9">
        <f t="shared" si="10"/>
        <v>41889.208333333336</v>
      </c>
      <c r="T147" s="9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9">
        <f t="shared" si="10"/>
        <v>40855.25</v>
      </c>
      <c r="T148" s="9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9">
        <f t="shared" si="10"/>
        <v>42534.208333333328</v>
      </c>
      <c r="T149" s="9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9">
        <f t="shared" si="10"/>
        <v>42941.208333333328</v>
      </c>
      <c r="T150" s="9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9">
        <f t="shared" si="10"/>
        <v>41799.208333333336</v>
      </c>
      <c r="T153" s="9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9">
        <f t="shared" si="10"/>
        <v>40262.208333333336</v>
      </c>
      <c r="T157" s="9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9">
        <f t="shared" si="10"/>
        <v>41638.25</v>
      </c>
      <c r="T159" s="9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9">
        <f t="shared" si="10"/>
        <v>42346.25</v>
      </c>
      <c r="T160" s="9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9">
        <f t="shared" si="10"/>
        <v>43551.208333333328</v>
      </c>
      <c r="T161" s="9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9">
        <f t="shared" si="10"/>
        <v>42270.208333333328</v>
      </c>
      <c r="T163" s="9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9">
        <f t="shared" si="10"/>
        <v>43442.25</v>
      </c>
      <c r="T164" s="9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9">
        <f t="shared" si="10"/>
        <v>43028.208333333328</v>
      </c>
      <c r="T165" s="9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9">
        <f t="shared" si="10"/>
        <v>43016.208333333328</v>
      </c>
      <c r="T166" s="9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9">
        <f t="shared" si="10"/>
        <v>42948.208333333328</v>
      </c>
      <c r="T167" s="9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9">
        <f t="shared" si="10"/>
        <v>40534.25</v>
      </c>
      <c r="T168" s="9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9">
        <f t="shared" si="10"/>
        <v>43518.25</v>
      </c>
      <c r="T170" s="9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9">
        <f t="shared" si="10"/>
        <v>41839.208333333336</v>
      </c>
      <c r="T174" s="9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9">
        <f t="shared" si="10"/>
        <v>41412.208333333336</v>
      </c>
      <c r="T175" s="9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9">
        <f t="shared" si="10"/>
        <v>42616.208333333328</v>
      </c>
      <c r="T178" s="9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9">
        <f t="shared" si="10"/>
        <v>42999.208333333328</v>
      </c>
      <c r="T180" s="9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9">
        <f t="shared" si="10"/>
        <v>41350.208333333336</v>
      </c>
      <c r="T181" s="9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9">
        <f t="shared" si="10"/>
        <v>43012.208333333328</v>
      </c>
      <c r="T183" s="9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9">
        <f t="shared" si="10"/>
        <v>40430.208333333336</v>
      </c>
      <c r="T185" s="9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9">
        <f t="shared" si="10"/>
        <v>41782.208333333336</v>
      </c>
      <c r="T188" s="9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9">
        <f t="shared" si="10"/>
        <v>41975.25</v>
      </c>
      <c r="T190" s="9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9">
        <f t="shared" ref="S194:S257" si="15">(((L194/60)/60)/24)+DATE(1970,1,1)</f>
        <v>41817.208333333336</v>
      </c>
      <c r="T194" s="9">
        <f t="shared" ref="T194:T257" si="16">(((M194/60)/60)/24)+DATE(1970,1,1)</f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7">E195/D195</f>
        <v>0.45636363636363636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8">LEFT(P195, SEARCH("/",P195,1)-1)</f>
        <v>music</v>
      </c>
      <c r="R195" t="str">
        <f t="shared" ref="R195:R258" si="19">RIGHT(P195,LEN(P195)-SEARCH("/",P195,1))</f>
        <v>indie rock</v>
      </c>
      <c r="S195" s="9">
        <f t="shared" si="15"/>
        <v>43198.208333333328</v>
      </c>
      <c r="T195" s="9">
        <f t="shared" si="16"/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1.227605633802817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8"/>
        <v>music</v>
      </c>
      <c r="R196" t="str">
        <f t="shared" si="19"/>
        <v>metal</v>
      </c>
      <c r="S196" s="9">
        <f t="shared" si="15"/>
        <v>42261.208333333328</v>
      </c>
      <c r="T196" s="9">
        <f t="shared" si="16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7"/>
        <v>3.61753164556962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8"/>
        <v>music</v>
      </c>
      <c r="R197" t="str">
        <f t="shared" si="19"/>
        <v>electric music</v>
      </c>
      <c r="S197" s="9">
        <f t="shared" si="15"/>
        <v>43310.208333333328</v>
      </c>
      <c r="T197" s="9">
        <f t="shared" si="16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7"/>
        <v>0.63146341463414635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8"/>
        <v>technology</v>
      </c>
      <c r="R198" t="str">
        <f t="shared" si="19"/>
        <v>wearables</v>
      </c>
      <c r="S198" s="9">
        <f t="shared" si="15"/>
        <v>42616.208333333328</v>
      </c>
      <c r="T198" s="9">
        <f t="shared" si="16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7"/>
        <v>2.9820475319926874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8"/>
        <v>film &amp; video</v>
      </c>
      <c r="R199" t="str">
        <f t="shared" si="19"/>
        <v>drama</v>
      </c>
      <c r="S199" s="9">
        <f t="shared" si="15"/>
        <v>42909.208333333328</v>
      </c>
      <c r="T199" s="9">
        <f t="shared" si="16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7"/>
        <v>9.5585443037974685E-2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8"/>
        <v>music</v>
      </c>
      <c r="R200" t="str">
        <f t="shared" si="19"/>
        <v>electric music</v>
      </c>
      <c r="S200" s="9">
        <f t="shared" si="15"/>
        <v>40396.208333333336</v>
      </c>
      <c r="T200" s="9">
        <f t="shared" si="16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7"/>
        <v>0.5377777777777778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8"/>
        <v>music</v>
      </c>
      <c r="R201" t="str">
        <f t="shared" si="19"/>
        <v>rock</v>
      </c>
      <c r="S201" s="9">
        <f t="shared" si="15"/>
        <v>42192.208333333328</v>
      </c>
      <c r="T201" s="9">
        <f t="shared" si="16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7"/>
        <v>0.02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8"/>
        <v>theater</v>
      </c>
      <c r="R202" t="str">
        <f t="shared" si="19"/>
        <v>plays</v>
      </c>
      <c r="S202" s="9">
        <f t="shared" si="15"/>
        <v>40262.208333333336</v>
      </c>
      <c r="T202" s="9">
        <f t="shared" si="16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7"/>
        <v>6.8119047619047617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8"/>
        <v>technology</v>
      </c>
      <c r="R203" t="str">
        <f t="shared" si="19"/>
        <v>web</v>
      </c>
      <c r="S203" s="9">
        <f t="shared" si="15"/>
        <v>41845.208333333336</v>
      </c>
      <c r="T203" s="9">
        <f t="shared" si="16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7"/>
        <v>0.78831325301204824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8"/>
        <v>food</v>
      </c>
      <c r="R204" t="str">
        <f t="shared" si="19"/>
        <v>food trucks</v>
      </c>
      <c r="S204" s="9">
        <f t="shared" si="15"/>
        <v>40818.208333333336</v>
      </c>
      <c r="T204" s="9">
        <f t="shared" si="16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7"/>
        <v>1.3440792216817234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8"/>
        <v>theater</v>
      </c>
      <c r="R205" t="str">
        <f t="shared" si="19"/>
        <v>plays</v>
      </c>
      <c r="S205" s="9">
        <f t="shared" si="15"/>
        <v>42752.25</v>
      </c>
      <c r="T205" s="9">
        <f t="shared" si="16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7"/>
        <v>3.372E-2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8"/>
        <v>music</v>
      </c>
      <c r="R206" t="str">
        <f t="shared" si="19"/>
        <v>jazz</v>
      </c>
      <c r="S206" s="9">
        <f t="shared" si="15"/>
        <v>40636.208333333336</v>
      </c>
      <c r="T206" s="9">
        <f t="shared" si="16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7"/>
        <v>4.3184615384615386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8"/>
        <v>theater</v>
      </c>
      <c r="R207" t="str">
        <f t="shared" si="19"/>
        <v>plays</v>
      </c>
      <c r="S207" s="9">
        <f t="shared" si="15"/>
        <v>43390.208333333328</v>
      </c>
      <c r="T207" s="9">
        <f t="shared" si="16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7"/>
        <v>0.38844444444444443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8"/>
        <v>publishing</v>
      </c>
      <c r="R208" t="str">
        <f t="shared" si="19"/>
        <v>fiction</v>
      </c>
      <c r="S208" s="9">
        <f t="shared" si="15"/>
        <v>40236.25</v>
      </c>
      <c r="T208" s="9">
        <f t="shared" si="16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7"/>
        <v>4.2569999999999997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8"/>
        <v>music</v>
      </c>
      <c r="R209" t="str">
        <f t="shared" si="19"/>
        <v>rock</v>
      </c>
      <c r="S209" s="9">
        <f t="shared" si="15"/>
        <v>43340.208333333328</v>
      </c>
      <c r="T209" s="9">
        <f t="shared" si="16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7"/>
        <v>1.0112239715591671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8"/>
        <v>film &amp; video</v>
      </c>
      <c r="R210" t="str">
        <f t="shared" si="19"/>
        <v>documentary</v>
      </c>
      <c r="S210" s="9">
        <f t="shared" si="15"/>
        <v>43048.25</v>
      </c>
      <c r="T210" s="9">
        <f t="shared" si="16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7"/>
        <v>0.21188688946015424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8"/>
        <v>film &amp; video</v>
      </c>
      <c r="R211" t="str">
        <f t="shared" si="19"/>
        <v>documentary</v>
      </c>
      <c r="S211" s="9">
        <f t="shared" si="15"/>
        <v>42496.208333333328</v>
      </c>
      <c r="T211" s="9">
        <f t="shared" si="16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7"/>
        <v>0.67425531914893622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8"/>
        <v>film &amp; video</v>
      </c>
      <c r="R212" t="str">
        <f t="shared" si="19"/>
        <v>science fiction</v>
      </c>
      <c r="S212" s="9">
        <f t="shared" si="15"/>
        <v>42797.25</v>
      </c>
      <c r="T212" s="9">
        <f t="shared" si="16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7"/>
        <v>0.9492337164750958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8"/>
        <v>theater</v>
      </c>
      <c r="R213" t="str">
        <f t="shared" si="19"/>
        <v>plays</v>
      </c>
      <c r="S213" s="9">
        <f t="shared" si="15"/>
        <v>41513.208333333336</v>
      </c>
      <c r="T213" s="9">
        <f t="shared" si="16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7"/>
        <v>1.5185185185185186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8"/>
        <v>theater</v>
      </c>
      <c r="R214" t="str">
        <f t="shared" si="19"/>
        <v>plays</v>
      </c>
      <c r="S214" s="9">
        <f t="shared" si="15"/>
        <v>43814.25</v>
      </c>
      <c r="T214" s="9">
        <f t="shared" si="16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7"/>
        <v>1.9516382252559727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8"/>
        <v>music</v>
      </c>
      <c r="R215" t="str">
        <f t="shared" si="19"/>
        <v>indie rock</v>
      </c>
      <c r="S215" s="9">
        <f t="shared" si="15"/>
        <v>40488.208333333336</v>
      </c>
      <c r="T215" s="9">
        <f t="shared" si="16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7"/>
        <v>10.231428571428571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8"/>
        <v>music</v>
      </c>
      <c r="R216" t="str">
        <f t="shared" si="19"/>
        <v>rock</v>
      </c>
      <c r="S216" s="9">
        <f t="shared" si="15"/>
        <v>40409.208333333336</v>
      </c>
      <c r="T216" s="9">
        <f t="shared" si="16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7"/>
        <v>3.8418367346938778E-2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8"/>
        <v>theater</v>
      </c>
      <c r="R217" t="str">
        <f t="shared" si="19"/>
        <v>plays</v>
      </c>
      <c r="S217" s="9">
        <f t="shared" si="15"/>
        <v>43509.25</v>
      </c>
      <c r="T217" s="9">
        <f t="shared" si="16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7"/>
        <v>1.5507066557107643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8"/>
        <v>theater</v>
      </c>
      <c r="R218" t="str">
        <f t="shared" si="19"/>
        <v>plays</v>
      </c>
      <c r="S218" s="9">
        <f t="shared" si="15"/>
        <v>40869.25</v>
      </c>
      <c r="T218" s="9">
        <f t="shared" si="16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7"/>
        <v>0.44753477588871715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8"/>
        <v>film &amp; video</v>
      </c>
      <c r="R219" t="str">
        <f t="shared" si="19"/>
        <v>science fiction</v>
      </c>
      <c r="S219" s="9">
        <f t="shared" si="15"/>
        <v>43583.208333333328</v>
      </c>
      <c r="T219" s="9">
        <f t="shared" si="16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7"/>
        <v>2.1594736842105262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8"/>
        <v>film &amp; video</v>
      </c>
      <c r="R220" t="str">
        <f t="shared" si="19"/>
        <v>shorts</v>
      </c>
      <c r="S220" s="9">
        <f t="shared" si="15"/>
        <v>40858.25</v>
      </c>
      <c r="T220" s="9">
        <f t="shared" si="16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7"/>
        <v>3.3212709832134291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8"/>
        <v>film &amp; video</v>
      </c>
      <c r="R221" t="str">
        <f t="shared" si="19"/>
        <v>animation</v>
      </c>
      <c r="S221" s="9">
        <f t="shared" si="15"/>
        <v>41137.208333333336</v>
      </c>
      <c r="T221" s="9">
        <f t="shared" si="16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7"/>
        <v>8.4430379746835441E-2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8"/>
        <v>theater</v>
      </c>
      <c r="R222" t="str">
        <f t="shared" si="19"/>
        <v>plays</v>
      </c>
      <c r="S222" s="9">
        <f t="shared" si="15"/>
        <v>40725.208333333336</v>
      </c>
      <c r="T222" s="9">
        <f t="shared" si="16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7"/>
        <v>0.9862551440329218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8"/>
        <v>food</v>
      </c>
      <c r="R223" t="str">
        <f t="shared" si="19"/>
        <v>food trucks</v>
      </c>
      <c r="S223" s="9">
        <f t="shared" si="15"/>
        <v>41081.208333333336</v>
      </c>
      <c r="T223" s="9">
        <f t="shared" si="16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7"/>
        <v>1.3797916666666667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8"/>
        <v>photography</v>
      </c>
      <c r="R224" t="str">
        <f t="shared" si="19"/>
        <v>photography books</v>
      </c>
      <c r="S224" s="9">
        <f t="shared" si="15"/>
        <v>41914.208333333336</v>
      </c>
      <c r="T224" s="9">
        <f t="shared" si="16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7"/>
        <v>0.93810996563573879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8"/>
        <v>theater</v>
      </c>
      <c r="R225" t="str">
        <f t="shared" si="19"/>
        <v>plays</v>
      </c>
      <c r="S225" s="9">
        <f t="shared" si="15"/>
        <v>42445.208333333328</v>
      </c>
      <c r="T225" s="9">
        <f t="shared" si="16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7"/>
        <v>4.0363930885529156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8"/>
        <v>film &amp; video</v>
      </c>
      <c r="R226" t="str">
        <f t="shared" si="19"/>
        <v>science fiction</v>
      </c>
      <c r="S226" s="9">
        <f t="shared" si="15"/>
        <v>41906.208333333336</v>
      </c>
      <c r="T226" s="9">
        <f t="shared" si="16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7"/>
        <v>2.6017404129793511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8"/>
        <v>music</v>
      </c>
      <c r="R227" t="str">
        <f t="shared" si="19"/>
        <v>rock</v>
      </c>
      <c r="S227" s="9">
        <f t="shared" si="15"/>
        <v>41762.208333333336</v>
      </c>
      <c r="T227" s="9">
        <f t="shared" si="16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7"/>
        <v>3.6663333333333332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8"/>
        <v>photography</v>
      </c>
      <c r="R228" t="str">
        <f t="shared" si="19"/>
        <v>photography books</v>
      </c>
      <c r="S228" s="9">
        <f t="shared" si="15"/>
        <v>40276.208333333336</v>
      </c>
      <c r="T228" s="9">
        <f t="shared" si="16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7"/>
        <v>1.687208538587849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8"/>
        <v>games</v>
      </c>
      <c r="R229" t="str">
        <f t="shared" si="19"/>
        <v>mobile games</v>
      </c>
      <c r="S229" s="9">
        <f t="shared" si="15"/>
        <v>42139.208333333328</v>
      </c>
      <c r="T229" s="9">
        <f t="shared" si="16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7"/>
        <v>1.1990717911530093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8"/>
        <v>film &amp; video</v>
      </c>
      <c r="R230" t="str">
        <f t="shared" si="19"/>
        <v>animation</v>
      </c>
      <c r="S230" s="9">
        <f t="shared" si="15"/>
        <v>42613.208333333328</v>
      </c>
      <c r="T230" s="9">
        <f t="shared" si="16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7"/>
        <v>1.936892523364486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8"/>
        <v>games</v>
      </c>
      <c r="R231" t="str">
        <f t="shared" si="19"/>
        <v>mobile games</v>
      </c>
      <c r="S231" s="9">
        <f t="shared" si="15"/>
        <v>42887.208333333328</v>
      </c>
      <c r="T231" s="9">
        <f t="shared" si="16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7"/>
        <v>4.2016666666666671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8"/>
        <v>games</v>
      </c>
      <c r="R232" t="str">
        <f t="shared" si="19"/>
        <v>video games</v>
      </c>
      <c r="S232" s="9">
        <f t="shared" si="15"/>
        <v>43805.25</v>
      </c>
      <c r="T232" s="9">
        <f t="shared" si="16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7"/>
        <v>0.76708333333333334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8"/>
        <v>theater</v>
      </c>
      <c r="R233" t="str">
        <f t="shared" si="19"/>
        <v>plays</v>
      </c>
      <c r="S233" s="9">
        <f t="shared" si="15"/>
        <v>41415.208333333336</v>
      </c>
      <c r="T233" s="9">
        <f t="shared" si="16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7"/>
        <v>1.7126470588235294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8"/>
        <v>theater</v>
      </c>
      <c r="R234" t="str">
        <f t="shared" si="19"/>
        <v>plays</v>
      </c>
      <c r="S234" s="9">
        <f t="shared" si="15"/>
        <v>42576.208333333328</v>
      </c>
      <c r="T234" s="9">
        <f t="shared" si="16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7"/>
        <v>1.5789473684210527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8"/>
        <v>film &amp; video</v>
      </c>
      <c r="R235" t="str">
        <f t="shared" si="19"/>
        <v>animation</v>
      </c>
      <c r="S235" s="9">
        <f t="shared" si="15"/>
        <v>40706.208333333336</v>
      </c>
      <c r="T235" s="9">
        <f t="shared" si="16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7"/>
        <v>1.0908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8"/>
        <v>games</v>
      </c>
      <c r="R236" t="str">
        <f t="shared" si="19"/>
        <v>video games</v>
      </c>
      <c r="S236" s="9">
        <f t="shared" si="15"/>
        <v>42969.208333333328</v>
      </c>
      <c r="T236" s="9">
        <f t="shared" si="16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7"/>
        <v>0.41732558139534881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8"/>
        <v>film &amp; video</v>
      </c>
      <c r="R237" t="str">
        <f t="shared" si="19"/>
        <v>animation</v>
      </c>
      <c r="S237" s="9">
        <f t="shared" si="15"/>
        <v>42779.25</v>
      </c>
      <c r="T237" s="9">
        <f t="shared" si="16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7"/>
        <v>0.10944303797468355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8"/>
        <v>music</v>
      </c>
      <c r="R238" t="str">
        <f t="shared" si="19"/>
        <v>rock</v>
      </c>
      <c r="S238" s="9">
        <f t="shared" si="15"/>
        <v>43641.208333333328</v>
      </c>
      <c r="T238" s="9">
        <f t="shared" si="16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7"/>
        <v>1.593763440860215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8"/>
        <v>film &amp; video</v>
      </c>
      <c r="R239" t="str">
        <f t="shared" si="19"/>
        <v>animation</v>
      </c>
      <c r="S239" s="9">
        <f t="shared" si="15"/>
        <v>41754.208333333336</v>
      </c>
      <c r="T239" s="9">
        <f t="shared" si="16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7"/>
        <v>4.2241666666666671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8"/>
        <v>theater</v>
      </c>
      <c r="R240" t="str">
        <f t="shared" si="19"/>
        <v>plays</v>
      </c>
      <c r="S240" s="9">
        <f t="shared" si="15"/>
        <v>43083.25</v>
      </c>
      <c r="T240" s="9">
        <f t="shared" si="16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7"/>
        <v>0.97718749999999999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8"/>
        <v>technology</v>
      </c>
      <c r="R241" t="str">
        <f t="shared" si="19"/>
        <v>wearables</v>
      </c>
      <c r="S241" s="9">
        <f t="shared" si="15"/>
        <v>42245.208333333328</v>
      </c>
      <c r="T241" s="9">
        <f t="shared" si="16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7"/>
        <v>4.1878911564625847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8"/>
        <v>theater</v>
      </c>
      <c r="R242" t="str">
        <f t="shared" si="19"/>
        <v>plays</v>
      </c>
      <c r="S242" s="9">
        <f t="shared" si="15"/>
        <v>40396.208333333336</v>
      </c>
      <c r="T242" s="9">
        <f t="shared" si="16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7"/>
        <v>1.0191632047477746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8"/>
        <v>publishing</v>
      </c>
      <c r="R243" t="str">
        <f t="shared" si="19"/>
        <v>nonfiction</v>
      </c>
      <c r="S243" s="9">
        <f t="shared" si="15"/>
        <v>41742.208333333336</v>
      </c>
      <c r="T243" s="9">
        <f t="shared" si="16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7"/>
        <v>1.2772619047619047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8"/>
        <v>music</v>
      </c>
      <c r="R244" t="str">
        <f t="shared" si="19"/>
        <v>rock</v>
      </c>
      <c r="S244" s="9">
        <f t="shared" si="15"/>
        <v>42865.208333333328</v>
      </c>
      <c r="T244" s="9">
        <f t="shared" si="16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7"/>
        <v>4.4521739130434783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8"/>
        <v>theater</v>
      </c>
      <c r="R245" t="str">
        <f t="shared" si="19"/>
        <v>plays</v>
      </c>
      <c r="S245" s="9">
        <f t="shared" si="15"/>
        <v>43163.25</v>
      </c>
      <c r="T245" s="9">
        <f t="shared" si="16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7"/>
        <v>5.6971428571428575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8"/>
        <v>theater</v>
      </c>
      <c r="R246" t="str">
        <f t="shared" si="19"/>
        <v>plays</v>
      </c>
      <c r="S246" s="9">
        <f t="shared" si="15"/>
        <v>41834.208333333336</v>
      </c>
      <c r="T246" s="9">
        <f t="shared" si="16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7"/>
        <v>5.0934482758620687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8"/>
        <v>theater</v>
      </c>
      <c r="R247" t="str">
        <f t="shared" si="19"/>
        <v>plays</v>
      </c>
      <c r="S247" s="9">
        <f t="shared" si="15"/>
        <v>41736.208333333336</v>
      </c>
      <c r="T247" s="9">
        <f t="shared" si="16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7"/>
        <v>3.2553333333333332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8"/>
        <v>technology</v>
      </c>
      <c r="R248" t="str">
        <f t="shared" si="19"/>
        <v>web</v>
      </c>
      <c r="S248" s="9">
        <f t="shared" si="15"/>
        <v>41491.208333333336</v>
      </c>
      <c r="T248" s="9">
        <f t="shared" si="16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7"/>
        <v>9.3261616161616168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8"/>
        <v>publishing</v>
      </c>
      <c r="R249" t="str">
        <f t="shared" si="19"/>
        <v>fiction</v>
      </c>
      <c r="S249" s="9">
        <f t="shared" si="15"/>
        <v>42726.25</v>
      </c>
      <c r="T249" s="9">
        <f t="shared" si="16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7"/>
        <v>2.1133870967741935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8"/>
        <v>games</v>
      </c>
      <c r="R250" t="str">
        <f t="shared" si="19"/>
        <v>mobile games</v>
      </c>
      <c r="S250" s="9">
        <f t="shared" si="15"/>
        <v>42004.25</v>
      </c>
      <c r="T250" s="9">
        <f t="shared" si="16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7"/>
        <v>2.7332520325203253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8"/>
        <v>publishing</v>
      </c>
      <c r="R251" t="str">
        <f t="shared" si="19"/>
        <v>translations</v>
      </c>
      <c r="S251" s="9">
        <f t="shared" si="15"/>
        <v>42006.25</v>
      </c>
      <c r="T251" s="9">
        <f t="shared" si="16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7"/>
        <v>0.03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8"/>
        <v>music</v>
      </c>
      <c r="R252" t="str">
        <f t="shared" si="19"/>
        <v>rock</v>
      </c>
      <c r="S252" s="9">
        <f t="shared" si="15"/>
        <v>40203.25</v>
      </c>
      <c r="T252" s="9">
        <f t="shared" si="16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7"/>
        <v>0.54084507042253516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8"/>
        <v>theater</v>
      </c>
      <c r="R253" t="str">
        <f t="shared" si="19"/>
        <v>plays</v>
      </c>
      <c r="S253" s="9">
        <f t="shared" si="15"/>
        <v>41252.25</v>
      </c>
      <c r="T253" s="9">
        <f t="shared" si="16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7"/>
        <v>6.2629999999999999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8"/>
        <v>theater</v>
      </c>
      <c r="R254" t="str">
        <f t="shared" si="19"/>
        <v>plays</v>
      </c>
      <c r="S254" s="9">
        <f t="shared" si="15"/>
        <v>41572.208333333336</v>
      </c>
      <c r="T254" s="9">
        <f t="shared" si="16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7"/>
        <v>0.8902139917695473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8"/>
        <v>film &amp; video</v>
      </c>
      <c r="R255" t="str">
        <f t="shared" si="19"/>
        <v>drama</v>
      </c>
      <c r="S255" s="9">
        <f t="shared" si="15"/>
        <v>40641.208333333336</v>
      </c>
      <c r="T255" s="9">
        <f t="shared" si="16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7"/>
        <v>1.8489130434782608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8"/>
        <v>publishing</v>
      </c>
      <c r="R256" t="str">
        <f t="shared" si="19"/>
        <v>nonfiction</v>
      </c>
      <c r="S256" s="9">
        <f t="shared" si="15"/>
        <v>42787.25</v>
      </c>
      <c r="T256" s="9">
        <f t="shared" si="16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7"/>
        <v>1.2016770186335404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8"/>
        <v>music</v>
      </c>
      <c r="R257" t="str">
        <f t="shared" si="19"/>
        <v>rock</v>
      </c>
      <c r="S257" s="9">
        <f t="shared" si="15"/>
        <v>40590.25</v>
      </c>
      <c r="T257" s="9">
        <f t="shared" si="16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7"/>
        <v>0.23390243902439026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8"/>
        <v>music</v>
      </c>
      <c r="R258" t="str">
        <f t="shared" si="19"/>
        <v>rock</v>
      </c>
      <c r="S258" s="9">
        <f t="shared" ref="S258:S321" si="20">(((L258/60)/60)/24)+DATE(1970,1,1)</f>
        <v>42393.25</v>
      </c>
      <c r="T258" s="9">
        <f t="shared" ref="T258:T321" si="21">(((M258/60)/60)/24)+DATE(1970,1,1)</f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2">E259/D259</f>
        <v>1.46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3">LEFT(P259, SEARCH("/",P259,1)-1)</f>
        <v>theater</v>
      </c>
      <c r="R259" t="str">
        <f t="shared" ref="R259:R322" si="24">RIGHT(P259,LEN(P259)-SEARCH("/",P259,1))</f>
        <v>plays</v>
      </c>
      <c r="S259" s="9">
        <f t="shared" si="20"/>
        <v>41338.25</v>
      </c>
      <c r="T259" s="9">
        <f t="shared" si="21"/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2"/>
        <v>2.6848000000000001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3"/>
        <v>theater</v>
      </c>
      <c r="R260" t="str">
        <f t="shared" si="24"/>
        <v>plays</v>
      </c>
      <c r="S260" s="9">
        <f t="shared" si="20"/>
        <v>42712.25</v>
      </c>
      <c r="T260" s="9">
        <f t="shared" si="21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2"/>
        <v>5.9749999999999996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3"/>
        <v>photography</v>
      </c>
      <c r="R261" t="str">
        <f t="shared" si="24"/>
        <v>photography books</v>
      </c>
      <c r="S261" s="9">
        <f t="shared" si="20"/>
        <v>41251.25</v>
      </c>
      <c r="T261" s="9">
        <f t="shared" si="21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2"/>
        <v>1.5769841269841269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3"/>
        <v>music</v>
      </c>
      <c r="R262" t="str">
        <f t="shared" si="24"/>
        <v>rock</v>
      </c>
      <c r="S262" s="9">
        <f t="shared" si="20"/>
        <v>41180.208333333336</v>
      </c>
      <c r="T262" s="9">
        <f t="shared" si="21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2"/>
        <v>0.31201660735468567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3"/>
        <v>music</v>
      </c>
      <c r="R263" t="str">
        <f t="shared" si="24"/>
        <v>rock</v>
      </c>
      <c r="S263" s="9">
        <f t="shared" si="20"/>
        <v>40415.208333333336</v>
      </c>
      <c r="T263" s="9">
        <f t="shared" si="21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2"/>
        <v>3.1341176470588237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3"/>
        <v>music</v>
      </c>
      <c r="R264" t="str">
        <f t="shared" si="24"/>
        <v>indie rock</v>
      </c>
      <c r="S264" s="9">
        <f t="shared" si="20"/>
        <v>40638.208333333336</v>
      </c>
      <c r="T264" s="9">
        <f t="shared" si="21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2"/>
        <v>3.7089655172413791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3"/>
        <v>photography</v>
      </c>
      <c r="R265" t="str">
        <f t="shared" si="24"/>
        <v>photography books</v>
      </c>
      <c r="S265" s="9">
        <f t="shared" si="20"/>
        <v>40187.25</v>
      </c>
      <c r="T265" s="9">
        <f t="shared" si="21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2"/>
        <v>3.6266447368421053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3"/>
        <v>theater</v>
      </c>
      <c r="R266" t="str">
        <f t="shared" si="24"/>
        <v>plays</v>
      </c>
      <c r="S266" s="9">
        <f t="shared" si="20"/>
        <v>41317.25</v>
      </c>
      <c r="T266" s="9">
        <f t="shared" si="21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2"/>
        <v>1.2308163265306122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3"/>
        <v>theater</v>
      </c>
      <c r="R267" t="str">
        <f t="shared" si="24"/>
        <v>plays</v>
      </c>
      <c r="S267" s="9">
        <f t="shared" si="20"/>
        <v>42372.25</v>
      </c>
      <c r="T267" s="9">
        <f t="shared" si="21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2"/>
        <v>0.76766756032171579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3"/>
        <v>music</v>
      </c>
      <c r="R268" t="str">
        <f t="shared" si="24"/>
        <v>jazz</v>
      </c>
      <c r="S268" s="9">
        <f t="shared" si="20"/>
        <v>41950.25</v>
      </c>
      <c r="T268" s="9">
        <f t="shared" si="21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2"/>
        <v>2.3362012987012988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3"/>
        <v>theater</v>
      </c>
      <c r="R269" t="str">
        <f t="shared" si="24"/>
        <v>plays</v>
      </c>
      <c r="S269" s="9">
        <f t="shared" si="20"/>
        <v>41206.208333333336</v>
      </c>
      <c r="T269" s="9">
        <f t="shared" si="21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2"/>
        <v>1.8053333333333332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3"/>
        <v>film &amp; video</v>
      </c>
      <c r="R270" t="str">
        <f t="shared" si="24"/>
        <v>documentary</v>
      </c>
      <c r="S270" s="9">
        <f t="shared" si="20"/>
        <v>41186.208333333336</v>
      </c>
      <c r="T270" s="9">
        <f t="shared" si="21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2"/>
        <v>2.5262857142857142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3"/>
        <v>film &amp; video</v>
      </c>
      <c r="R271" t="str">
        <f t="shared" si="24"/>
        <v>television</v>
      </c>
      <c r="S271" s="9">
        <f t="shared" si="20"/>
        <v>43496.25</v>
      </c>
      <c r="T271" s="9">
        <f t="shared" si="21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2"/>
        <v>0.27176538240368026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3"/>
        <v>games</v>
      </c>
      <c r="R272" t="str">
        <f t="shared" si="24"/>
        <v>video games</v>
      </c>
      <c r="S272" s="9">
        <f t="shared" si="20"/>
        <v>40514.25</v>
      </c>
      <c r="T272" s="9">
        <f t="shared" si="21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2"/>
        <v>1.2706571242680547E-2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3"/>
        <v>photography</v>
      </c>
      <c r="R273" t="str">
        <f t="shared" si="24"/>
        <v>photography books</v>
      </c>
      <c r="S273" s="9">
        <f t="shared" si="20"/>
        <v>42345.25</v>
      </c>
      <c r="T273" s="9">
        <f t="shared" si="21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2"/>
        <v>3.0400978473581213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3"/>
        <v>theater</v>
      </c>
      <c r="R274" t="str">
        <f t="shared" si="24"/>
        <v>plays</v>
      </c>
      <c r="S274" s="9">
        <f t="shared" si="20"/>
        <v>43656.208333333328</v>
      </c>
      <c r="T274" s="9">
        <f t="shared" si="21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2"/>
        <v>1.3723076923076922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3"/>
        <v>theater</v>
      </c>
      <c r="R275" t="str">
        <f t="shared" si="24"/>
        <v>plays</v>
      </c>
      <c r="S275" s="9">
        <f t="shared" si="20"/>
        <v>42995.208333333328</v>
      </c>
      <c r="T275" s="9">
        <f t="shared" si="21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2"/>
        <v>0.32208333333333333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3"/>
        <v>theater</v>
      </c>
      <c r="R276" t="str">
        <f t="shared" si="24"/>
        <v>plays</v>
      </c>
      <c r="S276" s="9">
        <f t="shared" si="20"/>
        <v>43045.25</v>
      </c>
      <c r="T276" s="9">
        <f t="shared" si="21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2"/>
        <v>2.4151282051282053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3"/>
        <v>publishing</v>
      </c>
      <c r="R277" t="str">
        <f t="shared" si="24"/>
        <v>translations</v>
      </c>
      <c r="S277" s="9">
        <f t="shared" si="20"/>
        <v>43561.208333333328</v>
      </c>
      <c r="T277" s="9">
        <f t="shared" si="21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2"/>
        <v>0.96799999999999997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3"/>
        <v>games</v>
      </c>
      <c r="R278" t="str">
        <f t="shared" si="24"/>
        <v>video games</v>
      </c>
      <c r="S278" s="9">
        <f t="shared" si="20"/>
        <v>41018.208333333336</v>
      </c>
      <c r="T278" s="9">
        <f t="shared" si="21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2"/>
        <v>10.664285714285715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3"/>
        <v>theater</v>
      </c>
      <c r="R279" t="str">
        <f t="shared" si="24"/>
        <v>plays</v>
      </c>
      <c r="S279" s="9">
        <f t="shared" si="20"/>
        <v>40378.208333333336</v>
      </c>
      <c r="T279" s="9">
        <f t="shared" si="21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2"/>
        <v>3.2588888888888889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3"/>
        <v>technology</v>
      </c>
      <c r="R280" t="str">
        <f t="shared" si="24"/>
        <v>web</v>
      </c>
      <c r="S280" s="9">
        <f t="shared" si="20"/>
        <v>41239.25</v>
      </c>
      <c r="T280" s="9">
        <f t="shared" si="21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2"/>
        <v>1.7070000000000001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3"/>
        <v>theater</v>
      </c>
      <c r="R281" t="str">
        <f t="shared" si="24"/>
        <v>plays</v>
      </c>
      <c r="S281" s="9">
        <f t="shared" si="20"/>
        <v>43346.208333333328</v>
      </c>
      <c r="T281" s="9">
        <f t="shared" si="21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2"/>
        <v>5.8144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3"/>
        <v>film &amp; video</v>
      </c>
      <c r="R282" t="str">
        <f t="shared" si="24"/>
        <v>animation</v>
      </c>
      <c r="S282" s="9">
        <f t="shared" si="20"/>
        <v>43060.25</v>
      </c>
      <c r="T282" s="9">
        <f t="shared" si="21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2"/>
        <v>0.91520972644376897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3"/>
        <v>theater</v>
      </c>
      <c r="R283" t="str">
        <f t="shared" si="24"/>
        <v>plays</v>
      </c>
      <c r="S283" s="9">
        <f t="shared" si="20"/>
        <v>40979.25</v>
      </c>
      <c r="T283" s="9">
        <f t="shared" si="21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2"/>
        <v>1.0804761904761904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3"/>
        <v>film &amp; video</v>
      </c>
      <c r="R284" t="str">
        <f t="shared" si="24"/>
        <v>television</v>
      </c>
      <c r="S284" s="9">
        <f t="shared" si="20"/>
        <v>42701.25</v>
      </c>
      <c r="T284" s="9">
        <f t="shared" si="21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2"/>
        <v>0.18728395061728395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3"/>
        <v>music</v>
      </c>
      <c r="R285" t="str">
        <f t="shared" si="24"/>
        <v>rock</v>
      </c>
      <c r="S285" s="9">
        <f t="shared" si="20"/>
        <v>42520.208333333328</v>
      </c>
      <c r="T285" s="9">
        <f t="shared" si="21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2"/>
        <v>0.83193877551020412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3"/>
        <v>technology</v>
      </c>
      <c r="R286" t="str">
        <f t="shared" si="24"/>
        <v>web</v>
      </c>
      <c r="S286" s="9">
        <f t="shared" si="20"/>
        <v>41030.208333333336</v>
      </c>
      <c r="T286" s="9">
        <f t="shared" si="21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2"/>
        <v>7.0633333333333335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3"/>
        <v>theater</v>
      </c>
      <c r="R287" t="str">
        <f t="shared" si="24"/>
        <v>plays</v>
      </c>
      <c r="S287" s="9">
        <f t="shared" si="20"/>
        <v>42623.208333333328</v>
      </c>
      <c r="T287" s="9">
        <f t="shared" si="21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2"/>
        <v>0.17446030330062445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3"/>
        <v>theater</v>
      </c>
      <c r="R288" t="str">
        <f t="shared" si="24"/>
        <v>plays</v>
      </c>
      <c r="S288" s="9">
        <f t="shared" si="20"/>
        <v>42697.25</v>
      </c>
      <c r="T288" s="9">
        <f t="shared" si="21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2"/>
        <v>2.0973015873015872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3"/>
        <v>music</v>
      </c>
      <c r="R289" t="str">
        <f t="shared" si="24"/>
        <v>electric music</v>
      </c>
      <c r="S289" s="9">
        <f t="shared" si="20"/>
        <v>42122.208333333328</v>
      </c>
      <c r="T289" s="9">
        <f t="shared" si="21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2"/>
        <v>0.97785714285714287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3"/>
        <v>music</v>
      </c>
      <c r="R290" t="str">
        <f t="shared" si="24"/>
        <v>metal</v>
      </c>
      <c r="S290" s="9">
        <f t="shared" si="20"/>
        <v>40982.208333333336</v>
      </c>
      <c r="T290" s="9">
        <f t="shared" si="21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2"/>
        <v>16.842500000000001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3"/>
        <v>theater</v>
      </c>
      <c r="R291" t="str">
        <f t="shared" si="24"/>
        <v>plays</v>
      </c>
      <c r="S291" s="9">
        <f t="shared" si="20"/>
        <v>42219.208333333328</v>
      </c>
      <c r="T291" s="9">
        <f t="shared" si="21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2"/>
        <v>0.54402135231316728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3"/>
        <v>film &amp; video</v>
      </c>
      <c r="R292" t="str">
        <f t="shared" si="24"/>
        <v>documentary</v>
      </c>
      <c r="S292" s="9">
        <f t="shared" si="20"/>
        <v>41404.208333333336</v>
      </c>
      <c r="T292" s="9">
        <f t="shared" si="21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2"/>
        <v>4.5661111111111108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3"/>
        <v>technology</v>
      </c>
      <c r="R293" t="str">
        <f t="shared" si="24"/>
        <v>web</v>
      </c>
      <c r="S293" s="9">
        <f t="shared" si="20"/>
        <v>40831.208333333336</v>
      </c>
      <c r="T293" s="9">
        <f t="shared" si="21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2"/>
        <v>9.8219178082191785E-2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3"/>
        <v>food</v>
      </c>
      <c r="R294" t="str">
        <f t="shared" si="24"/>
        <v>food trucks</v>
      </c>
      <c r="S294" s="9">
        <f t="shared" si="20"/>
        <v>40984.208333333336</v>
      </c>
      <c r="T294" s="9">
        <f t="shared" si="21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2"/>
        <v>0.16384615384615384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3"/>
        <v>theater</v>
      </c>
      <c r="R295" t="str">
        <f t="shared" si="24"/>
        <v>plays</v>
      </c>
      <c r="S295" s="9">
        <f t="shared" si="20"/>
        <v>40456.208333333336</v>
      </c>
      <c r="T295" s="9">
        <f t="shared" si="21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2"/>
        <v>13.396666666666667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3"/>
        <v>theater</v>
      </c>
      <c r="R296" t="str">
        <f t="shared" si="24"/>
        <v>plays</v>
      </c>
      <c r="S296" s="9">
        <f t="shared" si="20"/>
        <v>43399.208333333328</v>
      </c>
      <c r="T296" s="9">
        <f t="shared" si="21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2"/>
        <v>0.35650077760497667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3"/>
        <v>theater</v>
      </c>
      <c r="R297" t="str">
        <f t="shared" si="24"/>
        <v>plays</v>
      </c>
      <c r="S297" s="9">
        <f t="shared" si="20"/>
        <v>41562.208333333336</v>
      </c>
      <c r="T297" s="9">
        <f t="shared" si="21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2"/>
        <v>0.54950819672131146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3"/>
        <v>theater</v>
      </c>
      <c r="R298" t="str">
        <f t="shared" si="24"/>
        <v>plays</v>
      </c>
      <c r="S298" s="9">
        <f t="shared" si="20"/>
        <v>43493.25</v>
      </c>
      <c r="T298" s="9">
        <f t="shared" si="21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2"/>
        <v>0.94236111111111109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3"/>
        <v>theater</v>
      </c>
      <c r="R299" t="str">
        <f t="shared" si="24"/>
        <v>plays</v>
      </c>
      <c r="S299" s="9">
        <f t="shared" si="20"/>
        <v>41653.25</v>
      </c>
      <c r="T299" s="9">
        <f t="shared" si="21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2"/>
        <v>1.4391428571428571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3"/>
        <v>music</v>
      </c>
      <c r="R300" t="str">
        <f t="shared" si="24"/>
        <v>rock</v>
      </c>
      <c r="S300" s="9">
        <f t="shared" si="20"/>
        <v>42426.25</v>
      </c>
      <c r="T300" s="9">
        <f t="shared" si="21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2"/>
        <v>0.51421052631578945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3"/>
        <v>food</v>
      </c>
      <c r="R301" t="str">
        <f t="shared" si="24"/>
        <v>food trucks</v>
      </c>
      <c r="S301" s="9">
        <f t="shared" si="20"/>
        <v>42432.25</v>
      </c>
      <c r="T301" s="9">
        <f t="shared" si="21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2"/>
        <v>0.05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3"/>
        <v>publishing</v>
      </c>
      <c r="R302" t="str">
        <f t="shared" si="24"/>
        <v>nonfiction</v>
      </c>
      <c r="S302" s="9">
        <f t="shared" si="20"/>
        <v>42977.208333333328</v>
      </c>
      <c r="T302" s="9">
        <f t="shared" si="21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2"/>
        <v>13.446666666666667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3"/>
        <v>film &amp; video</v>
      </c>
      <c r="R303" t="str">
        <f t="shared" si="24"/>
        <v>documentary</v>
      </c>
      <c r="S303" s="9">
        <f t="shared" si="20"/>
        <v>42061.25</v>
      </c>
      <c r="T303" s="9">
        <f t="shared" si="21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2"/>
        <v>0.31844940867279897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3"/>
        <v>theater</v>
      </c>
      <c r="R304" t="str">
        <f t="shared" si="24"/>
        <v>plays</v>
      </c>
      <c r="S304" s="9">
        <f t="shared" si="20"/>
        <v>43345.208333333328</v>
      </c>
      <c r="T304" s="9">
        <f t="shared" si="21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2"/>
        <v>0.82617647058823529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3"/>
        <v>music</v>
      </c>
      <c r="R305" t="str">
        <f t="shared" si="24"/>
        <v>indie rock</v>
      </c>
      <c r="S305" s="9">
        <f t="shared" si="20"/>
        <v>42376.25</v>
      </c>
      <c r="T305" s="9">
        <f t="shared" si="21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2"/>
        <v>5.4614285714285717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3"/>
        <v>film &amp; video</v>
      </c>
      <c r="R306" t="str">
        <f t="shared" si="24"/>
        <v>documentary</v>
      </c>
      <c r="S306" s="9">
        <f t="shared" si="20"/>
        <v>42589.208333333328</v>
      </c>
      <c r="T306" s="9">
        <f t="shared" si="21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2"/>
        <v>2.8621428571428571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3"/>
        <v>theater</v>
      </c>
      <c r="R307" t="str">
        <f t="shared" si="24"/>
        <v>plays</v>
      </c>
      <c r="S307" s="9">
        <f t="shared" si="20"/>
        <v>42448.208333333328</v>
      </c>
      <c r="T307" s="9">
        <f t="shared" si="21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2"/>
        <v>7.9076923076923072E-2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3"/>
        <v>theater</v>
      </c>
      <c r="R308" t="str">
        <f t="shared" si="24"/>
        <v>plays</v>
      </c>
      <c r="S308" s="9">
        <f t="shared" si="20"/>
        <v>42930.208333333328</v>
      </c>
      <c r="T308" s="9">
        <f t="shared" si="21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2"/>
        <v>1.3213677811550153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3"/>
        <v>publishing</v>
      </c>
      <c r="R309" t="str">
        <f t="shared" si="24"/>
        <v>fiction</v>
      </c>
      <c r="S309" s="9">
        <f t="shared" si="20"/>
        <v>41066.208333333336</v>
      </c>
      <c r="T309" s="9">
        <f t="shared" si="21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2"/>
        <v>0.74077834179357027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3"/>
        <v>theater</v>
      </c>
      <c r="R310" t="str">
        <f t="shared" si="24"/>
        <v>plays</v>
      </c>
      <c r="S310" s="9">
        <f t="shared" si="20"/>
        <v>40651.208333333336</v>
      </c>
      <c r="T310" s="9">
        <f t="shared" si="21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2"/>
        <v>0.75292682926829269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3"/>
        <v>music</v>
      </c>
      <c r="R311" t="str">
        <f t="shared" si="24"/>
        <v>indie rock</v>
      </c>
      <c r="S311" s="9">
        <f t="shared" si="20"/>
        <v>40807.208333333336</v>
      </c>
      <c r="T311" s="9">
        <f t="shared" si="21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2"/>
        <v>0.20333333333333334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3"/>
        <v>games</v>
      </c>
      <c r="R312" t="str">
        <f t="shared" si="24"/>
        <v>video games</v>
      </c>
      <c r="S312" s="9">
        <f t="shared" si="20"/>
        <v>40277.208333333336</v>
      </c>
      <c r="T312" s="9">
        <f t="shared" si="21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2"/>
        <v>2.0336507936507937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3"/>
        <v>theater</v>
      </c>
      <c r="R313" t="str">
        <f t="shared" si="24"/>
        <v>plays</v>
      </c>
      <c r="S313" s="9">
        <f t="shared" si="20"/>
        <v>40590.25</v>
      </c>
      <c r="T313" s="9">
        <f t="shared" si="21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2"/>
        <v>3.1022842639593908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3"/>
        <v>theater</v>
      </c>
      <c r="R314" t="str">
        <f t="shared" si="24"/>
        <v>plays</v>
      </c>
      <c r="S314" s="9">
        <f t="shared" si="20"/>
        <v>41572.208333333336</v>
      </c>
      <c r="T314" s="9">
        <f t="shared" si="21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2"/>
        <v>3.9531818181818181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3"/>
        <v>music</v>
      </c>
      <c r="R315" t="str">
        <f t="shared" si="24"/>
        <v>rock</v>
      </c>
      <c r="S315" s="9">
        <f t="shared" si="20"/>
        <v>40966.25</v>
      </c>
      <c r="T315" s="9">
        <f t="shared" si="21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2"/>
        <v>2.9471428571428571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3"/>
        <v>film &amp; video</v>
      </c>
      <c r="R316" t="str">
        <f t="shared" si="24"/>
        <v>documentary</v>
      </c>
      <c r="S316" s="9">
        <f t="shared" si="20"/>
        <v>43536.208333333328</v>
      </c>
      <c r="T316" s="9">
        <f t="shared" si="21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2"/>
        <v>0.33894736842105261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3"/>
        <v>theater</v>
      </c>
      <c r="R317" t="str">
        <f t="shared" si="24"/>
        <v>plays</v>
      </c>
      <c r="S317" s="9">
        <f t="shared" si="20"/>
        <v>41783.208333333336</v>
      </c>
      <c r="T317" s="9">
        <f t="shared" si="21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2"/>
        <v>0.66677083333333331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3"/>
        <v>food</v>
      </c>
      <c r="R318" t="str">
        <f t="shared" si="24"/>
        <v>food trucks</v>
      </c>
      <c r="S318" s="9">
        <f t="shared" si="20"/>
        <v>43788.25</v>
      </c>
      <c r="T318" s="9">
        <f t="shared" si="21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2"/>
        <v>0.19227272727272726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3"/>
        <v>theater</v>
      </c>
      <c r="R319" t="str">
        <f t="shared" si="24"/>
        <v>plays</v>
      </c>
      <c r="S319" s="9">
        <f t="shared" si="20"/>
        <v>42869.208333333328</v>
      </c>
      <c r="T319" s="9">
        <f t="shared" si="21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2"/>
        <v>0.15842105263157893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3"/>
        <v>music</v>
      </c>
      <c r="R320" t="str">
        <f t="shared" si="24"/>
        <v>rock</v>
      </c>
      <c r="S320" s="9">
        <f t="shared" si="20"/>
        <v>41684.25</v>
      </c>
      <c r="T320" s="9">
        <f t="shared" si="21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2"/>
        <v>0.38702380952380955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3"/>
        <v>technology</v>
      </c>
      <c r="R321" t="str">
        <f t="shared" si="24"/>
        <v>web</v>
      </c>
      <c r="S321" s="9">
        <f t="shared" si="20"/>
        <v>40402.208333333336</v>
      </c>
      <c r="T321" s="9">
        <f t="shared" si="21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2"/>
        <v>9.5876777251184833E-2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3"/>
        <v>publishing</v>
      </c>
      <c r="R322" t="str">
        <f t="shared" si="24"/>
        <v>fiction</v>
      </c>
      <c r="S322" s="9">
        <f t="shared" ref="S322:S385" si="25">(((L322/60)/60)/24)+DATE(1970,1,1)</f>
        <v>40673.208333333336</v>
      </c>
      <c r="T322" s="9">
        <f t="shared" ref="T322:T385" si="26">(((M322/60)/60)/24)+DATE(1970,1,1)</f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7">E323/D323</f>
        <v>0.94144366197183094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8">LEFT(P323, SEARCH("/",P323,1)-1)</f>
        <v>film &amp; video</v>
      </c>
      <c r="R323" t="str">
        <f t="shared" ref="R323:R386" si="29">RIGHT(P323,LEN(P323)-SEARCH("/",P323,1))</f>
        <v>shorts</v>
      </c>
      <c r="S323" s="9">
        <f t="shared" si="25"/>
        <v>40634.208333333336</v>
      </c>
      <c r="T323" s="9">
        <f t="shared" si="26"/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7"/>
        <v>1.6656234096692113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8"/>
        <v>theater</v>
      </c>
      <c r="R324" t="str">
        <f t="shared" si="29"/>
        <v>plays</v>
      </c>
      <c r="S324" s="9">
        <f t="shared" si="25"/>
        <v>40507.25</v>
      </c>
      <c r="T324" s="9">
        <f t="shared" si="2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7"/>
        <v>0.24134831460674158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8"/>
        <v>film &amp; video</v>
      </c>
      <c r="R325" t="str">
        <f t="shared" si="29"/>
        <v>documentary</v>
      </c>
      <c r="S325" s="9">
        <f t="shared" si="25"/>
        <v>41725.208333333336</v>
      </c>
      <c r="T325" s="9">
        <f t="shared" si="26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7"/>
        <v>1.6405633802816901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8"/>
        <v>theater</v>
      </c>
      <c r="R326" t="str">
        <f t="shared" si="29"/>
        <v>plays</v>
      </c>
      <c r="S326" s="9">
        <f t="shared" si="25"/>
        <v>42176.208333333328</v>
      </c>
      <c r="T326" s="9">
        <f t="shared" si="2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7"/>
        <v>0.90723076923076929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8"/>
        <v>theater</v>
      </c>
      <c r="R327" t="str">
        <f t="shared" si="29"/>
        <v>plays</v>
      </c>
      <c r="S327" s="9">
        <f t="shared" si="25"/>
        <v>43267.208333333328</v>
      </c>
      <c r="T327" s="9">
        <f t="shared" si="2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7"/>
        <v>0.46194444444444444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8"/>
        <v>film &amp; video</v>
      </c>
      <c r="R328" t="str">
        <f t="shared" si="29"/>
        <v>animation</v>
      </c>
      <c r="S328" s="9">
        <f t="shared" si="25"/>
        <v>42364.25</v>
      </c>
      <c r="T328" s="9">
        <f t="shared" si="2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7"/>
        <v>0.38538461538461538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8"/>
        <v>theater</v>
      </c>
      <c r="R329" t="str">
        <f t="shared" si="29"/>
        <v>plays</v>
      </c>
      <c r="S329" s="9">
        <f t="shared" si="25"/>
        <v>43705.208333333328</v>
      </c>
      <c r="T329" s="9">
        <f t="shared" si="26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7"/>
        <v>1.3356231003039514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8"/>
        <v>music</v>
      </c>
      <c r="R330" t="str">
        <f t="shared" si="29"/>
        <v>rock</v>
      </c>
      <c r="S330" s="9">
        <f t="shared" si="25"/>
        <v>43434.25</v>
      </c>
      <c r="T330" s="9">
        <f t="shared" si="26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7"/>
        <v>0.22896588486140726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8"/>
        <v>games</v>
      </c>
      <c r="R331" t="str">
        <f t="shared" si="29"/>
        <v>video games</v>
      </c>
      <c r="S331" s="9">
        <f t="shared" si="25"/>
        <v>42716.25</v>
      </c>
      <c r="T331" s="9">
        <f t="shared" si="26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7"/>
        <v>1.8495548961424333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8"/>
        <v>film &amp; video</v>
      </c>
      <c r="R332" t="str">
        <f t="shared" si="29"/>
        <v>documentary</v>
      </c>
      <c r="S332" s="9">
        <f t="shared" si="25"/>
        <v>43077.25</v>
      </c>
      <c r="T332" s="9">
        <f t="shared" si="26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7"/>
        <v>4.4372727272727275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8"/>
        <v>food</v>
      </c>
      <c r="R333" t="str">
        <f t="shared" si="29"/>
        <v>food trucks</v>
      </c>
      <c r="S333" s="9">
        <f t="shared" si="25"/>
        <v>40896.25</v>
      </c>
      <c r="T333" s="9">
        <f t="shared" si="26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7"/>
        <v>1.999806763285024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8"/>
        <v>technology</v>
      </c>
      <c r="R334" t="str">
        <f t="shared" si="29"/>
        <v>wearables</v>
      </c>
      <c r="S334" s="9">
        <f t="shared" si="25"/>
        <v>41361.208333333336</v>
      </c>
      <c r="T334" s="9">
        <f t="shared" si="26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7"/>
        <v>1.2395833333333333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8"/>
        <v>theater</v>
      </c>
      <c r="R335" t="str">
        <f t="shared" si="29"/>
        <v>plays</v>
      </c>
      <c r="S335" s="9">
        <f t="shared" si="25"/>
        <v>43424.25</v>
      </c>
      <c r="T335" s="9">
        <f t="shared" si="26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7"/>
        <v>1.8661329305135952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8"/>
        <v>music</v>
      </c>
      <c r="R336" t="str">
        <f t="shared" si="29"/>
        <v>rock</v>
      </c>
      <c r="S336" s="9">
        <f t="shared" si="25"/>
        <v>43110.25</v>
      </c>
      <c r="T336" s="9">
        <f t="shared" si="26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7"/>
        <v>1.1428538550057536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8"/>
        <v>music</v>
      </c>
      <c r="R337" t="str">
        <f t="shared" si="29"/>
        <v>rock</v>
      </c>
      <c r="S337" s="9">
        <f t="shared" si="25"/>
        <v>43784.25</v>
      </c>
      <c r="T337" s="9">
        <f t="shared" si="2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7"/>
        <v>0.97032531824611035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8"/>
        <v>music</v>
      </c>
      <c r="R338" t="str">
        <f t="shared" si="29"/>
        <v>rock</v>
      </c>
      <c r="S338" s="9">
        <f t="shared" si="25"/>
        <v>40527.25</v>
      </c>
      <c r="T338" s="9">
        <f t="shared" si="26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7"/>
        <v>1.2281904761904763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8"/>
        <v>theater</v>
      </c>
      <c r="R339" t="str">
        <f t="shared" si="29"/>
        <v>plays</v>
      </c>
      <c r="S339" s="9">
        <f t="shared" si="25"/>
        <v>43780.25</v>
      </c>
      <c r="T339" s="9">
        <f t="shared" si="26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7"/>
        <v>1.7914326647564469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8"/>
        <v>theater</v>
      </c>
      <c r="R340" t="str">
        <f t="shared" si="29"/>
        <v>plays</v>
      </c>
      <c r="S340" s="9">
        <f t="shared" si="25"/>
        <v>40821.208333333336</v>
      </c>
      <c r="T340" s="9">
        <f t="shared" si="26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7"/>
        <v>0.79951577402787966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8"/>
        <v>theater</v>
      </c>
      <c r="R341" t="str">
        <f t="shared" si="29"/>
        <v>plays</v>
      </c>
      <c r="S341" s="9">
        <f t="shared" si="25"/>
        <v>42949.208333333328</v>
      </c>
      <c r="T341" s="9">
        <f t="shared" si="2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7"/>
        <v>0.94242587601078165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8"/>
        <v>photography</v>
      </c>
      <c r="R342" t="str">
        <f t="shared" si="29"/>
        <v>photography books</v>
      </c>
      <c r="S342" s="9">
        <f t="shared" si="25"/>
        <v>40889.25</v>
      </c>
      <c r="T342" s="9">
        <f t="shared" si="2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7"/>
        <v>0.84669291338582675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8"/>
        <v>music</v>
      </c>
      <c r="R343" t="str">
        <f t="shared" si="29"/>
        <v>indie rock</v>
      </c>
      <c r="S343" s="9">
        <f t="shared" si="25"/>
        <v>42244.208333333328</v>
      </c>
      <c r="T343" s="9">
        <f t="shared" si="2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7"/>
        <v>0.66521920668058454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8"/>
        <v>theater</v>
      </c>
      <c r="R344" t="str">
        <f t="shared" si="29"/>
        <v>plays</v>
      </c>
      <c r="S344" s="9">
        <f t="shared" si="25"/>
        <v>41475.208333333336</v>
      </c>
      <c r="T344" s="9">
        <f t="shared" si="2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7"/>
        <v>0.53922222222222227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8"/>
        <v>theater</v>
      </c>
      <c r="R345" t="str">
        <f t="shared" si="29"/>
        <v>plays</v>
      </c>
      <c r="S345" s="9">
        <f t="shared" si="25"/>
        <v>41597.25</v>
      </c>
      <c r="T345" s="9">
        <f t="shared" si="2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7"/>
        <v>0.41983299595141699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8"/>
        <v>games</v>
      </c>
      <c r="R346" t="str">
        <f t="shared" si="29"/>
        <v>video games</v>
      </c>
      <c r="S346" s="9">
        <f t="shared" si="25"/>
        <v>43122.25</v>
      </c>
      <c r="T346" s="9">
        <f t="shared" si="2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7"/>
        <v>0.14694796954314721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8"/>
        <v>film &amp; video</v>
      </c>
      <c r="R347" t="str">
        <f t="shared" si="29"/>
        <v>drama</v>
      </c>
      <c r="S347" s="9">
        <f t="shared" si="25"/>
        <v>42194.208333333328</v>
      </c>
      <c r="T347" s="9">
        <f t="shared" si="2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7"/>
        <v>0.34475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8"/>
        <v>music</v>
      </c>
      <c r="R348" t="str">
        <f t="shared" si="29"/>
        <v>indie rock</v>
      </c>
      <c r="S348" s="9">
        <f t="shared" si="25"/>
        <v>42971.208333333328</v>
      </c>
      <c r="T348" s="9">
        <f t="shared" si="26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7"/>
        <v>14.007777777777777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8"/>
        <v>technology</v>
      </c>
      <c r="R349" t="str">
        <f t="shared" si="29"/>
        <v>web</v>
      </c>
      <c r="S349" s="9">
        <f t="shared" si="25"/>
        <v>42046.25</v>
      </c>
      <c r="T349" s="9">
        <f t="shared" si="2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7"/>
        <v>0.71770351758793971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8"/>
        <v>food</v>
      </c>
      <c r="R350" t="str">
        <f t="shared" si="29"/>
        <v>food trucks</v>
      </c>
      <c r="S350" s="9">
        <f t="shared" si="25"/>
        <v>42782.25</v>
      </c>
      <c r="T350" s="9">
        <f t="shared" si="2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7"/>
        <v>0.53074115044247783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8"/>
        <v>theater</v>
      </c>
      <c r="R351" t="str">
        <f t="shared" si="29"/>
        <v>plays</v>
      </c>
      <c r="S351" s="9">
        <f t="shared" si="25"/>
        <v>42930.208333333328</v>
      </c>
      <c r="T351" s="9">
        <f t="shared" si="2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7"/>
        <v>0.05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8"/>
        <v>music</v>
      </c>
      <c r="R352" t="str">
        <f t="shared" si="29"/>
        <v>jazz</v>
      </c>
      <c r="S352" s="9">
        <f t="shared" si="25"/>
        <v>42144.208333333328</v>
      </c>
      <c r="T352" s="9">
        <f t="shared" si="26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7"/>
        <v>1.2770715249662619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8"/>
        <v>music</v>
      </c>
      <c r="R353" t="str">
        <f t="shared" si="29"/>
        <v>rock</v>
      </c>
      <c r="S353" s="9">
        <f t="shared" si="25"/>
        <v>42240.208333333328</v>
      </c>
      <c r="T353" s="9">
        <f t="shared" si="2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7"/>
        <v>0.34892857142857142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8"/>
        <v>theater</v>
      </c>
      <c r="R354" t="str">
        <f t="shared" si="29"/>
        <v>plays</v>
      </c>
      <c r="S354" s="9">
        <f t="shared" si="25"/>
        <v>42315.25</v>
      </c>
      <c r="T354" s="9">
        <f t="shared" si="26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7"/>
        <v>4.105982142857143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8"/>
        <v>theater</v>
      </c>
      <c r="R355" t="str">
        <f t="shared" si="29"/>
        <v>plays</v>
      </c>
      <c r="S355" s="9">
        <f t="shared" si="25"/>
        <v>43651.208333333328</v>
      </c>
      <c r="T355" s="9">
        <f t="shared" si="26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7"/>
        <v>1.2373770491803278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8"/>
        <v>film &amp; video</v>
      </c>
      <c r="R356" t="str">
        <f t="shared" si="29"/>
        <v>documentary</v>
      </c>
      <c r="S356" s="9">
        <f t="shared" si="25"/>
        <v>41520.208333333336</v>
      </c>
      <c r="T356" s="9">
        <f t="shared" si="26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7"/>
        <v>0.58973684210526311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8"/>
        <v>technology</v>
      </c>
      <c r="R357" t="str">
        <f t="shared" si="29"/>
        <v>wearables</v>
      </c>
      <c r="S357" s="9">
        <f t="shared" si="25"/>
        <v>42757.25</v>
      </c>
      <c r="T357" s="9">
        <f t="shared" si="2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7"/>
        <v>0.36892473118279567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8"/>
        <v>theater</v>
      </c>
      <c r="R358" t="str">
        <f t="shared" si="29"/>
        <v>plays</v>
      </c>
      <c r="S358" s="9">
        <f t="shared" si="25"/>
        <v>40922.25</v>
      </c>
      <c r="T358" s="9">
        <f t="shared" si="26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7"/>
        <v>1.8491304347826087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8"/>
        <v>games</v>
      </c>
      <c r="R359" t="str">
        <f t="shared" si="29"/>
        <v>video games</v>
      </c>
      <c r="S359" s="9">
        <f t="shared" si="25"/>
        <v>42250.208333333328</v>
      </c>
      <c r="T359" s="9">
        <f t="shared" si="2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7"/>
        <v>0.11814432989690722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8"/>
        <v>photography</v>
      </c>
      <c r="R360" t="str">
        <f t="shared" si="29"/>
        <v>photography books</v>
      </c>
      <c r="S360" s="9">
        <f t="shared" si="25"/>
        <v>43322.208333333328</v>
      </c>
      <c r="T360" s="9">
        <f t="shared" si="26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7"/>
        <v>2.9870000000000001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8"/>
        <v>film &amp; video</v>
      </c>
      <c r="R361" t="str">
        <f t="shared" si="29"/>
        <v>animation</v>
      </c>
      <c r="S361" s="9">
        <f t="shared" si="25"/>
        <v>40782.208333333336</v>
      </c>
      <c r="T361" s="9">
        <f t="shared" si="26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7"/>
        <v>2.2635175879396985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8"/>
        <v>theater</v>
      </c>
      <c r="R362" t="str">
        <f t="shared" si="29"/>
        <v>plays</v>
      </c>
      <c r="S362" s="9">
        <f t="shared" si="25"/>
        <v>40544.25</v>
      </c>
      <c r="T362" s="9">
        <f t="shared" si="26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7"/>
        <v>1.7356363636363636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8"/>
        <v>theater</v>
      </c>
      <c r="R363" t="str">
        <f t="shared" si="29"/>
        <v>plays</v>
      </c>
      <c r="S363" s="9">
        <f t="shared" si="25"/>
        <v>43015.208333333328</v>
      </c>
      <c r="T363" s="9">
        <f t="shared" si="26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7"/>
        <v>3.7175675675675675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8"/>
        <v>music</v>
      </c>
      <c r="R364" t="str">
        <f t="shared" si="29"/>
        <v>rock</v>
      </c>
      <c r="S364" s="9">
        <f t="shared" si="25"/>
        <v>40570.25</v>
      </c>
      <c r="T364" s="9">
        <f t="shared" si="26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7"/>
        <v>1.601923076923077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8"/>
        <v>music</v>
      </c>
      <c r="R365" t="str">
        <f t="shared" si="29"/>
        <v>rock</v>
      </c>
      <c r="S365" s="9">
        <f t="shared" si="25"/>
        <v>40904.25</v>
      </c>
      <c r="T365" s="9">
        <f t="shared" si="26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7"/>
        <v>16.163333333333334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8"/>
        <v>music</v>
      </c>
      <c r="R366" t="str">
        <f t="shared" si="29"/>
        <v>indie rock</v>
      </c>
      <c r="S366" s="9">
        <f t="shared" si="25"/>
        <v>43164.25</v>
      </c>
      <c r="T366" s="9">
        <f t="shared" si="26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7"/>
        <v>7.3343749999999996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8"/>
        <v>theater</v>
      </c>
      <c r="R367" t="str">
        <f t="shared" si="29"/>
        <v>plays</v>
      </c>
      <c r="S367" s="9">
        <f t="shared" si="25"/>
        <v>42733.25</v>
      </c>
      <c r="T367" s="9">
        <f t="shared" si="26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7"/>
        <v>5.9211111111111112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8"/>
        <v>theater</v>
      </c>
      <c r="R368" t="str">
        <f t="shared" si="29"/>
        <v>plays</v>
      </c>
      <c r="S368" s="9">
        <f t="shared" si="25"/>
        <v>40546.25</v>
      </c>
      <c r="T368" s="9">
        <f t="shared" si="2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7"/>
        <v>0.18888888888888888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8"/>
        <v>theater</v>
      </c>
      <c r="R369" t="str">
        <f t="shared" si="29"/>
        <v>plays</v>
      </c>
      <c r="S369" s="9">
        <f t="shared" si="25"/>
        <v>41930.208333333336</v>
      </c>
      <c r="T369" s="9">
        <f t="shared" si="26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7"/>
        <v>2.7680769230769231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8"/>
        <v>film &amp; video</v>
      </c>
      <c r="R370" t="str">
        <f t="shared" si="29"/>
        <v>documentary</v>
      </c>
      <c r="S370" s="9">
        <f t="shared" si="25"/>
        <v>40464.208333333336</v>
      </c>
      <c r="T370" s="9">
        <f t="shared" si="26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7"/>
        <v>2.730185185185185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8"/>
        <v>film &amp; video</v>
      </c>
      <c r="R371" t="str">
        <f t="shared" si="29"/>
        <v>television</v>
      </c>
      <c r="S371" s="9">
        <f t="shared" si="25"/>
        <v>41308.25</v>
      </c>
      <c r="T371" s="9">
        <f t="shared" si="26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7"/>
        <v>1.593633125556545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8"/>
        <v>theater</v>
      </c>
      <c r="R372" t="str">
        <f t="shared" si="29"/>
        <v>plays</v>
      </c>
      <c r="S372" s="9">
        <f t="shared" si="25"/>
        <v>43570.208333333328</v>
      </c>
      <c r="T372" s="9">
        <f t="shared" si="2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7"/>
        <v>0.67869978858350954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8"/>
        <v>theater</v>
      </c>
      <c r="R373" t="str">
        <f t="shared" si="29"/>
        <v>plays</v>
      </c>
      <c r="S373" s="9">
        <f t="shared" si="25"/>
        <v>42043.25</v>
      </c>
      <c r="T373" s="9">
        <f t="shared" si="26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7"/>
        <v>15.915555555555555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8"/>
        <v>film &amp; video</v>
      </c>
      <c r="R374" t="str">
        <f t="shared" si="29"/>
        <v>documentary</v>
      </c>
      <c r="S374" s="9">
        <f t="shared" si="25"/>
        <v>42012.25</v>
      </c>
      <c r="T374" s="9">
        <f t="shared" si="26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7"/>
        <v>7.3018222222222224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8"/>
        <v>theater</v>
      </c>
      <c r="R375" t="str">
        <f t="shared" si="29"/>
        <v>plays</v>
      </c>
      <c r="S375" s="9">
        <f t="shared" si="25"/>
        <v>42964.208333333328</v>
      </c>
      <c r="T375" s="9">
        <f t="shared" si="2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7"/>
        <v>0.13185782556750297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8"/>
        <v>film &amp; video</v>
      </c>
      <c r="R376" t="str">
        <f t="shared" si="29"/>
        <v>documentary</v>
      </c>
      <c r="S376" s="9">
        <f t="shared" si="25"/>
        <v>43476.25</v>
      </c>
      <c r="T376" s="9">
        <f t="shared" si="2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7"/>
        <v>0.54777777777777781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8"/>
        <v>music</v>
      </c>
      <c r="R377" t="str">
        <f t="shared" si="29"/>
        <v>indie rock</v>
      </c>
      <c r="S377" s="9">
        <f t="shared" si="25"/>
        <v>42293.208333333328</v>
      </c>
      <c r="T377" s="9">
        <f t="shared" si="26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7"/>
        <v>3.6102941176470589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8"/>
        <v>music</v>
      </c>
      <c r="R378" t="str">
        <f t="shared" si="29"/>
        <v>rock</v>
      </c>
      <c r="S378" s="9">
        <f t="shared" si="25"/>
        <v>41826.208333333336</v>
      </c>
      <c r="T378" s="9">
        <f t="shared" si="2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7"/>
        <v>0.10257545271629778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8"/>
        <v>theater</v>
      </c>
      <c r="R379" t="str">
        <f t="shared" si="29"/>
        <v>plays</v>
      </c>
      <c r="S379" s="9">
        <f t="shared" si="25"/>
        <v>43760.208333333328</v>
      </c>
      <c r="T379" s="9">
        <f t="shared" si="2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7"/>
        <v>0.13962962962962963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8"/>
        <v>film &amp; video</v>
      </c>
      <c r="R380" t="str">
        <f t="shared" si="29"/>
        <v>documentary</v>
      </c>
      <c r="S380" s="9">
        <f t="shared" si="25"/>
        <v>43241.208333333328</v>
      </c>
      <c r="T380" s="9">
        <f t="shared" si="2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7"/>
        <v>0.40444444444444444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8"/>
        <v>theater</v>
      </c>
      <c r="R381" t="str">
        <f t="shared" si="29"/>
        <v>plays</v>
      </c>
      <c r="S381" s="9">
        <f t="shared" si="25"/>
        <v>40843.208333333336</v>
      </c>
      <c r="T381" s="9">
        <f t="shared" si="26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7"/>
        <v>1.6032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8"/>
        <v>theater</v>
      </c>
      <c r="R382" t="str">
        <f t="shared" si="29"/>
        <v>plays</v>
      </c>
      <c r="S382" s="9">
        <f t="shared" si="25"/>
        <v>41448.208333333336</v>
      </c>
      <c r="T382" s="9">
        <f t="shared" si="26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7"/>
        <v>1.8394339622641509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8"/>
        <v>theater</v>
      </c>
      <c r="R383" t="str">
        <f t="shared" si="29"/>
        <v>plays</v>
      </c>
      <c r="S383" s="9">
        <f t="shared" si="25"/>
        <v>42163.208333333328</v>
      </c>
      <c r="T383" s="9">
        <f t="shared" si="2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7"/>
        <v>0.63769230769230767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8"/>
        <v>photography</v>
      </c>
      <c r="R384" t="str">
        <f t="shared" si="29"/>
        <v>photography books</v>
      </c>
      <c r="S384" s="9">
        <f t="shared" si="25"/>
        <v>43024.208333333328</v>
      </c>
      <c r="T384" s="9">
        <f t="shared" si="26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7"/>
        <v>2.2538095238095237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8"/>
        <v>food</v>
      </c>
      <c r="R385" t="str">
        <f t="shared" si="29"/>
        <v>food trucks</v>
      </c>
      <c r="S385" s="9">
        <f t="shared" si="25"/>
        <v>43509.25</v>
      </c>
      <c r="T385" s="9">
        <f t="shared" si="26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7"/>
        <v>1.7200961538461539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8"/>
        <v>film &amp; video</v>
      </c>
      <c r="R386" t="str">
        <f t="shared" si="29"/>
        <v>documentary</v>
      </c>
      <c r="S386" s="9">
        <f t="shared" ref="S386:S449" si="30">(((L386/60)/60)/24)+DATE(1970,1,1)</f>
        <v>42776.25</v>
      </c>
      <c r="T386" s="9">
        <f t="shared" ref="T386:T449" si="31">(((M386/60)/60)/24)+DATE(1970,1,1)</f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2">E387/D387</f>
        <v>1.4616709511568124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3">LEFT(P387, SEARCH("/",P387,1)-1)</f>
        <v>publishing</v>
      </c>
      <c r="R387" t="str">
        <f t="shared" ref="R387:R450" si="34">RIGHT(P387,LEN(P387)-SEARCH("/",P387,1))</f>
        <v>nonfiction</v>
      </c>
      <c r="S387" s="9">
        <f t="shared" si="30"/>
        <v>43553.208333333328</v>
      </c>
      <c r="T387" s="9">
        <f t="shared" si="31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2"/>
        <v>0.76423616236162362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3"/>
        <v>theater</v>
      </c>
      <c r="R388" t="str">
        <f t="shared" si="34"/>
        <v>plays</v>
      </c>
      <c r="S388" s="9">
        <f t="shared" si="30"/>
        <v>40355.208333333336</v>
      </c>
      <c r="T388" s="9">
        <f t="shared" si="3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2"/>
        <v>0.39261467889908258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3"/>
        <v>technology</v>
      </c>
      <c r="R389" t="str">
        <f t="shared" si="34"/>
        <v>wearables</v>
      </c>
      <c r="S389" s="9">
        <f t="shared" si="30"/>
        <v>41072.208333333336</v>
      </c>
      <c r="T389" s="9">
        <f t="shared" si="31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2"/>
        <v>0.11270034843205574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3"/>
        <v>music</v>
      </c>
      <c r="R390" t="str">
        <f t="shared" si="34"/>
        <v>indie rock</v>
      </c>
      <c r="S390" s="9">
        <f t="shared" si="30"/>
        <v>40912.25</v>
      </c>
      <c r="T390" s="9">
        <f t="shared" si="31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2"/>
        <v>1.2211084337349398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3"/>
        <v>theater</v>
      </c>
      <c r="R391" t="str">
        <f t="shared" si="34"/>
        <v>plays</v>
      </c>
      <c r="S391" s="9">
        <f t="shared" si="30"/>
        <v>40479.208333333336</v>
      </c>
      <c r="T391" s="9">
        <f t="shared" si="31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2"/>
        <v>1.8654166666666667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3"/>
        <v>photography</v>
      </c>
      <c r="R392" t="str">
        <f t="shared" si="34"/>
        <v>photography books</v>
      </c>
      <c r="S392" s="9">
        <f t="shared" si="30"/>
        <v>41530.208333333336</v>
      </c>
      <c r="T392" s="9">
        <f t="shared" si="3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2"/>
        <v>7.27317880794702E-2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3"/>
        <v>publishing</v>
      </c>
      <c r="R393" t="str">
        <f t="shared" si="34"/>
        <v>nonfiction</v>
      </c>
      <c r="S393" s="9">
        <f t="shared" si="30"/>
        <v>41653.25</v>
      </c>
      <c r="T393" s="9">
        <f t="shared" si="3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2"/>
        <v>0.65642371234207963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3"/>
        <v>technology</v>
      </c>
      <c r="R394" t="str">
        <f t="shared" si="34"/>
        <v>wearables</v>
      </c>
      <c r="S394" s="9">
        <f t="shared" si="30"/>
        <v>40549.25</v>
      </c>
      <c r="T394" s="9">
        <f t="shared" si="31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2"/>
        <v>2.2896178343949045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3"/>
        <v>music</v>
      </c>
      <c r="R395" t="str">
        <f t="shared" si="34"/>
        <v>jazz</v>
      </c>
      <c r="S395" s="9">
        <f t="shared" si="30"/>
        <v>42933.208333333328</v>
      </c>
      <c r="T395" s="9">
        <f t="shared" si="31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2"/>
        <v>4.6937499999999996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3"/>
        <v>film &amp; video</v>
      </c>
      <c r="R396" t="str">
        <f t="shared" si="34"/>
        <v>documentary</v>
      </c>
      <c r="S396" s="9">
        <f t="shared" si="30"/>
        <v>41484.208333333336</v>
      </c>
      <c r="T396" s="9">
        <f t="shared" si="31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2"/>
        <v>1.3011267605633803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3"/>
        <v>theater</v>
      </c>
      <c r="R397" t="str">
        <f t="shared" si="34"/>
        <v>plays</v>
      </c>
      <c r="S397" s="9">
        <f t="shared" si="30"/>
        <v>40885.25</v>
      </c>
      <c r="T397" s="9">
        <f t="shared" si="31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2"/>
        <v>1.6705422993492407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3"/>
        <v>film &amp; video</v>
      </c>
      <c r="R398" t="str">
        <f t="shared" si="34"/>
        <v>drama</v>
      </c>
      <c r="S398" s="9">
        <f t="shared" si="30"/>
        <v>43378.208333333328</v>
      </c>
      <c r="T398" s="9">
        <f t="shared" si="31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2"/>
        <v>1.738641975308642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3"/>
        <v>music</v>
      </c>
      <c r="R399" t="str">
        <f t="shared" si="34"/>
        <v>rock</v>
      </c>
      <c r="S399" s="9">
        <f t="shared" si="30"/>
        <v>41417.208333333336</v>
      </c>
      <c r="T399" s="9">
        <f t="shared" si="31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2"/>
        <v>7.1776470588235295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3"/>
        <v>film &amp; video</v>
      </c>
      <c r="R400" t="str">
        <f t="shared" si="34"/>
        <v>animation</v>
      </c>
      <c r="S400" s="9">
        <f t="shared" si="30"/>
        <v>43228.208333333328</v>
      </c>
      <c r="T400" s="9">
        <f t="shared" si="3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2"/>
        <v>0.63850976361767731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3"/>
        <v>music</v>
      </c>
      <c r="R401" t="str">
        <f t="shared" si="34"/>
        <v>indie rock</v>
      </c>
      <c r="S401" s="9">
        <f t="shared" si="30"/>
        <v>40576.25</v>
      </c>
      <c r="T401" s="9">
        <f t="shared" si="3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2"/>
        <v>0.02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3"/>
        <v>photography</v>
      </c>
      <c r="R402" t="str">
        <f t="shared" si="34"/>
        <v>photography books</v>
      </c>
      <c r="S402" s="9">
        <f t="shared" si="30"/>
        <v>41502.208333333336</v>
      </c>
      <c r="T402" s="9">
        <f t="shared" si="31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2"/>
        <v>15.302222222222222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3"/>
        <v>theater</v>
      </c>
      <c r="R403" t="str">
        <f t="shared" si="34"/>
        <v>plays</v>
      </c>
      <c r="S403" s="9">
        <f t="shared" si="30"/>
        <v>43765.208333333328</v>
      </c>
      <c r="T403" s="9">
        <f t="shared" si="3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2"/>
        <v>0.40356164383561643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3"/>
        <v>film &amp; video</v>
      </c>
      <c r="R404" t="str">
        <f t="shared" si="34"/>
        <v>shorts</v>
      </c>
      <c r="S404" s="9">
        <f t="shared" si="30"/>
        <v>40914.25</v>
      </c>
      <c r="T404" s="9">
        <f t="shared" si="3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2"/>
        <v>0.86220633299284988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3"/>
        <v>theater</v>
      </c>
      <c r="R405" t="str">
        <f t="shared" si="34"/>
        <v>plays</v>
      </c>
      <c r="S405" s="9">
        <f t="shared" si="30"/>
        <v>40310.208333333336</v>
      </c>
      <c r="T405" s="9">
        <f t="shared" si="31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2"/>
        <v>3.1558486707566464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3"/>
        <v>theater</v>
      </c>
      <c r="R406" t="str">
        <f t="shared" si="34"/>
        <v>plays</v>
      </c>
      <c r="S406" s="9">
        <f t="shared" si="30"/>
        <v>43053.25</v>
      </c>
      <c r="T406" s="9">
        <f t="shared" si="3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2"/>
        <v>0.89618243243243245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3"/>
        <v>theater</v>
      </c>
      <c r="R407" t="str">
        <f t="shared" si="34"/>
        <v>plays</v>
      </c>
      <c r="S407" s="9">
        <f t="shared" si="30"/>
        <v>43255.208333333328</v>
      </c>
      <c r="T407" s="9">
        <f t="shared" si="31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2"/>
        <v>1.8214503816793892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3"/>
        <v>film &amp; video</v>
      </c>
      <c r="R408" t="str">
        <f t="shared" si="34"/>
        <v>documentary</v>
      </c>
      <c r="S408" s="9">
        <f t="shared" si="30"/>
        <v>41304.25</v>
      </c>
      <c r="T408" s="9">
        <f t="shared" si="31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2"/>
        <v>3.5588235294117645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3"/>
        <v>theater</v>
      </c>
      <c r="R409" t="str">
        <f t="shared" si="34"/>
        <v>plays</v>
      </c>
      <c r="S409" s="9">
        <f t="shared" si="30"/>
        <v>43751.208333333328</v>
      </c>
      <c r="T409" s="9">
        <f t="shared" si="31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2"/>
        <v>1.3183695652173912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3"/>
        <v>film &amp; video</v>
      </c>
      <c r="R410" t="str">
        <f t="shared" si="34"/>
        <v>documentary</v>
      </c>
      <c r="S410" s="9">
        <f t="shared" si="30"/>
        <v>42541.208333333328</v>
      </c>
      <c r="T410" s="9">
        <f t="shared" si="3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2"/>
        <v>0.46315634218289087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3"/>
        <v>music</v>
      </c>
      <c r="R411" t="str">
        <f t="shared" si="34"/>
        <v>rock</v>
      </c>
      <c r="S411" s="9">
        <f t="shared" si="30"/>
        <v>42843.208333333328</v>
      </c>
      <c r="T411" s="9">
        <f t="shared" si="31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2"/>
        <v>0.36132726089785294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3"/>
        <v>games</v>
      </c>
      <c r="R412" t="str">
        <f t="shared" si="34"/>
        <v>mobile games</v>
      </c>
      <c r="S412" s="9">
        <f t="shared" si="30"/>
        <v>42122.208333333328</v>
      </c>
      <c r="T412" s="9">
        <f t="shared" si="31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2"/>
        <v>1.0462820512820512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3"/>
        <v>theater</v>
      </c>
      <c r="R413" t="str">
        <f t="shared" si="34"/>
        <v>plays</v>
      </c>
      <c r="S413" s="9">
        <f t="shared" si="30"/>
        <v>42884.208333333328</v>
      </c>
      <c r="T413" s="9">
        <f t="shared" si="31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2"/>
        <v>6.6885714285714286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3"/>
        <v>publishing</v>
      </c>
      <c r="R414" t="str">
        <f t="shared" si="34"/>
        <v>fiction</v>
      </c>
      <c r="S414" s="9">
        <f t="shared" si="30"/>
        <v>41642.25</v>
      </c>
      <c r="T414" s="9">
        <f t="shared" si="31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2"/>
        <v>0.62072823218997364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3"/>
        <v>film &amp; video</v>
      </c>
      <c r="R415" t="str">
        <f t="shared" si="34"/>
        <v>animation</v>
      </c>
      <c r="S415" s="9">
        <f t="shared" si="30"/>
        <v>43431.25</v>
      </c>
      <c r="T415" s="9">
        <f t="shared" si="3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2"/>
        <v>0.84699787460148779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3"/>
        <v>food</v>
      </c>
      <c r="R416" t="str">
        <f t="shared" si="34"/>
        <v>food trucks</v>
      </c>
      <c r="S416" s="9">
        <f t="shared" si="30"/>
        <v>40288.208333333336</v>
      </c>
      <c r="T416" s="9">
        <f t="shared" si="3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2"/>
        <v>0.11059030837004405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3"/>
        <v>theater</v>
      </c>
      <c r="R417" t="str">
        <f t="shared" si="34"/>
        <v>plays</v>
      </c>
      <c r="S417" s="9">
        <f t="shared" si="30"/>
        <v>40921.25</v>
      </c>
      <c r="T417" s="9">
        <f t="shared" si="3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2"/>
        <v>0.43838781575037145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3"/>
        <v>film &amp; video</v>
      </c>
      <c r="R418" t="str">
        <f t="shared" si="34"/>
        <v>documentary</v>
      </c>
      <c r="S418" s="9">
        <f t="shared" si="30"/>
        <v>40560.25</v>
      </c>
      <c r="T418" s="9">
        <f t="shared" si="3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2"/>
        <v>0.55470588235294116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3"/>
        <v>theater</v>
      </c>
      <c r="R419" t="str">
        <f t="shared" si="34"/>
        <v>plays</v>
      </c>
      <c r="S419" s="9">
        <f t="shared" si="30"/>
        <v>43407.208333333328</v>
      </c>
      <c r="T419" s="9">
        <f t="shared" si="3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2"/>
        <v>0.57399511301160655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3"/>
        <v>film &amp; video</v>
      </c>
      <c r="R420" t="str">
        <f t="shared" si="34"/>
        <v>documentary</v>
      </c>
      <c r="S420" s="9">
        <f t="shared" si="30"/>
        <v>41035.208333333336</v>
      </c>
      <c r="T420" s="9">
        <f t="shared" si="31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2"/>
        <v>1.2343497363796134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3"/>
        <v>technology</v>
      </c>
      <c r="R421" t="str">
        <f t="shared" si="34"/>
        <v>web</v>
      </c>
      <c r="S421" s="9">
        <f t="shared" si="30"/>
        <v>40899.25</v>
      </c>
      <c r="T421" s="9">
        <f t="shared" si="31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2"/>
        <v>1.2846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3"/>
        <v>theater</v>
      </c>
      <c r="R422" t="str">
        <f t="shared" si="34"/>
        <v>plays</v>
      </c>
      <c r="S422" s="9">
        <f t="shared" si="30"/>
        <v>42911.208333333328</v>
      </c>
      <c r="T422" s="9">
        <f t="shared" si="3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2"/>
        <v>0.63989361702127656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3"/>
        <v>technology</v>
      </c>
      <c r="R423" t="str">
        <f t="shared" si="34"/>
        <v>wearables</v>
      </c>
      <c r="S423" s="9">
        <f t="shared" si="30"/>
        <v>42915.208333333328</v>
      </c>
      <c r="T423" s="9">
        <f t="shared" si="31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2"/>
        <v>1.2729885057471264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3"/>
        <v>theater</v>
      </c>
      <c r="R424" t="str">
        <f t="shared" si="34"/>
        <v>plays</v>
      </c>
      <c r="S424" s="9">
        <f t="shared" si="30"/>
        <v>40285.208333333336</v>
      </c>
      <c r="T424" s="9">
        <f t="shared" si="3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2"/>
        <v>0.10638024357239513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3"/>
        <v>food</v>
      </c>
      <c r="R425" t="str">
        <f t="shared" si="34"/>
        <v>food trucks</v>
      </c>
      <c r="S425" s="9">
        <f t="shared" si="30"/>
        <v>40808.208333333336</v>
      </c>
      <c r="T425" s="9">
        <f t="shared" si="3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2"/>
        <v>0.40470588235294119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3"/>
        <v>music</v>
      </c>
      <c r="R426" t="str">
        <f t="shared" si="34"/>
        <v>indie rock</v>
      </c>
      <c r="S426" s="9">
        <f t="shared" si="30"/>
        <v>43208.208333333328</v>
      </c>
      <c r="T426" s="9">
        <f t="shared" si="31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2"/>
        <v>2.8766666666666665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3"/>
        <v>photography</v>
      </c>
      <c r="R427" t="str">
        <f t="shared" si="34"/>
        <v>photography books</v>
      </c>
      <c r="S427" s="9">
        <f t="shared" si="30"/>
        <v>42213.208333333328</v>
      </c>
      <c r="T427" s="9">
        <f t="shared" si="31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2"/>
        <v>5.7294444444444448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3"/>
        <v>theater</v>
      </c>
      <c r="R428" t="str">
        <f t="shared" si="34"/>
        <v>plays</v>
      </c>
      <c r="S428" s="9">
        <f t="shared" si="30"/>
        <v>41332.25</v>
      </c>
      <c r="T428" s="9">
        <f t="shared" si="31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2"/>
        <v>1.1290429799426933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3"/>
        <v>theater</v>
      </c>
      <c r="R429" t="str">
        <f t="shared" si="34"/>
        <v>plays</v>
      </c>
      <c r="S429" s="9">
        <f t="shared" si="30"/>
        <v>41895.208333333336</v>
      </c>
      <c r="T429" s="9">
        <f t="shared" si="3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2"/>
        <v>0.46387573964497042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3"/>
        <v>film &amp; video</v>
      </c>
      <c r="R430" t="str">
        <f t="shared" si="34"/>
        <v>animation</v>
      </c>
      <c r="S430" s="9">
        <f t="shared" si="30"/>
        <v>40585.25</v>
      </c>
      <c r="T430" s="9">
        <f t="shared" si="31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2"/>
        <v>0.90675916230366493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3"/>
        <v>photography</v>
      </c>
      <c r="R431" t="str">
        <f t="shared" si="34"/>
        <v>photography books</v>
      </c>
      <c r="S431" s="9">
        <f t="shared" si="30"/>
        <v>41680.25</v>
      </c>
      <c r="T431" s="9">
        <f t="shared" si="3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2"/>
        <v>0.67740740740740746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3"/>
        <v>theater</v>
      </c>
      <c r="R432" t="str">
        <f t="shared" si="34"/>
        <v>plays</v>
      </c>
      <c r="S432" s="9">
        <f t="shared" si="30"/>
        <v>43737.208333333328</v>
      </c>
      <c r="T432" s="9">
        <f t="shared" si="31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2"/>
        <v>1.9249019607843136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3"/>
        <v>theater</v>
      </c>
      <c r="R433" t="str">
        <f t="shared" si="34"/>
        <v>plays</v>
      </c>
      <c r="S433" s="9">
        <f t="shared" si="30"/>
        <v>43273.208333333328</v>
      </c>
      <c r="T433" s="9">
        <f t="shared" si="3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2"/>
        <v>0.82714285714285718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3"/>
        <v>theater</v>
      </c>
      <c r="R434" t="str">
        <f t="shared" si="34"/>
        <v>plays</v>
      </c>
      <c r="S434" s="9">
        <f t="shared" si="30"/>
        <v>41761.208333333336</v>
      </c>
      <c r="T434" s="9">
        <f t="shared" si="3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2"/>
        <v>0.54163920922570019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3"/>
        <v>film &amp; video</v>
      </c>
      <c r="R435" t="str">
        <f t="shared" si="34"/>
        <v>documentary</v>
      </c>
      <c r="S435" s="9">
        <f t="shared" si="30"/>
        <v>41603.25</v>
      </c>
      <c r="T435" s="9">
        <f t="shared" si="31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2"/>
        <v>0.16722222222222222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3"/>
        <v>theater</v>
      </c>
      <c r="R436" t="str">
        <f t="shared" si="34"/>
        <v>plays</v>
      </c>
      <c r="S436" s="9">
        <f t="shared" si="30"/>
        <v>42705.25</v>
      </c>
      <c r="T436" s="9">
        <f t="shared" si="31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2"/>
        <v>1.168766404199475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3"/>
        <v>theater</v>
      </c>
      <c r="R437" t="str">
        <f t="shared" si="34"/>
        <v>plays</v>
      </c>
      <c r="S437" s="9">
        <f t="shared" si="30"/>
        <v>41988.25</v>
      </c>
      <c r="T437" s="9">
        <f t="shared" si="31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2"/>
        <v>10.521538461538462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3"/>
        <v>music</v>
      </c>
      <c r="R438" t="str">
        <f t="shared" si="34"/>
        <v>jazz</v>
      </c>
      <c r="S438" s="9">
        <f t="shared" si="30"/>
        <v>43575.208333333328</v>
      </c>
      <c r="T438" s="9">
        <f t="shared" si="31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2"/>
        <v>1.2307407407407407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3"/>
        <v>film &amp; video</v>
      </c>
      <c r="R439" t="str">
        <f t="shared" si="34"/>
        <v>animation</v>
      </c>
      <c r="S439" s="9">
        <f t="shared" si="30"/>
        <v>42260.208333333328</v>
      </c>
      <c r="T439" s="9">
        <f t="shared" si="31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2"/>
        <v>1.7863855421686747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3"/>
        <v>theater</v>
      </c>
      <c r="R440" t="str">
        <f t="shared" si="34"/>
        <v>plays</v>
      </c>
      <c r="S440" s="9">
        <f t="shared" si="30"/>
        <v>41337.25</v>
      </c>
      <c r="T440" s="9">
        <f t="shared" si="31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2"/>
        <v>3.5528169014084505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3"/>
        <v>film &amp; video</v>
      </c>
      <c r="R441" t="str">
        <f t="shared" si="34"/>
        <v>science fiction</v>
      </c>
      <c r="S441" s="9">
        <f t="shared" si="30"/>
        <v>42680.208333333328</v>
      </c>
      <c r="T441" s="9">
        <f t="shared" si="31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2"/>
        <v>1.6190634146341463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3"/>
        <v>film &amp; video</v>
      </c>
      <c r="R442" t="str">
        <f t="shared" si="34"/>
        <v>television</v>
      </c>
      <c r="S442" s="9">
        <f t="shared" si="30"/>
        <v>42916.208333333328</v>
      </c>
      <c r="T442" s="9">
        <f t="shared" si="3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2"/>
        <v>0.24914285714285714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3"/>
        <v>technology</v>
      </c>
      <c r="R443" t="str">
        <f t="shared" si="34"/>
        <v>wearables</v>
      </c>
      <c r="S443" s="9">
        <f t="shared" si="30"/>
        <v>41025.208333333336</v>
      </c>
      <c r="T443" s="9">
        <f t="shared" si="31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2"/>
        <v>1.9872222222222222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3"/>
        <v>theater</v>
      </c>
      <c r="R444" t="str">
        <f t="shared" si="34"/>
        <v>plays</v>
      </c>
      <c r="S444" s="9">
        <f t="shared" si="30"/>
        <v>42980.208333333328</v>
      </c>
      <c r="T444" s="9">
        <f t="shared" si="31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2"/>
        <v>0.34752688172043011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3"/>
        <v>theater</v>
      </c>
      <c r="R445" t="str">
        <f t="shared" si="34"/>
        <v>plays</v>
      </c>
      <c r="S445" s="9">
        <f t="shared" si="30"/>
        <v>40451.208333333336</v>
      </c>
      <c r="T445" s="9">
        <f t="shared" si="31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2"/>
        <v>1.7641935483870967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3"/>
        <v>music</v>
      </c>
      <c r="R446" t="str">
        <f t="shared" si="34"/>
        <v>indie rock</v>
      </c>
      <c r="S446" s="9">
        <f t="shared" si="30"/>
        <v>40748.208333333336</v>
      </c>
      <c r="T446" s="9">
        <f t="shared" si="31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2"/>
        <v>5.1138095238095236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3"/>
        <v>theater</v>
      </c>
      <c r="R447" t="str">
        <f t="shared" si="34"/>
        <v>plays</v>
      </c>
      <c r="S447" s="9">
        <f t="shared" si="30"/>
        <v>40515.25</v>
      </c>
      <c r="T447" s="9">
        <f t="shared" si="3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2"/>
        <v>0.82044117647058823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3"/>
        <v>technology</v>
      </c>
      <c r="R448" t="str">
        <f t="shared" si="34"/>
        <v>wearables</v>
      </c>
      <c r="S448" s="9">
        <f t="shared" si="30"/>
        <v>41261.25</v>
      </c>
      <c r="T448" s="9">
        <f t="shared" si="31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2"/>
        <v>0.24326030927835052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3"/>
        <v>film &amp; video</v>
      </c>
      <c r="R449" t="str">
        <f t="shared" si="34"/>
        <v>television</v>
      </c>
      <c r="S449" s="9">
        <f t="shared" si="30"/>
        <v>43088.25</v>
      </c>
      <c r="T449" s="9">
        <f t="shared" si="3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2"/>
        <v>0.50482758620689661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3"/>
        <v>games</v>
      </c>
      <c r="R450" t="str">
        <f t="shared" si="34"/>
        <v>video games</v>
      </c>
      <c r="S450" s="9">
        <f t="shared" ref="S450:S513" si="35">(((L450/60)/60)/24)+DATE(1970,1,1)</f>
        <v>41378.208333333336</v>
      </c>
      <c r="T450" s="9">
        <f t="shared" ref="T450:T513" si="36">(((M450/60)/60)/24)+DATE(1970,1,1)</f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7">E451/D451</f>
        <v>9.67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8">LEFT(P451, SEARCH("/",P451,1)-1)</f>
        <v>games</v>
      </c>
      <c r="R451" t="str">
        <f t="shared" ref="R451:R514" si="39">RIGHT(P451,LEN(P451)-SEARCH("/",P451,1))</f>
        <v>video games</v>
      </c>
      <c r="S451" s="9">
        <f t="shared" si="35"/>
        <v>43530.25</v>
      </c>
      <c r="T451" s="9">
        <f t="shared" si="36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7"/>
        <v>0.04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8"/>
        <v>film &amp; video</v>
      </c>
      <c r="R452" t="str">
        <f t="shared" si="39"/>
        <v>animation</v>
      </c>
      <c r="S452" s="9">
        <f t="shared" si="35"/>
        <v>43394.208333333328</v>
      </c>
      <c r="T452" s="9">
        <f t="shared" si="36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7"/>
        <v>1.2284501347708894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8"/>
        <v>music</v>
      </c>
      <c r="R453" t="str">
        <f t="shared" si="39"/>
        <v>rock</v>
      </c>
      <c r="S453" s="9">
        <f t="shared" si="35"/>
        <v>42935.208333333328</v>
      </c>
      <c r="T453" s="9">
        <f t="shared" si="3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7"/>
        <v>0.63437500000000002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8"/>
        <v>film &amp; video</v>
      </c>
      <c r="R454" t="str">
        <f t="shared" si="39"/>
        <v>drama</v>
      </c>
      <c r="S454" s="9">
        <f t="shared" si="35"/>
        <v>40365.208333333336</v>
      </c>
      <c r="T454" s="9">
        <f t="shared" si="3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7"/>
        <v>0.56331688596491225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8"/>
        <v>film &amp; video</v>
      </c>
      <c r="R455" t="str">
        <f t="shared" si="39"/>
        <v>science fiction</v>
      </c>
      <c r="S455" s="9">
        <f t="shared" si="35"/>
        <v>42705.25</v>
      </c>
      <c r="T455" s="9">
        <f t="shared" si="3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7"/>
        <v>0.44074999999999998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8"/>
        <v>film &amp; video</v>
      </c>
      <c r="R456" t="str">
        <f t="shared" si="39"/>
        <v>drama</v>
      </c>
      <c r="S456" s="9">
        <f t="shared" si="35"/>
        <v>41568.208333333336</v>
      </c>
      <c r="T456" s="9">
        <f t="shared" si="36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7"/>
        <v>1.1837253218884121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8"/>
        <v>theater</v>
      </c>
      <c r="R457" t="str">
        <f t="shared" si="39"/>
        <v>plays</v>
      </c>
      <c r="S457" s="9">
        <f t="shared" si="35"/>
        <v>40809.208333333336</v>
      </c>
      <c r="T457" s="9">
        <f t="shared" si="36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7"/>
        <v>1.041243169398907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8"/>
        <v>music</v>
      </c>
      <c r="R458" t="str">
        <f t="shared" si="39"/>
        <v>indie rock</v>
      </c>
      <c r="S458" s="9">
        <f t="shared" si="35"/>
        <v>43141.25</v>
      </c>
      <c r="T458" s="9">
        <f t="shared" si="3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7"/>
        <v>0.26640000000000003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8"/>
        <v>theater</v>
      </c>
      <c r="R459" t="str">
        <f t="shared" si="39"/>
        <v>plays</v>
      </c>
      <c r="S459" s="9">
        <f t="shared" si="35"/>
        <v>42657.208333333328</v>
      </c>
      <c r="T459" s="9">
        <f t="shared" si="36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7"/>
        <v>3.5120118343195266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8"/>
        <v>theater</v>
      </c>
      <c r="R460" t="str">
        <f t="shared" si="39"/>
        <v>plays</v>
      </c>
      <c r="S460" s="9">
        <f t="shared" si="35"/>
        <v>40265.208333333336</v>
      </c>
      <c r="T460" s="9">
        <f t="shared" si="3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7"/>
        <v>0.90063492063492068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8"/>
        <v>film &amp; video</v>
      </c>
      <c r="R461" t="str">
        <f t="shared" si="39"/>
        <v>documentary</v>
      </c>
      <c r="S461" s="9">
        <f t="shared" si="35"/>
        <v>42001.25</v>
      </c>
      <c r="T461" s="9">
        <f t="shared" si="36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7"/>
        <v>1.7162500000000001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8"/>
        <v>theater</v>
      </c>
      <c r="R462" t="str">
        <f t="shared" si="39"/>
        <v>plays</v>
      </c>
      <c r="S462" s="9">
        <f t="shared" si="35"/>
        <v>40399.208333333336</v>
      </c>
      <c r="T462" s="9">
        <f t="shared" si="36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7"/>
        <v>1.4104655870445344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8"/>
        <v>film &amp; video</v>
      </c>
      <c r="R463" t="str">
        <f t="shared" si="39"/>
        <v>drama</v>
      </c>
      <c r="S463" s="9">
        <f t="shared" si="35"/>
        <v>41757.208333333336</v>
      </c>
      <c r="T463" s="9">
        <f t="shared" si="3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7"/>
        <v>0.30579449152542371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8"/>
        <v>games</v>
      </c>
      <c r="R464" t="str">
        <f t="shared" si="39"/>
        <v>mobile games</v>
      </c>
      <c r="S464" s="9">
        <f t="shared" si="35"/>
        <v>41304.25</v>
      </c>
      <c r="T464" s="9">
        <f t="shared" si="36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7"/>
        <v>1.0816455696202532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8"/>
        <v>film &amp; video</v>
      </c>
      <c r="R465" t="str">
        <f t="shared" si="39"/>
        <v>animation</v>
      </c>
      <c r="S465" s="9">
        <f t="shared" si="35"/>
        <v>41639.25</v>
      </c>
      <c r="T465" s="9">
        <f t="shared" si="36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7"/>
        <v>1.3345505617977529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8"/>
        <v>theater</v>
      </c>
      <c r="R466" t="str">
        <f t="shared" si="39"/>
        <v>plays</v>
      </c>
      <c r="S466" s="9">
        <f t="shared" si="35"/>
        <v>43142.25</v>
      </c>
      <c r="T466" s="9">
        <f t="shared" si="36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7"/>
        <v>1.8785106382978722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8"/>
        <v>publishing</v>
      </c>
      <c r="R467" t="str">
        <f t="shared" si="39"/>
        <v>translations</v>
      </c>
      <c r="S467" s="9">
        <f t="shared" si="35"/>
        <v>43127.25</v>
      </c>
      <c r="T467" s="9">
        <f t="shared" si="36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7"/>
        <v>3.32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8"/>
        <v>technology</v>
      </c>
      <c r="R468" t="str">
        <f t="shared" si="39"/>
        <v>wearables</v>
      </c>
      <c r="S468" s="9">
        <f t="shared" si="35"/>
        <v>41409.208333333336</v>
      </c>
      <c r="T468" s="9">
        <f t="shared" si="36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7"/>
        <v>5.7521428571428572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8"/>
        <v>technology</v>
      </c>
      <c r="R469" t="str">
        <f t="shared" si="39"/>
        <v>web</v>
      </c>
      <c r="S469" s="9">
        <f t="shared" si="35"/>
        <v>42331.25</v>
      </c>
      <c r="T469" s="9">
        <f t="shared" si="3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7"/>
        <v>0.40500000000000003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8"/>
        <v>theater</v>
      </c>
      <c r="R470" t="str">
        <f t="shared" si="39"/>
        <v>plays</v>
      </c>
      <c r="S470" s="9">
        <f t="shared" si="35"/>
        <v>43569.208333333328</v>
      </c>
      <c r="T470" s="9">
        <f t="shared" si="36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7"/>
        <v>1.8442857142857143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8"/>
        <v>film &amp; video</v>
      </c>
      <c r="R471" t="str">
        <f t="shared" si="39"/>
        <v>drama</v>
      </c>
      <c r="S471" s="9">
        <f t="shared" si="35"/>
        <v>42142.208333333328</v>
      </c>
      <c r="T471" s="9">
        <f t="shared" si="36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7"/>
        <v>2.8580555555555556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8"/>
        <v>technology</v>
      </c>
      <c r="R472" t="str">
        <f t="shared" si="39"/>
        <v>wearables</v>
      </c>
      <c r="S472" s="9">
        <f t="shared" si="35"/>
        <v>42716.25</v>
      </c>
      <c r="T472" s="9">
        <f t="shared" si="36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7"/>
        <v>3.19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8"/>
        <v>food</v>
      </c>
      <c r="R473" t="str">
        <f t="shared" si="39"/>
        <v>food trucks</v>
      </c>
      <c r="S473" s="9">
        <f t="shared" si="35"/>
        <v>41031.208333333336</v>
      </c>
      <c r="T473" s="9">
        <f t="shared" si="3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7"/>
        <v>0.39234070221066319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8"/>
        <v>music</v>
      </c>
      <c r="R474" t="str">
        <f t="shared" si="39"/>
        <v>rock</v>
      </c>
      <c r="S474" s="9">
        <f t="shared" si="35"/>
        <v>43535.208333333328</v>
      </c>
      <c r="T474" s="9">
        <f t="shared" si="36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7"/>
        <v>1.7814000000000001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8"/>
        <v>music</v>
      </c>
      <c r="R475" t="str">
        <f t="shared" si="39"/>
        <v>electric music</v>
      </c>
      <c r="S475" s="9">
        <f t="shared" si="35"/>
        <v>43277.208333333328</v>
      </c>
      <c r="T475" s="9">
        <f t="shared" si="36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7"/>
        <v>3.6515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8"/>
        <v>film &amp; video</v>
      </c>
      <c r="R476" t="str">
        <f t="shared" si="39"/>
        <v>television</v>
      </c>
      <c r="S476" s="9">
        <f t="shared" si="35"/>
        <v>41989.25</v>
      </c>
      <c r="T476" s="9">
        <f t="shared" si="36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7"/>
        <v>1.1394594594594594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8"/>
        <v>publishing</v>
      </c>
      <c r="R477" t="str">
        <f t="shared" si="39"/>
        <v>translations</v>
      </c>
      <c r="S477" s="9">
        <f t="shared" si="35"/>
        <v>41450.208333333336</v>
      </c>
      <c r="T477" s="9">
        <f t="shared" si="3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7"/>
        <v>0.29828720626631855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8"/>
        <v>publishing</v>
      </c>
      <c r="R478" t="str">
        <f t="shared" si="39"/>
        <v>fiction</v>
      </c>
      <c r="S478" s="9">
        <f t="shared" si="35"/>
        <v>43322.208333333328</v>
      </c>
      <c r="T478" s="9">
        <f t="shared" si="3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7"/>
        <v>0.54270588235294115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8"/>
        <v>film &amp; video</v>
      </c>
      <c r="R479" t="str">
        <f t="shared" si="39"/>
        <v>science fiction</v>
      </c>
      <c r="S479" s="9">
        <f t="shared" si="35"/>
        <v>40720.208333333336</v>
      </c>
      <c r="T479" s="9">
        <f t="shared" si="36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7"/>
        <v>2.3634156976744185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8"/>
        <v>technology</v>
      </c>
      <c r="R480" t="str">
        <f t="shared" si="39"/>
        <v>wearables</v>
      </c>
      <c r="S480" s="9">
        <f t="shared" si="35"/>
        <v>42072.208333333328</v>
      </c>
      <c r="T480" s="9">
        <f t="shared" si="36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7"/>
        <v>5.1291666666666664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8"/>
        <v>food</v>
      </c>
      <c r="R481" t="str">
        <f t="shared" si="39"/>
        <v>food trucks</v>
      </c>
      <c r="S481" s="9">
        <f t="shared" si="35"/>
        <v>42945.208333333328</v>
      </c>
      <c r="T481" s="9">
        <f t="shared" si="36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7"/>
        <v>1.0065116279069768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8"/>
        <v>photography</v>
      </c>
      <c r="R482" t="str">
        <f t="shared" si="39"/>
        <v>photography books</v>
      </c>
      <c r="S482" s="9">
        <f t="shared" si="35"/>
        <v>40248.25</v>
      </c>
      <c r="T482" s="9">
        <f t="shared" si="3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7"/>
        <v>0.81348423194303154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8"/>
        <v>theater</v>
      </c>
      <c r="R483" t="str">
        <f t="shared" si="39"/>
        <v>plays</v>
      </c>
      <c r="S483" s="9">
        <f t="shared" si="35"/>
        <v>41913.208333333336</v>
      </c>
      <c r="T483" s="9">
        <f t="shared" si="3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7"/>
        <v>0.16404761904761905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8"/>
        <v>publishing</v>
      </c>
      <c r="R484" t="str">
        <f t="shared" si="39"/>
        <v>fiction</v>
      </c>
      <c r="S484" s="9">
        <f t="shared" si="35"/>
        <v>40963.25</v>
      </c>
      <c r="T484" s="9">
        <f t="shared" si="3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7"/>
        <v>0.52774617067833696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8"/>
        <v>theater</v>
      </c>
      <c r="R485" t="str">
        <f t="shared" si="39"/>
        <v>plays</v>
      </c>
      <c r="S485" s="9">
        <f t="shared" si="35"/>
        <v>43811.25</v>
      </c>
      <c r="T485" s="9">
        <f t="shared" si="36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7"/>
        <v>2.6020608108108108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8"/>
        <v>food</v>
      </c>
      <c r="R486" t="str">
        <f t="shared" si="39"/>
        <v>food trucks</v>
      </c>
      <c r="S486" s="9">
        <f t="shared" si="35"/>
        <v>41855.208333333336</v>
      </c>
      <c r="T486" s="9">
        <f t="shared" si="3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7"/>
        <v>0.30732891832229581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8"/>
        <v>theater</v>
      </c>
      <c r="R487" t="str">
        <f t="shared" si="39"/>
        <v>plays</v>
      </c>
      <c r="S487" s="9">
        <f t="shared" si="35"/>
        <v>43626.208333333328</v>
      </c>
      <c r="T487" s="9">
        <f t="shared" si="3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7"/>
        <v>0.13500000000000001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8"/>
        <v>publishing</v>
      </c>
      <c r="R488" t="str">
        <f t="shared" si="39"/>
        <v>translations</v>
      </c>
      <c r="S488" s="9">
        <f t="shared" si="35"/>
        <v>43168.25</v>
      </c>
      <c r="T488" s="9">
        <f t="shared" si="36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7"/>
        <v>1.7862556663644606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8"/>
        <v>theater</v>
      </c>
      <c r="R489" t="str">
        <f t="shared" si="39"/>
        <v>plays</v>
      </c>
      <c r="S489" s="9">
        <f t="shared" si="35"/>
        <v>42845.208333333328</v>
      </c>
      <c r="T489" s="9">
        <f t="shared" si="36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7"/>
        <v>2.2005660377358489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8"/>
        <v>theater</v>
      </c>
      <c r="R490" t="str">
        <f t="shared" si="39"/>
        <v>plays</v>
      </c>
      <c r="S490" s="9">
        <f t="shared" si="35"/>
        <v>42403.25</v>
      </c>
      <c r="T490" s="9">
        <f t="shared" si="36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7"/>
        <v>1.015108695652174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8"/>
        <v>technology</v>
      </c>
      <c r="R491" t="str">
        <f t="shared" si="39"/>
        <v>wearables</v>
      </c>
      <c r="S491" s="9">
        <f t="shared" si="35"/>
        <v>40406.208333333336</v>
      </c>
      <c r="T491" s="9">
        <f t="shared" si="36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7"/>
        <v>1.915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8"/>
        <v>journalism</v>
      </c>
      <c r="R492" t="str">
        <f t="shared" si="39"/>
        <v>audio</v>
      </c>
      <c r="S492" s="9">
        <f t="shared" si="35"/>
        <v>43786.25</v>
      </c>
      <c r="T492" s="9">
        <f t="shared" si="36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7"/>
        <v>3.0534683098591549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8"/>
        <v>food</v>
      </c>
      <c r="R493" t="str">
        <f t="shared" si="39"/>
        <v>food trucks</v>
      </c>
      <c r="S493" s="9">
        <f t="shared" si="35"/>
        <v>41456.208333333336</v>
      </c>
      <c r="T493" s="9">
        <f t="shared" si="36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7"/>
        <v>0.23995287958115183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8"/>
        <v>film &amp; video</v>
      </c>
      <c r="R494" t="str">
        <f t="shared" si="39"/>
        <v>shorts</v>
      </c>
      <c r="S494" s="9">
        <f t="shared" si="35"/>
        <v>40336.208333333336</v>
      </c>
      <c r="T494" s="9">
        <f t="shared" si="36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7"/>
        <v>7.2377777777777776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8"/>
        <v>photography</v>
      </c>
      <c r="R495" t="str">
        <f t="shared" si="39"/>
        <v>photography books</v>
      </c>
      <c r="S495" s="9">
        <f t="shared" si="35"/>
        <v>43645.208333333328</v>
      </c>
      <c r="T495" s="9">
        <f t="shared" si="36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7"/>
        <v>5.4736000000000002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8"/>
        <v>technology</v>
      </c>
      <c r="R496" t="str">
        <f t="shared" si="39"/>
        <v>wearables</v>
      </c>
      <c r="S496" s="9">
        <f t="shared" si="35"/>
        <v>40990.208333333336</v>
      </c>
      <c r="T496" s="9">
        <f t="shared" si="36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7"/>
        <v>4.1449999999999996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8"/>
        <v>theater</v>
      </c>
      <c r="R497" t="str">
        <f t="shared" si="39"/>
        <v>plays</v>
      </c>
      <c r="S497" s="9">
        <f t="shared" si="35"/>
        <v>41800.208333333336</v>
      </c>
      <c r="T497" s="9">
        <f t="shared" si="3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7"/>
        <v>9.0696409140369975E-3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8"/>
        <v>film &amp; video</v>
      </c>
      <c r="R498" t="str">
        <f t="shared" si="39"/>
        <v>animation</v>
      </c>
      <c r="S498" s="9">
        <f t="shared" si="35"/>
        <v>42876.208333333328</v>
      </c>
      <c r="T498" s="9">
        <f t="shared" si="3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7"/>
        <v>0.34173469387755101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8"/>
        <v>technology</v>
      </c>
      <c r="R499" t="str">
        <f t="shared" si="39"/>
        <v>wearables</v>
      </c>
      <c r="S499" s="9">
        <f t="shared" si="35"/>
        <v>42724.25</v>
      </c>
      <c r="T499" s="9">
        <f t="shared" si="3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7"/>
        <v>0.239488107549121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8"/>
        <v>technology</v>
      </c>
      <c r="R500" t="str">
        <f t="shared" si="39"/>
        <v>web</v>
      </c>
      <c r="S500" s="9">
        <f t="shared" si="35"/>
        <v>42005.25</v>
      </c>
      <c r="T500" s="9">
        <f t="shared" si="3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7"/>
        <v>0.48072649572649573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8"/>
        <v>film &amp; video</v>
      </c>
      <c r="R501" t="str">
        <f t="shared" si="39"/>
        <v>documentary</v>
      </c>
      <c r="S501" s="9">
        <f t="shared" si="35"/>
        <v>42444.208333333328</v>
      </c>
      <c r="T501" s="9">
        <f t="shared" si="3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7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8"/>
        <v>theater</v>
      </c>
      <c r="R502" t="str">
        <f t="shared" si="39"/>
        <v>plays</v>
      </c>
      <c r="S502" s="9">
        <f t="shared" si="35"/>
        <v>41395.208333333336</v>
      </c>
      <c r="T502" s="9">
        <f t="shared" si="3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7"/>
        <v>0.70145182291666663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8"/>
        <v>film &amp; video</v>
      </c>
      <c r="R503" t="str">
        <f t="shared" si="39"/>
        <v>documentary</v>
      </c>
      <c r="S503" s="9">
        <f t="shared" si="35"/>
        <v>41345.208333333336</v>
      </c>
      <c r="T503" s="9">
        <f t="shared" si="36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7"/>
        <v>5.2992307692307694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8"/>
        <v>games</v>
      </c>
      <c r="R504" t="str">
        <f t="shared" si="39"/>
        <v>video games</v>
      </c>
      <c r="S504" s="9">
        <f t="shared" si="35"/>
        <v>41117.208333333336</v>
      </c>
      <c r="T504" s="9">
        <f t="shared" si="36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7"/>
        <v>1.8032549019607844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8"/>
        <v>film &amp; video</v>
      </c>
      <c r="R505" t="str">
        <f t="shared" si="39"/>
        <v>drama</v>
      </c>
      <c r="S505" s="9">
        <f t="shared" si="35"/>
        <v>42186.208333333328</v>
      </c>
      <c r="T505" s="9">
        <f t="shared" si="3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7"/>
        <v>0.92320000000000002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8"/>
        <v>music</v>
      </c>
      <c r="R506" t="str">
        <f t="shared" si="39"/>
        <v>rock</v>
      </c>
      <c r="S506" s="9">
        <f t="shared" si="35"/>
        <v>42142.208333333328</v>
      </c>
      <c r="T506" s="9">
        <f t="shared" si="3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7"/>
        <v>0.13901001112347053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8"/>
        <v>publishing</v>
      </c>
      <c r="R507" t="str">
        <f t="shared" si="39"/>
        <v>radio &amp; podcasts</v>
      </c>
      <c r="S507" s="9">
        <f t="shared" si="35"/>
        <v>41341.25</v>
      </c>
      <c r="T507" s="9">
        <f t="shared" si="36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7"/>
        <v>9.2707777777777771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8"/>
        <v>theater</v>
      </c>
      <c r="R508" t="str">
        <f t="shared" si="39"/>
        <v>plays</v>
      </c>
      <c r="S508" s="9">
        <f t="shared" si="35"/>
        <v>43062.25</v>
      </c>
      <c r="T508" s="9">
        <f t="shared" si="3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7"/>
        <v>0.39857142857142858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8"/>
        <v>technology</v>
      </c>
      <c r="R509" t="str">
        <f t="shared" si="39"/>
        <v>web</v>
      </c>
      <c r="S509" s="9">
        <f t="shared" si="35"/>
        <v>41373.208333333336</v>
      </c>
      <c r="T509" s="9">
        <f t="shared" si="36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7"/>
        <v>1.1222929936305732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8"/>
        <v>theater</v>
      </c>
      <c r="R510" t="str">
        <f t="shared" si="39"/>
        <v>plays</v>
      </c>
      <c r="S510" s="9">
        <f t="shared" si="35"/>
        <v>43310.208333333328</v>
      </c>
      <c r="T510" s="9">
        <f t="shared" si="3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7"/>
        <v>0.70925816023738875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8"/>
        <v>theater</v>
      </c>
      <c r="R511" t="str">
        <f t="shared" si="39"/>
        <v>plays</v>
      </c>
      <c r="S511" s="9">
        <f t="shared" si="35"/>
        <v>41034.208333333336</v>
      </c>
      <c r="T511" s="9">
        <f t="shared" si="36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7"/>
        <v>1.1908974358974358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8"/>
        <v>film &amp; video</v>
      </c>
      <c r="R512" t="str">
        <f t="shared" si="39"/>
        <v>drama</v>
      </c>
      <c r="S512" s="9">
        <f t="shared" si="35"/>
        <v>43251.208333333328</v>
      </c>
      <c r="T512" s="9">
        <f t="shared" si="3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7"/>
        <v>0.24017591339648173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8"/>
        <v>theater</v>
      </c>
      <c r="R513" t="str">
        <f t="shared" si="39"/>
        <v>plays</v>
      </c>
      <c r="S513" s="9">
        <f t="shared" si="35"/>
        <v>43671.208333333328</v>
      </c>
      <c r="T513" s="9">
        <f t="shared" si="36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7"/>
        <v>1.3931868131868133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8"/>
        <v>games</v>
      </c>
      <c r="R514" t="str">
        <f t="shared" si="39"/>
        <v>video games</v>
      </c>
      <c r="S514" s="9">
        <f t="shared" ref="S514:S577" si="40">(((L514/60)/60)/24)+DATE(1970,1,1)</f>
        <v>41825.208333333336</v>
      </c>
      <c r="T514" s="9">
        <f t="shared" ref="T514:T577" si="41">(((M514/60)/60)/24)+DATE(1970,1,1)</f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2">E515/D515</f>
        <v>0.39277108433734942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3">LEFT(P515, SEARCH("/",P515,1)-1)</f>
        <v>film &amp; video</v>
      </c>
      <c r="R515" t="str">
        <f t="shared" ref="R515:R578" si="44">RIGHT(P515,LEN(P515)-SEARCH("/",P515,1))</f>
        <v>television</v>
      </c>
      <c r="S515" s="9">
        <f t="shared" si="40"/>
        <v>40430.208333333336</v>
      </c>
      <c r="T515" s="9">
        <f t="shared" si="41"/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2"/>
        <v>0.22439077144917088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3"/>
        <v>music</v>
      </c>
      <c r="R516" t="str">
        <f t="shared" si="44"/>
        <v>rock</v>
      </c>
      <c r="S516" s="9">
        <f t="shared" si="40"/>
        <v>41614.25</v>
      </c>
      <c r="T516" s="9">
        <f t="shared" si="41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2"/>
        <v>0.55779069767441858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3"/>
        <v>theater</v>
      </c>
      <c r="R517" t="str">
        <f t="shared" si="44"/>
        <v>plays</v>
      </c>
      <c r="S517" s="9">
        <f t="shared" si="40"/>
        <v>40900.25</v>
      </c>
      <c r="T517" s="9">
        <f t="shared" si="41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2"/>
        <v>0.42523125996810207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3"/>
        <v>publishing</v>
      </c>
      <c r="R518" t="str">
        <f t="shared" si="44"/>
        <v>nonfiction</v>
      </c>
      <c r="S518" s="9">
        <f t="shared" si="40"/>
        <v>40396.208333333336</v>
      </c>
      <c r="T518" s="9">
        <f t="shared" si="41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2"/>
        <v>1.1200000000000001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3"/>
        <v>food</v>
      </c>
      <c r="R519" t="str">
        <f t="shared" si="44"/>
        <v>food trucks</v>
      </c>
      <c r="S519" s="9">
        <f t="shared" si="40"/>
        <v>42860.208333333328</v>
      </c>
      <c r="T519" s="9">
        <f t="shared" si="41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2"/>
        <v>7.0681818181818179E-2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3"/>
        <v>film &amp; video</v>
      </c>
      <c r="R520" t="str">
        <f t="shared" si="44"/>
        <v>animation</v>
      </c>
      <c r="S520" s="9">
        <f t="shared" si="40"/>
        <v>43154.25</v>
      </c>
      <c r="T520" s="9">
        <f t="shared" si="41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2"/>
        <v>1.0174563871693867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3"/>
        <v>music</v>
      </c>
      <c r="R521" t="str">
        <f t="shared" si="44"/>
        <v>rock</v>
      </c>
      <c r="S521" s="9">
        <f t="shared" si="40"/>
        <v>42012.25</v>
      </c>
      <c r="T521" s="9">
        <f t="shared" si="41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2"/>
        <v>4.2575000000000003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3"/>
        <v>theater</v>
      </c>
      <c r="R522" t="str">
        <f t="shared" si="44"/>
        <v>plays</v>
      </c>
      <c r="S522" s="9">
        <f t="shared" si="40"/>
        <v>43574.208333333328</v>
      </c>
      <c r="T522" s="9">
        <f t="shared" si="41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2"/>
        <v>1.4553947368421052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3"/>
        <v>film &amp; video</v>
      </c>
      <c r="R523" t="str">
        <f t="shared" si="44"/>
        <v>drama</v>
      </c>
      <c r="S523" s="9">
        <f t="shared" si="40"/>
        <v>42605.208333333328</v>
      </c>
      <c r="T523" s="9">
        <f t="shared" si="41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2"/>
        <v>0.32453465346534655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3"/>
        <v>film &amp; video</v>
      </c>
      <c r="R524" t="str">
        <f t="shared" si="44"/>
        <v>shorts</v>
      </c>
      <c r="S524" s="9">
        <f t="shared" si="40"/>
        <v>41093.208333333336</v>
      </c>
      <c r="T524" s="9">
        <f t="shared" si="41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2"/>
        <v>7.003333333333333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3"/>
        <v>film &amp; video</v>
      </c>
      <c r="R525" t="str">
        <f t="shared" si="44"/>
        <v>shorts</v>
      </c>
      <c r="S525" s="9">
        <f t="shared" si="40"/>
        <v>40241.25</v>
      </c>
      <c r="T525" s="9">
        <f t="shared" si="41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2"/>
        <v>0.83904860392967939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3"/>
        <v>theater</v>
      </c>
      <c r="R526" t="str">
        <f t="shared" si="44"/>
        <v>plays</v>
      </c>
      <c r="S526" s="9">
        <f t="shared" si="40"/>
        <v>40294.208333333336</v>
      </c>
      <c r="T526" s="9">
        <f t="shared" si="41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2"/>
        <v>0.84190476190476193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3"/>
        <v>technology</v>
      </c>
      <c r="R527" t="str">
        <f t="shared" si="44"/>
        <v>wearables</v>
      </c>
      <c r="S527" s="9">
        <f t="shared" si="40"/>
        <v>40505.25</v>
      </c>
      <c r="T527" s="9">
        <f t="shared" si="41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2"/>
        <v>1.5595180722891566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3"/>
        <v>theater</v>
      </c>
      <c r="R528" t="str">
        <f t="shared" si="44"/>
        <v>plays</v>
      </c>
      <c r="S528" s="9">
        <f t="shared" si="40"/>
        <v>42364.25</v>
      </c>
      <c r="T528" s="9">
        <f t="shared" si="41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2"/>
        <v>0.99619450317124736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3"/>
        <v>film &amp; video</v>
      </c>
      <c r="R529" t="str">
        <f t="shared" si="44"/>
        <v>animation</v>
      </c>
      <c r="S529" s="9">
        <f t="shared" si="40"/>
        <v>42405.25</v>
      </c>
      <c r="T529" s="9">
        <f t="shared" si="41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2"/>
        <v>0.80300000000000005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3"/>
        <v>music</v>
      </c>
      <c r="R530" t="str">
        <f t="shared" si="44"/>
        <v>indie rock</v>
      </c>
      <c r="S530" s="9">
        <f t="shared" si="40"/>
        <v>41601.25</v>
      </c>
      <c r="T530" s="9">
        <f t="shared" si="41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2"/>
        <v>0.11254901960784314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3"/>
        <v>games</v>
      </c>
      <c r="R531" t="str">
        <f t="shared" si="44"/>
        <v>video games</v>
      </c>
      <c r="S531" s="9">
        <f t="shared" si="40"/>
        <v>41769.208333333336</v>
      </c>
      <c r="T531" s="9">
        <f t="shared" si="41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2"/>
        <v>0.91740952380952379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3"/>
        <v>publishing</v>
      </c>
      <c r="R532" t="str">
        <f t="shared" si="44"/>
        <v>fiction</v>
      </c>
      <c r="S532" s="9">
        <f t="shared" si="40"/>
        <v>40421.208333333336</v>
      </c>
      <c r="T532" s="9">
        <f t="shared" si="41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2"/>
        <v>0.95521156936261387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3"/>
        <v>games</v>
      </c>
      <c r="R533" t="str">
        <f t="shared" si="44"/>
        <v>video games</v>
      </c>
      <c r="S533" s="9">
        <f t="shared" si="40"/>
        <v>41589.25</v>
      </c>
      <c r="T533" s="9">
        <f t="shared" si="41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2"/>
        <v>5.0287499999999996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3"/>
        <v>theater</v>
      </c>
      <c r="R534" t="str">
        <f t="shared" si="44"/>
        <v>plays</v>
      </c>
      <c r="S534" s="9">
        <f t="shared" si="40"/>
        <v>43125.25</v>
      </c>
      <c r="T534" s="9">
        <f t="shared" si="41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2"/>
        <v>1.5924394463667819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3"/>
        <v>music</v>
      </c>
      <c r="R535" t="str">
        <f t="shared" si="44"/>
        <v>indie rock</v>
      </c>
      <c r="S535" s="9">
        <f t="shared" si="40"/>
        <v>41479.208333333336</v>
      </c>
      <c r="T535" s="9">
        <f t="shared" si="41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2"/>
        <v>0.15022446689113356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3"/>
        <v>film &amp; video</v>
      </c>
      <c r="R536" t="str">
        <f t="shared" si="44"/>
        <v>drama</v>
      </c>
      <c r="S536" s="9">
        <f t="shared" si="40"/>
        <v>43329.208333333328</v>
      </c>
      <c r="T536" s="9">
        <f t="shared" si="41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2"/>
        <v>4.820384615384615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3"/>
        <v>theater</v>
      </c>
      <c r="R537" t="str">
        <f t="shared" si="44"/>
        <v>plays</v>
      </c>
      <c r="S537" s="9">
        <f t="shared" si="40"/>
        <v>43259.208333333328</v>
      </c>
      <c r="T537" s="9">
        <f t="shared" si="41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2"/>
        <v>1.4996938775510205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3"/>
        <v>publishing</v>
      </c>
      <c r="R538" t="str">
        <f t="shared" si="44"/>
        <v>fiction</v>
      </c>
      <c r="S538" s="9">
        <f t="shared" si="40"/>
        <v>40414.208333333336</v>
      </c>
      <c r="T538" s="9">
        <f t="shared" si="41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2"/>
        <v>1.1722156398104266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3"/>
        <v>film &amp; video</v>
      </c>
      <c r="R539" t="str">
        <f t="shared" si="44"/>
        <v>documentary</v>
      </c>
      <c r="S539" s="9">
        <f t="shared" si="40"/>
        <v>43342.208333333328</v>
      </c>
      <c r="T539" s="9">
        <f t="shared" si="41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2"/>
        <v>0.37695968274950431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3"/>
        <v>games</v>
      </c>
      <c r="R540" t="str">
        <f t="shared" si="44"/>
        <v>mobile games</v>
      </c>
      <c r="S540" s="9">
        <f t="shared" si="40"/>
        <v>41539.208333333336</v>
      </c>
      <c r="T540" s="9">
        <f t="shared" si="41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2"/>
        <v>0.72653061224489801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3"/>
        <v>food</v>
      </c>
      <c r="R541" t="str">
        <f t="shared" si="44"/>
        <v>food trucks</v>
      </c>
      <c r="S541" s="9">
        <f t="shared" si="40"/>
        <v>43647.208333333328</v>
      </c>
      <c r="T541" s="9">
        <f t="shared" si="41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2"/>
        <v>2.6598113207547169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3"/>
        <v>photography</v>
      </c>
      <c r="R542" t="str">
        <f t="shared" si="44"/>
        <v>photography books</v>
      </c>
      <c r="S542" s="9">
        <f t="shared" si="40"/>
        <v>43225.208333333328</v>
      </c>
      <c r="T542" s="9">
        <f t="shared" si="41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2"/>
        <v>0.24205617977528091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3"/>
        <v>games</v>
      </c>
      <c r="R543" t="str">
        <f t="shared" si="44"/>
        <v>mobile games</v>
      </c>
      <c r="S543" s="9">
        <f t="shared" si="40"/>
        <v>42165.208333333328</v>
      </c>
      <c r="T543" s="9">
        <f t="shared" si="41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2"/>
        <v>2.5064935064935064E-2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3"/>
        <v>music</v>
      </c>
      <c r="R544" t="str">
        <f t="shared" si="44"/>
        <v>indie rock</v>
      </c>
      <c r="S544" s="9">
        <f t="shared" si="40"/>
        <v>42391.25</v>
      </c>
      <c r="T544" s="9">
        <f t="shared" si="41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2"/>
        <v>0.1632979976442874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3"/>
        <v>games</v>
      </c>
      <c r="R545" t="str">
        <f t="shared" si="44"/>
        <v>video games</v>
      </c>
      <c r="S545" s="9">
        <f t="shared" si="40"/>
        <v>41528.208333333336</v>
      </c>
      <c r="T545" s="9">
        <f t="shared" si="41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2"/>
        <v>2.7650000000000001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3"/>
        <v>music</v>
      </c>
      <c r="R546" t="str">
        <f t="shared" si="44"/>
        <v>rock</v>
      </c>
      <c r="S546" s="9">
        <f t="shared" si="40"/>
        <v>42377.25</v>
      </c>
      <c r="T546" s="9">
        <f t="shared" si="41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2"/>
        <v>0.88803571428571426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3"/>
        <v>theater</v>
      </c>
      <c r="R547" t="str">
        <f t="shared" si="44"/>
        <v>plays</v>
      </c>
      <c r="S547" s="9">
        <f t="shared" si="40"/>
        <v>43824.25</v>
      </c>
      <c r="T547" s="9">
        <f t="shared" si="41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2"/>
        <v>1.6357142857142857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3"/>
        <v>theater</v>
      </c>
      <c r="R548" t="str">
        <f t="shared" si="44"/>
        <v>plays</v>
      </c>
      <c r="S548" s="9">
        <f t="shared" si="40"/>
        <v>43360.208333333328</v>
      </c>
      <c r="T548" s="9">
        <f t="shared" si="41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2"/>
        <v>9.69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3"/>
        <v>film &amp; video</v>
      </c>
      <c r="R549" t="str">
        <f t="shared" si="44"/>
        <v>drama</v>
      </c>
      <c r="S549" s="9">
        <f t="shared" si="40"/>
        <v>42029.25</v>
      </c>
      <c r="T549" s="9">
        <f t="shared" si="41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2"/>
        <v>2.7091376701966716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3"/>
        <v>theater</v>
      </c>
      <c r="R550" t="str">
        <f t="shared" si="44"/>
        <v>plays</v>
      </c>
      <c r="S550" s="9">
        <f t="shared" si="40"/>
        <v>42461.208333333328</v>
      </c>
      <c r="T550" s="9">
        <f t="shared" si="41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2"/>
        <v>2.8421355932203389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3"/>
        <v>technology</v>
      </c>
      <c r="R551" t="str">
        <f t="shared" si="44"/>
        <v>wearables</v>
      </c>
      <c r="S551" s="9">
        <f t="shared" si="40"/>
        <v>41422.208333333336</v>
      </c>
      <c r="T551" s="9">
        <f t="shared" si="41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2"/>
        <v>0.04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3"/>
        <v>music</v>
      </c>
      <c r="R552" t="str">
        <f t="shared" si="44"/>
        <v>indie rock</v>
      </c>
      <c r="S552" s="9">
        <f t="shared" si="40"/>
        <v>40968.25</v>
      </c>
      <c r="T552" s="9">
        <f t="shared" si="41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2"/>
        <v>0.58632981676846196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3"/>
        <v>technology</v>
      </c>
      <c r="R553" t="str">
        <f t="shared" si="44"/>
        <v>web</v>
      </c>
      <c r="S553" s="9">
        <f t="shared" si="40"/>
        <v>41993.25</v>
      </c>
      <c r="T553" s="9">
        <f t="shared" si="41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2"/>
        <v>0.98511111111111116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3"/>
        <v>theater</v>
      </c>
      <c r="R554" t="str">
        <f t="shared" si="44"/>
        <v>plays</v>
      </c>
      <c r="S554" s="9">
        <f t="shared" si="40"/>
        <v>42700.25</v>
      </c>
      <c r="T554" s="9">
        <f t="shared" si="41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2"/>
        <v>0.43975381008206332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3"/>
        <v>music</v>
      </c>
      <c r="R555" t="str">
        <f t="shared" si="44"/>
        <v>rock</v>
      </c>
      <c r="S555" s="9">
        <f t="shared" si="40"/>
        <v>40545.25</v>
      </c>
      <c r="T555" s="9">
        <f t="shared" si="41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2"/>
        <v>1.5166315789473683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3"/>
        <v>music</v>
      </c>
      <c r="R556" t="str">
        <f t="shared" si="44"/>
        <v>indie rock</v>
      </c>
      <c r="S556" s="9">
        <f t="shared" si="40"/>
        <v>42723.25</v>
      </c>
      <c r="T556" s="9">
        <f t="shared" si="41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2"/>
        <v>2.2363492063492063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3"/>
        <v>music</v>
      </c>
      <c r="R557" t="str">
        <f t="shared" si="44"/>
        <v>rock</v>
      </c>
      <c r="S557" s="9">
        <f t="shared" si="40"/>
        <v>41731.208333333336</v>
      </c>
      <c r="T557" s="9">
        <f t="shared" si="41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2"/>
        <v>2.3975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3"/>
        <v>publishing</v>
      </c>
      <c r="R558" t="str">
        <f t="shared" si="44"/>
        <v>translations</v>
      </c>
      <c r="S558" s="9">
        <f t="shared" si="40"/>
        <v>40792.208333333336</v>
      </c>
      <c r="T558" s="9">
        <f t="shared" si="41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2"/>
        <v>1.9933333333333334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3"/>
        <v>film &amp; video</v>
      </c>
      <c r="R559" t="str">
        <f t="shared" si="44"/>
        <v>science fiction</v>
      </c>
      <c r="S559" s="9">
        <f t="shared" si="40"/>
        <v>42279.208333333328</v>
      </c>
      <c r="T559" s="9">
        <f t="shared" si="41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2"/>
        <v>1.373448275862069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3"/>
        <v>theater</v>
      </c>
      <c r="R560" t="str">
        <f t="shared" si="44"/>
        <v>plays</v>
      </c>
      <c r="S560" s="9">
        <f t="shared" si="40"/>
        <v>42424.25</v>
      </c>
      <c r="T560" s="9">
        <f t="shared" si="41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2"/>
        <v>1.009696106362773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3"/>
        <v>theater</v>
      </c>
      <c r="R561" t="str">
        <f t="shared" si="44"/>
        <v>plays</v>
      </c>
      <c r="S561" s="9">
        <f t="shared" si="40"/>
        <v>42584.208333333328</v>
      </c>
      <c r="T561" s="9">
        <f t="shared" si="41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2"/>
        <v>7.9416000000000002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3"/>
        <v>film &amp; video</v>
      </c>
      <c r="R562" t="str">
        <f t="shared" si="44"/>
        <v>animation</v>
      </c>
      <c r="S562" s="9">
        <f t="shared" si="40"/>
        <v>40865.25</v>
      </c>
      <c r="T562" s="9">
        <f t="shared" si="41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2"/>
        <v>3.6970000000000001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3"/>
        <v>theater</v>
      </c>
      <c r="R563" t="str">
        <f t="shared" si="44"/>
        <v>plays</v>
      </c>
      <c r="S563" s="9">
        <f t="shared" si="40"/>
        <v>40833.208333333336</v>
      </c>
      <c r="T563" s="9">
        <f t="shared" si="41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2"/>
        <v>0.12818181818181817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3"/>
        <v>music</v>
      </c>
      <c r="R564" t="str">
        <f t="shared" si="44"/>
        <v>rock</v>
      </c>
      <c r="S564" s="9">
        <f t="shared" si="40"/>
        <v>43536.208333333328</v>
      </c>
      <c r="T564" s="9">
        <f t="shared" si="41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2"/>
        <v>1.3802702702702703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3"/>
        <v>film &amp; video</v>
      </c>
      <c r="R565" t="str">
        <f t="shared" si="44"/>
        <v>documentary</v>
      </c>
      <c r="S565" s="9">
        <f t="shared" si="40"/>
        <v>43417.25</v>
      </c>
      <c r="T565" s="9">
        <f t="shared" si="41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2"/>
        <v>0.83813278008298753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3"/>
        <v>theater</v>
      </c>
      <c r="R566" t="str">
        <f t="shared" si="44"/>
        <v>plays</v>
      </c>
      <c r="S566" s="9">
        <f t="shared" si="40"/>
        <v>42078.208333333328</v>
      </c>
      <c r="T566" s="9">
        <f t="shared" si="41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2"/>
        <v>2.0460063224446787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3"/>
        <v>theater</v>
      </c>
      <c r="R567" t="str">
        <f t="shared" si="44"/>
        <v>plays</v>
      </c>
      <c r="S567" s="9">
        <f t="shared" si="40"/>
        <v>40862.25</v>
      </c>
      <c r="T567" s="9">
        <f t="shared" si="41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2"/>
        <v>0.44344086021505374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3"/>
        <v>music</v>
      </c>
      <c r="R568" t="str">
        <f t="shared" si="44"/>
        <v>electric music</v>
      </c>
      <c r="S568" s="9">
        <f t="shared" si="40"/>
        <v>42424.25</v>
      </c>
      <c r="T568" s="9">
        <f t="shared" si="41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2"/>
        <v>2.1860294117647059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3"/>
        <v>music</v>
      </c>
      <c r="R569" t="str">
        <f t="shared" si="44"/>
        <v>rock</v>
      </c>
      <c r="S569" s="9">
        <f t="shared" si="40"/>
        <v>41830.208333333336</v>
      </c>
      <c r="T569" s="9">
        <f t="shared" si="41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2"/>
        <v>1.8603314917127072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3"/>
        <v>theater</v>
      </c>
      <c r="R570" t="str">
        <f t="shared" si="44"/>
        <v>plays</v>
      </c>
      <c r="S570" s="9">
        <f t="shared" si="40"/>
        <v>40374.208333333336</v>
      </c>
      <c r="T570" s="9">
        <f t="shared" si="41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2"/>
        <v>2.3733830845771142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3"/>
        <v>film &amp; video</v>
      </c>
      <c r="R571" t="str">
        <f t="shared" si="44"/>
        <v>animation</v>
      </c>
      <c r="S571" s="9">
        <f t="shared" si="40"/>
        <v>40554.25</v>
      </c>
      <c r="T571" s="9">
        <f t="shared" si="41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2"/>
        <v>3.0565384615384614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3"/>
        <v>music</v>
      </c>
      <c r="R572" t="str">
        <f t="shared" si="44"/>
        <v>rock</v>
      </c>
      <c r="S572" s="9">
        <f t="shared" si="40"/>
        <v>41993.25</v>
      </c>
      <c r="T572" s="9">
        <f t="shared" si="41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2"/>
        <v>0.94142857142857139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3"/>
        <v>film &amp; video</v>
      </c>
      <c r="R573" t="str">
        <f t="shared" si="44"/>
        <v>shorts</v>
      </c>
      <c r="S573" s="9">
        <f t="shared" si="40"/>
        <v>42174.208333333328</v>
      </c>
      <c r="T573" s="9">
        <f t="shared" si="41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2"/>
        <v>0.54400000000000004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3"/>
        <v>music</v>
      </c>
      <c r="R574" t="str">
        <f t="shared" si="44"/>
        <v>rock</v>
      </c>
      <c r="S574" s="9">
        <f t="shared" si="40"/>
        <v>42275.208333333328</v>
      </c>
      <c r="T574" s="9">
        <f t="shared" si="41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2"/>
        <v>1.1188059701492536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3"/>
        <v>journalism</v>
      </c>
      <c r="R575" t="str">
        <f t="shared" si="44"/>
        <v>audio</v>
      </c>
      <c r="S575" s="9">
        <f t="shared" si="40"/>
        <v>41761.208333333336</v>
      </c>
      <c r="T575" s="9">
        <f t="shared" si="41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2"/>
        <v>3.6914814814814814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3"/>
        <v>food</v>
      </c>
      <c r="R576" t="str">
        <f t="shared" si="44"/>
        <v>food trucks</v>
      </c>
      <c r="S576" s="9">
        <f t="shared" si="40"/>
        <v>43806.25</v>
      </c>
      <c r="T576" s="9">
        <f t="shared" si="41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2"/>
        <v>0.62930372148859548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3"/>
        <v>theater</v>
      </c>
      <c r="R577" t="str">
        <f t="shared" si="44"/>
        <v>plays</v>
      </c>
      <c r="S577" s="9">
        <f t="shared" si="40"/>
        <v>41779.208333333336</v>
      </c>
      <c r="T577" s="9">
        <f t="shared" si="41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2"/>
        <v>0.6492783505154639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3"/>
        <v>theater</v>
      </c>
      <c r="R578" t="str">
        <f t="shared" si="44"/>
        <v>plays</v>
      </c>
      <c r="S578" s="9">
        <f t="shared" ref="S578:S641" si="45">(((L578/60)/60)/24)+DATE(1970,1,1)</f>
        <v>43040.208333333328</v>
      </c>
      <c r="T578" s="9">
        <f t="shared" ref="T578:T641" si="46">(((M578/60)/60)/24)+DATE(1970,1,1)</f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47">E579/D579</f>
        <v>0.18853658536585366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8">LEFT(P579, SEARCH("/",P579,1)-1)</f>
        <v>music</v>
      </c>
      <c r="R579" t="str">
        <f t="shared" ref="R579:R642" si="49">RIGHT(P579,LEN(P579)-SEARCH("/",P579,1))</f>
        <v>jazz</v>
      </c>
      <c r="S579" s="9">
        <f t="shared" si="45"/>
        <v>40613.25</v>
      </c>
      <c r="T579" s="9">
        <f t="shared" si="46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7"/>
        <v>0.1675440414507772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8"/>
        <v>film &amp; video</v>
      </c>
      <c r="R580" t="str">
        <f t="shared" si="49"/>
        <v>science fiction</v>
      </c>
      <c r="S580" s="9">
        <f t="shared" si="45"/>
        <v>40878.25</v>
      </c>
      <c r="T580" s="9">
        <f t="shared" si="46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7"/>
        <v>1.0111290322580646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8"/>
        <v>music</v>
      </c>
      <c r="R581" t="str">
        <f t="shared" si="49"/>
        <v>jazz</v>
      </c>
      <c r="S581" s="9">
        <f t="shared" si="45"/>
        <v>40762.208333333336</v>
      </c>
      <c r="T581" s="9">
        <f t="shared" si="46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7"/>
        <v>3.4150228310502282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8"/>
        <v>theater</v>
      </c>
      <c r="R582" t="str">
        <f t="shared" si="49"/>
        <v>plays</v>
      </c>
      <c r="S582" s="9">
        <f t="shared" si="45"/>
        <v>41696.25</v>
      </c>
      <c r="T582" s="9">
        <f t="shared" si="46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7"/>
        <v>0.64016666666666666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8"/>
        <v>technology</v>
      </c>
      <c r="R583" t="str">
        <f t="shared" si="49"/>
        <v>web</v>
      </c>
      <c r="S583" s="9">
        <f t="shared" si="45"/>
        <v>40662.208333333336</v>
      </c>
      <c r="T583" s="9">
        <f t="shared" si="46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7"/>
        <v>0.5208045977011494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8"/>
        <v>games</v>
      </c>
      <c r="R584" t="str">
        <f t="shared" si="49"/>
        <v>video games</v>
      </c>
      <c r="S584" s="9">
        <f t="shared" si="45"/>
        <v>42165.208333333328</v>
      </c>
      <c r="T584" s="9">
        <f t="shared" si="46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7"/>
        <v>3.2240211640211642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8"/>
        <v>film &amp; video</v>
      </c>
      <c r="R585" t="str">
        <f t="shared" si="49"/>
        <v>documentary</v>
      </c>
      <c r="S585" s="9">
        <f t="shared" si="45"/>
        <v>40959.25</v>
      </c>
      <c r="T585" s="9">
        <f t="shared" si="46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7"/>
        <v>1.1950810185185186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8"/>
        <v>technology</v>
      </c>
      <c r="R586" t="str">
        <f t="shared" si="49"/>
        <v>web</v>
      </c>
      <c r="S586" s="9">
        <f t="shared" si="45"/>
        <v>41024.208333333336</v>
      </c>
      <c r="T586" s="9">
        <f t="shared" si="46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7"/>
        <v>1.4679775280898877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8"/>
        <v>publishing</v>
      </c>
      <c r="R587" t="str">
        <f t="shared" si="49"/>
        <v>translations</v>
      </c>
      <c r="S587" s="9">
        <f t="shared" si="45"/>
        <v>40255.208333333336</v>
      </c>
      <c r="T587" s="9">
        <f t="shared" si="46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7"/>
        <v>9.5057142857142853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8"/>
        <v>music</v>
      </c>
      <c r="R588" t="str">
        <f t="shared" si="49"/>
        <v>rock</v>
      </c>
      <c r="S588" s="9">
        <f t="shared" si="45"/>
        <v>40499.25</v>
      </c>
      <c r="T588" s="9">
        <f t="shared" si="46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7"/>
        <v>0.72893617021276591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8"/>
        <v>food</v>
      </c>
      <c r="R589" t="str">
        <f t="shared" si="49"/>
        <v>food trucks</v>
      </c>
      <c r="S589" s="9">
        <f t="shared" si="45"/>
        <v>43484.25</v>
      </c>
      <c r="T589" s="9">
        <f t="shared" si="46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7"/>
        <v>0.7900824873096447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8"/>
        <v>theater</v>
      </c>
      <c r="R590" t="str">
        <f t="shared" si="49"/>
        <v>plays</v>
      </c>
      <c r="S590" s="9">
        <f t="shared" si="45"/>
        <v>40262.208333333336</v>
      </c>
      <c r="T590" s="9">
        <f t="shared" si="46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7"/>
        <v>0.64721518987341775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8"/>
        <v>film &amp; video</v>
      </c>
      <c r="R591" t="str">
        <f t="shared" si="49"/>
        <v>documentary</v>
      </c>
      <c r="S591" s="9">
        <f t="shared" si="45"/>
        <v>42190.208333333328</v>
      </c>
      <c r="T591" s="9">
        <f t="shared" si="46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7"/>
        <v>0.82028169014084507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8"/>
        <v>publishing</v>
      </c>
      <c r="R592" t="str">
        <f t="shared" si="49"/>
        <v>radio &amp; podcasts</v>
      </c>
      <c r="S592" s="9">
        <f t="shared" si="45"/>
        <v>41994.25</v>
      </c>
      <c r="T592" s="9">
        <f t="shared" si="46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7"/>
        <v>10.376666666666667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8"/>
        <v>games</v>
      </c>
      <c r="R593" t="str">
        <f t="shared" si="49"/>
        <v>video games</v>
      </c>
      <c r="S593" s="9">
        <f t="shared" si="45"/>
        <v>40373.208333333336</v>
      </c>
      <c r="T593" s="9">
        <f t="shared" si="46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7"/>
        <v>0.12910076530612244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8"/>
        <v>theater</v>
      </c>
      <c r="R594" t="str">
        <f t="shared" si="49"/>
        <v>plays</v>
      </c>
      <c r="S594" s="9">
        <f t="shared" si="45"/>
        <v>41789.208333333336</v>
      </c>
      <c r="T594" s="9">
        <f t="shared" si="46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7"/>
        <v>1.5484210526315789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8"/>
        <v>film &amp; video</v>
      </c>
      <c r="R595" t="str">
        <f t="shared" si="49"/>
        <v>animation</v>
      </c>
      <c r="S595" s="9">
        <f t="shared" si="45"/>
        <v>41724.208333333336</v>
      </c>
      <c r="T595" s="9">
        <f t="shared" si="46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7"/>
        <v>7.0991735537190084E-2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8"/>
        <v>theater</v>
      </c>
      <c r="R596" t="str">
        <f t="shared" si="49"/>
        <v>plays</v>
      </c>
      <c r="S596" s="9">
        <f t="shared" si="45"/>
        <v>42548.208333333328</v>
      </c>
      <c r="T596" s="9">
        <f t="shared" si="46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7"/>
        <v>2.0852773826458035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8"/>
        <v>theater</v>
      </c>
      <c r="R597" t="str">
        <f t="shared" si="49"/>
        <v>plays</v>
      </c>
      <c r="S597" s="9">
        <f t="shared" si="45"/>
        <v>40253.208333333336</v>
      </c>
      <c r="T597" s="9">
        <f t="shared" si="46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7"/>
        <v>0.99683544303797467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8"/>
        <v>film &amp; video</v>
      </c>
      <c r="R598" t="str">
        <f t="shared" si="49"/>
        <v>drama</v>
      </c>
      <c r="S598" s="9">
        <f t="shared" si="45"/>
        <v>42434.25</v>
      </c>
      <c r="T598" s="9">
        <f t="shared" si="46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7"/>
        <v>2.0159756097560977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8"/>
        <v>theater</v>
      </c>
      <c r="R599" t="str">
        <f t="shared" si="49"/>
        <v>plays</v>
      </c>
      <c r="S599" s="9">
        <f t="shared" si="45"/>
        <v>43786.25</v>
      </c>
      <c r="T599" s="9">
        <f t="shared" si="46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7"/>
        <v>1.6209032258064515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8"/>
        <v>music</v>
      </c>
      <c r="R600" t="str">
        <f t="shared" si="49"/>
        <v>rock</v>
      </c>
      <c r="S600" s="9">
        <f t="shared" si="45"/>
        <v>40344.208333333336</v>
      </c>
      <c r="T600" s="9">
        <f t="shared" si="46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7"/>
        <v>3.6436208125445471E-2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8"/>
        <v>film &amp; video</v>
      </c>
      <c r="R601" t="str">
        <f t="shared" si="49"/>
        <v>documentary</v>
      </c>
      <c r="S601" s="9">
        <f t="shared" si="45"/>
        <v>42047.25</v>
      </c>
      <c r="T601" s="9">
        <f t="shared" si="46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7"/>
        <v>0.05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8"/>
        <v>food</v>
      </c>
      <c r="R602" t="str">
        <f t="shared" si="49"/>
        <v>food trucks</v>
      </c>
      <c r="S602" s="9">
        <f t="shared" si="45"/>
        <v>41485.208333333336</v>
      </c>
      <c r="T602" s="9">
        <f t="shared" si="46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7"/>
        <v>2.0663492063492064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8"/>
        <v>technology</v>
      </c>
      <c r="R603" t="str">
        <f t="shared" si="49"/>
        <v>wearables</v>
      </c>
      <c r="S603" s="9">
        <f t="shared" si="45"/>
        <v>41789.208333333336</v>
      </c>
      <c r="T603" s="9">
        <f t="shared" si="46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7"/>
        <v>1.2823628691983122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8"/>
        <v>theater</v>
      </c>
      <c r="R604" t="str">
        <f t="shared" si="49"/>
        <v>plays</v>
      </c>
      <c r="S604" s="9">
        <f t="shared" si="45"/>
        <v>42160.208333333328</v>
      </c>
      <c r="T604" s="9">
        <f t="shared" si="46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7"/>
        <v>1.1966037735849056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8"/>
        <v>theater</v>
      </c>
      <c r="R605" t="str">
        <f t="shared" si="49"/>
        <v>plays</v>
      </c>
      <c r="S605" s="9">
        <f t="shared" si="45"/>
        <v>43573.208333333328</v>
      </c>
      <c r="T605" s="9">
        <f t="shared" si="46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7"/>
        <v>1.7073055242390078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8"/>
        <v>theater</v>
      </c>
      <c r="R606" t="str">
        <f t="shared" si="49"/>
        <v>plays</v>
      </c>
      <c r="S606" s="9">
        <f t="shared" si="45"/>
        <v>40565.25</v>
      </c>
      <c r="T606" s="9">
        <f t="shared" si="46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7"/>
        <v>1.8721212121212121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8"/>
        <v>publishing</v>
      </c>
      <c r="R607" t="str">
        <f t="shared" si="49"/>
        <v>nonfiction</v>
      </c>
      <c r="S607" s="9">
        <f t="shared" si="45"/>
        <v>42280.208333333328</v>
      </c>
      <c r="T607" s="9">
        <f t="shared" si="46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7"/>
        <v>1.8838235294117647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8"/>
        <v>music</v>
      </c>
      <c r="R608" t="str">
        <f t="shared" si="49"/>
        <v>rock</v>
      </c>
      <c r="S608" s="9">
        <f t="shared" si="45"/>
        <v>42436.25</v>
      </c>
      <c r="T608" s="9">
        <f t="shared" si="46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7"/>
        <v>1.3129869186046512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8"/>
        <v>food</v>
      </c>
      <c r="R609" t="str">
        <f t="shared" si="49"/>
        <v>food trucks</v>
      </c>
      <c r="S609" s="9">
        <f t="shared" si="45"/>
        <v>41721.208333333336</v>
      </c>
      <c r="T609" s="9">
        <f t="shared" si="46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7"/>
        <v>2.8397435897435899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8"/>
        <v>music</v>
      </c>
      <c r="R610" t="str">
        <f t="shared" si="49"/>
        <v>jazz</v>
      </c>
      <c r="S610" s="9">
        <f t="shared" si="45"/>
        <v>43530.25</v>
      </c>
      <c r="T610" s="9">
        <f t="shared" si="46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7"/>
        <v>1.2041999999999999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8"/>
        <v>film &amp; video</v>
      </c>
      <c r="R611" t="str">
        <f t="shared" si="49"/>
        <v>science fiction</v>
      </c>
      <c r="S611" s="9">
        <f t="shared" si="45"/>
        <v>43481.25</v>
      </c>
      <c r="T611" s="9">
        <f t="shared" si="46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7"/>
        <v>4.1905607476635511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8"/>
        <v>theater</v>
      </c>
      <c r="R612" t="str">
        <f t="shared" si="49"/>
        <v>plays</v>
      </c>
      <c r="S612" s="9">
        <f t="shared" si="45"/>
        <v>41259.25</v>
      </c>
      <c r="T612" s="9">
        <f t="shared" si="46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7"/>
        <v>0.13853658536585367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8"/>
        <v>theater</v>
      </c>
      <c r="R613" t="str">
        <f t="shared" si="49"/>
        <v>plays</v>
      </c>
      <c r="S613" s="9">
        <f t="shared" si="45"/>
        <v>41480.208333333336</v>
      </c>
      <c r="T613" s="9">
        <f t="shared" si="46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7"/>
        <v>1.3943548387096774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8"/>
        <v>music</v>
      </c>
      <c r="R614" t="str">
        <f t="shared" si="49"/>
        <v>electric music</v>
      </c>
      <c r="S614" s="9">
        <f t="shared" si="45"/>
        <v>40474.208333333336</v>
      </c>
      <c r="T614" s="9">
        <f t="shared" si="46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7"/>
        <v>1.74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8"/>
        <v>theater</v>
      </c>
      <c r="R615" t="str">
        <f t="shared" si="49"/>
        <v>plays</v>
      </c>
      <c r="S615" s="9">
        <f t="shared" si="45"/>
        <v>42973.208333333328</v>
      </c>
      <c r="T615" s="9">
        <f t="shared" si="46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7"/>
        <v>1.5549056603773586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8"/>
        <v>theater</v>
      </c>
      <c r="R616" t="str">
        <f t="shared" si="49"/>
        <v>plays</v>
      </c>
      <c r="S616" s="9">
        <f t="shared" si="45"/>
        <v>42746.25</v>
      </c>
      <c r="T616" s="9">
        <f t="shared" si="46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7"/>
        <v>1.7044705882352942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8"/>
        <v>theater</v>
      </c>
      <c r="R617" t="str">
        <f t="shared" si="49"/>
        <v>plays</v>
      </c>
      <c r="S617" s="9">
        <f t="shared" si="45"/>
        <v>42489.208333333328</v>
      </c>
      <c r="T617" s="9">
        <f t="shared" si="46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7"/>
        <v>1.8951562500000001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8"/>
        <v>music</v>
      </c>
      <c r="R618" t="str">
        <f t="shared" si="49"/>
        <v>indie rock</v>
      </c>
      <c r="S618" s="9">
        <f t="shared" si="45"/>
        <v>41537.208333333336</v>
      </c>
      <c r="T618" s="9">
        <f t="shared" si="46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7"/>
        <v>2.4971428571428573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8"/>
        <v>theater</v>
      </c>
      <c r="R619" t="str">
        <f t="shared" si="49"/>
        <v>plays</v>
      </c>
      <c r="S619" s="9">
        <f t="shared" si="45"/>
        <v>41794.208333333336</v>
      </c>
      <c r="T619" s="9">
        <f t="shared" si="46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7"/>
        <v>0.48860523665659616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8"/>
        <v>publishing</v>
      </c>
      <c r="R620" t="str">
        <f t="shared" si="49"/>
        <v>nonfiction</v>
      </c>
      <c r="S620" s="9">
        <f t="shared" si="45"/>
        <v>41396.208333333336</v>
      </c>
      <c r="T620" s="9">
        <f t="shared" si="46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7"/>
        <v>0.28461970393057684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8"/>
        <v>theater</v>
      </c>
      <c r="R621" t="str">
        <f t="shared" si="49"/>
        <v>plays</v>
      </c>
      <c r="S621" s="9">
        <f t="shared" si="45"/>
        <v>40669.208333333336</v>
      </c>
      <c r="T621" s="9">
        <f t="shared" si="46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7"/>
        <v>2.6802325581395348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8"/>
        <v>photography</v>
      </c>
      <c r="R622" t="str">
        <f t="shared" si="49"/>
        <v>photography books</v>
      </c>
      <c r="S622" s="9">
        <f t="shared" si="45"/>
        <v>42559.208333333328</v>
      </c>
      <c r="T622" s="9">
        <f t="shared" si="46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7"/>
        <v>6.1980078125000002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8"/>
        <v>theater</v>
      </c>
      <c r="R623" t="str">
        <f t="shared" si="49"/>
        <v>plays</v>
      </c>
      <c r="S623" s="9">
        <f t="shared" si="45"/>
        <v>42626.208333333328</v>
      </c>
      <c r="T623" s="9">
        <f t="shared" si="46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7"/>
        <v>3.1301587301587303E-2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8"/>
        <v>music</v>
      </c>
      <c r="R624" t="str">
        <f t="shared" si="49"/>
        <v>indie rock</v>
      </c>
      <c r="S624" s="9">
        <f t="shared" si="45"/>
        <v>43205.208333333328</v>
      </c>
      <c r="T624" s="9">
        <f t="shared" si="46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7"/>
        <v>1.5992152704135738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8"/>
        <v>theater</v>
      </c>
      <c r="R625" t="str">
        <f t="shared" si="49"/>
        <v>plays</v>
      </c>
      <c r="S625" s="9">
        <f t="shared" si="45"/>
        <v>42201.208333333328</v>
      </c>
      <c r="T625" s="9">
        <f t="shared" si="46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7"/>
        <v>2.793921568627451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8"/>
        <v>photography</v>
      </c>
      <c r="R626" t="str">
        <f t="shared" si="49"/>
        <v>photography books</v>
      </c>
      <c r="S626" s="9">
        <f t="shared" si="45"/>
        <v>42029.25</v>
      </c>
      <c r="T626" s="9">
        <f t="shared" si="46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7"/>
        <v>0.77373333333333338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8"/>
        <v>theater</v>
      </c>
      <c r="R627" t="str">
        <f t="shared" si="49"/>
        <v>plays</v>
      </c>
      <c r="S627" s="9">
        <f t="shared" si="45"/>
        <v>43857.25</v>
      </c>
      <c r="T627" s="9">
        <f t="shared" si="46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7"/>
        <v>2.0632812500000002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8"/>
        <v>theater</v>
      </c>
      <c r="R628" t="str">
        <f t="shared" si="49"/>
        <v>plays</v>
      </c>
      <c r="S628" s="9">
        <f t="shared" si="45"/>
        <v>40449.208333333336</v>
      </c>
      <c r="T628" s="9">
        <f t="shared" si="46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7"/>
        <v>6.9424999999999999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8"/>
        <v>food</v>
      </c>
      <c r="R629" t="str">
        <f t="shared" si="49"/>
        <v>food trucks</v>
      </c>
      <c r="S629" s="9">
        <f t="shared" si="45"/>
        <v>40345.208333333336</v>
      </c>
      <c r="T629" s="9">
        <f t="shared" si="46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7"/>
        <v>1.5178947368421052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8"/>
        <v>music</v>
      </c>
      <c r="R630" t="str">
        <f t="shared" si="49"/>
        <v>indie rock</v>
      </c>
      <c r="S630" s="9">
        <f t="shared" si="45"/>
        <v>40455.208333333336</v>
      </c>
      <c r="T630" s="9">
        <f t="shared" si="46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7"/>
        <v>0.64582072176949945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8"/>
        <v>theater</v>
      </c>
      <c r="R631" t="str">
        <f t="shared" si="49"/>
        <v>plays</v>
      </c>
      <c r="S631" s="9">
        <f t="shared" si="45"/>
        <v>42557.208333333328</v>
      </c>
      <c r="T631" s="9">
        <f t="shared" si="46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7"/>
        <v>0.62873684210526315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8"/>
        <v>theater</v>
      </c>
      <c r="R632" t="str">
        <f t="shared" si="49"/>
        <v>plays</v>
      </c>
      <c r="S632" s="9">
        <f t="shared" si="45"/>
        <v>43586.208333333328</v>
      </c>
      <c r="T632" s="9">
        <f t="shared" si="46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7"/>
        <v>3.1039864864864866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8"/>
        <v>theater</v>
      </c>
      <c r="R633" t="str">
        <f t="shared" si="49"/>
        <v>plays</v>
      </c>
      <c r="S633" s="9">
        <f t="shared" si="45"/>
        <v>43550.208333333328</v>
      </c>
      <c r="T633" s="9">
        <f t="shared" si="46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7"/>
        <v>0.42859916782246882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8"/>
        <v>theater</v>
      </c>
      <c r="R634" t="str">
        <f t="shared" si="49"/>
        <v>plays</v>
      </c>
      <c r="S634" s="9">
        <f t="shared" si="45"/>
        <v>41945.208333333336</v>
      </c>
      <c r="T634" s="9">
        <f t="shared" si="46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7"/>
        <v>0.83119402985074631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8"/>
        <v>film &amp; video</v>
      </c>
      <c r="R635" t="str">
        <f t="shared" si="49"/>
        <v>animation</v>
      </c>
      <c r="S635" s="9">
        <f t="shared" si="45"/>
        <v>42315.25</v>
      </c>
      <c r="T635" s="9">
        <f t="shared" si="46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7"/>
        <v>0.78531302876480547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8"/>
        <v>film &amp; video</v>
      </c>
      <c r="R636" t="str">
        <f t="shared" si="49"/>
        <v>television</v>
      </c>
      <c r="S636" s="9">
        <f t="shared" si="45"/>
        <v>42819.208333333328</v>
      </c>
      <c r="T636" s="9">
        <f t="shared" si="46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7"/>
        <v>1.1409352517985611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8"/>
        <v>film &amp; video</v>
      </c>
      <c r="R637" t="str">
        <f t="shared" si="49"/>
        <v>television</v>
      </c>
      <c r="S637" s="9">
        <f t="shared" si="45"/>
        <v>41314.25</v>
      </c>
      <c r="T637" s="9">
        <f t="shared" si="46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7"/>
        <v>0.64537683358624176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8"/>
        <v>film &amp; video</v>
      </c>
      <c r="R638" t="str">
        <f t="shared" si="49"/>
        <v>animation</v>
      </c>
      <c r="S638" s="9">
        <f t="shared" si="45"/>
        <v>40926.25</v>
      </c>
      <c r="T638" s="9">
        <f t="shared" si="46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7"/>
        <v>0.79411764705882348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8"/>
        <v>theater</v>
      </c>
      <c r="R639" t="str">
        <f t="shared" si="49"/>
        <v>plays</v>
      </c>
      <c r="S639" s="9">
        <f t="shared" si="45"/>
        <v>42688.25</v>
      </c>
      <c r="T639" s="9">
        <f t="shared" si="46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7"/>
        <v>0.11419117647058824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8"/>
        <v>theater</v>
      </c>
      <c r="R640" t="str">
        <f t="shared" si="49"/>
        <v>plays</v>
      </c>
      <c r="S640" s="9">
        <f t="shared" si="45"/>
        <v>40386.208333333336</v>
      </c>
      <c r="T640" s="9">
        <f t="shared" si="46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7"/>
        <v>0.56186046511627907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8"/>
        <v>film &amp; video</v>
      </c>
      <c r="R641" t="str">
        <f t="shared" si="49"/>
        <v>drama</v>
      </c>
      <c r="S641" s="9">
        <f t="shared" si="45"/>
        <v>43309.208333333328</v>
      </c>
      <c r="T641" s="9">
        <f t="shared" si="46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7"/>
        <v>0.16501669449081802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8"/>
        <v>theater</v>
      </c>
      <c r="R642" t="str">
        <f t="shared" si="49"/>
        <v>plays</v>
      </c>
      <c r="S642" s="9">
        <f t="shared" ref="S642:S705" si="50">(((L642/60)/60)/24)+DATE(1970,1,1)</f>
        <v>42387.25</v>
      </c>
      <c r="T642" s="9">
        <f t="shared" ref="T642:T705" si="51">(((M642/60)/60)/24)+DATE(1970,1,1)</f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52">E643/D643</f>
        <v>1.1996808510638297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3">LEFT(P643, SEARCH("/",P643,1)-1)</f>
        <v>theater</v>
      </c>
      <c r="R643" t="str">
        <f t="shared" ref="R643:R706" si="54">RIGHT(P643,LEN(P643)-SEARCH("/",P643,1))</f>
        <v>plays</v>
      </c>
      <c r="S643" s="9">
        <f t="shared" si="50"/>
        <v>42786.25</v>
      </c>
      <c r="T643" s="9">
        <f t="shared" si="51"/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2"/>
        <v>1.4545652173913044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3"/>
        <v>technology</v>
      </c>
      <c r="R644" t="str">
        <f t="shared" si="54"/>
        <v>wearables</v>
      </c>
      <c r="S644" s="9">
        <f t="shared" si="50"/>
        <v>43451.25</v>
      </c>
      <c r="T644" s="9">
        <f t="shared" si="51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2"/>
        <v>2.2138255033557046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3"/>
        <v>theater</v>
      </c>
      <c r="R645" t="str">
        <f t="shared" si="54"/>
        <v>plays</v>
      </c>
      <c r="S645" s="9">
        <f t="shared" si="50"/>
        <v>42795.25</v>
      </c>
      <c r="T645" s="9">
        <f t="shared" si="5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2"/>
        <v>0.48396694214876035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3"/>
        <v>theater</v>
      </c>
      <c r="R646" t="str">
        <f t="shared" si="54"/>
        <v>plays</v>
      </c>
      <c r="S646" s="9">
        <f t="shared" si="50"/>
        <v>43452.25</v>
      </c>
      <c r="T646" s="9">
        <f t="shared" si="5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2"/>
        <v>0.92911504424778757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3"/>
        <v>music</v>
      </c>
      <c r="R647" t="str">
        <f t="shared" si="54"/>
        <v>rock</v>
      </c>
      <c r="S647" s="9">
        <f t="shared" si="50"/>
        <v>43369.208333333328</v>
      </c>
      <c r="T647" s="9">
        <f t="shared" si="5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2"/>
        <v>0.88599797365754818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3"/>
        <v>games</v>
      </c>
      <c r="R648" t="str">
        <f t="shared" si="54"/>
        <v>video games</v>
      </c>
      <c r="S648" s="9">
        <f t="shared" si="50"/>
        <v>41346.208333333336</v>
      </c>
      <c r="T648" s="9">
        <f t="shared" si="5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2"/>
        <v>0.41399999999999998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3"/>
        <v>publishing</v>
      </c>
      <c r="R649" t="str">
        <f t="shared" si="54"/>
        <v>translations</v>
      </c>
      <c r="S649" s="9">
        <f t="shared" si="50"/>
        <v>43199.208333333328</v>
      </c>
      <c r="T649" s="9">
        <f t="shared" si="51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2"/>
        <v>0.63056795131845844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3"/>
        <v>food</v>
      </c>
      <c r="R650" t="str">
        <f t="shared" si="54"/>
        <v>food trucks</v>
      </c>
      <c r="S650" s="9">
        <f t="shared" si="50"/>
        <v>42922.208333333328</v>
      </c>
      <c r="T650" s="9">
        <f t="shared" si="5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2"/>
        <v>0.48482333607230893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3"/>
        <v>theater</v>
      </c>
      <c r="R651" t="str">
        <f t="shared" si="54"/>
        <v>plays</v>
      </c>
      <c r="S651" s="9">
        <f t="shared" si="50"/>
        <v>40471.208333333336</v>
      </c>
      <c r="T651" s="9">
        <f t="shared" si="5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2"/>
        <v>0.02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3"/>
        <v>music</v>
      </c>
      <c r="R652" t="str">
        <f t="shared" si="54"/>
        <v>jazz</v>
      </c>
      <c r="S652" s="9">
        <f t="shared" si="50"/>
        <v>41828.208333333336</v>
      </c>
      <c r="T652" s="9">
        <f t="shared" si="5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2"/>
        <v>0.88479410269445857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3"/>
        <v>film &amp; video</v>
      </c>
      <c r="R653" t="str">
        <f t="shared" si="54"/>
        <v>shorts</v>
      </c>
      <c r="S653" s="9">
        <f t="shared" si="50"/>
        <v>41692.25</v>
      </c>
      <c r="T653" s="9">
        <f t="shared" si="51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2"/>
        <v>1.2684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3"/>
        <v>technology</v>
      </c>
      <c r="R654" t="str">
        <f t="shared" si="54"/>
        <v>web</v>
      </c>
      <c r="S654" s="9">
        <f t="shared" si="50"/>
        <v>42587.208333333328</v>
      </c>
      <c r="T654" s="9">
        <f t="shared" si="51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2"/>
        <v>23.388333333333332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3"/>
        <v>technology</v>
      </c>
      <c r="R655" t="str">
        <f t="shared" si="54"/>
        <v>web</v>
      </c>
      <c r="S655" s="9">
        <f t="shared" si="50"/>
        <v>42468.208333333328</v>
      </c>
      <c r="T655" s="9">
        <f t="shared" si="51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2"/>
        <v>5.0838857142857146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3"/>
        <v>music</v>
      </c>
      <c r="R656" t="str">
        <f t="shared" si="54"/>
        <v>metal</v>
      </c>
      <c r="S656" s="9">
        <f t="shared" si="50"/>
        <v>42240.208333333328</v>
      </c>
      <c r="T656" s="9">
        <f t="shared" si="51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2"/>
        <v>1.9147826086956521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3"/>
        <v>photography</v>
      </c>
      <c r="R657" t="str">
        <f t="shared" si="54"/>
        <v>photography books</v>
      </c>
      <c r="S657" s="9">
        <f t="shared" si="50"/>
        <v>42796.25</v>
      </c>
      <c r="T657" s="9">
        <f t="shared" si="5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2"/>
        <v>0.42127533783783783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3"/>
        <v>food</v>
      </c>
      <c r="R658" t="str">
        <f t="shared" si="54"/>
        <v>food trucks</v>
      </c>
      <c r="S658" s="9">
        <f t="shared" si="50"/>
        <v>43097.25</v>
      </c>
      <c r="T658" s="9">
        <f t="shared" si="5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2"/>
        <v>8.2400000000000001E-2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3"/>
        <v>film &amp; video</v>
      </c>
      <c r="R659" t="str">
        <f t="shared" si="54"/>
        <v>science fiction</v>
      </c>
      <c r="S659" s="9">
        <f t="shared" si="50"/>
        <v>43096.25</v>
      </c>
      <c r="T659" s="9">
        <f t="shared" si="51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2"/>
        <v>0.60064638783269964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3"/>
        <v>music</v>
      </c>
      <c r="R660" t="str">
        <f t="shared" si="54"/>
        <v>rock</v>
      </c>
      <c r="S660" s="9">
        <f t="shared" si="50"/>
        <v>42246.208333333328</v>
      </c>
      <c r="T660" s="9">
        <f t="shared" si="5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2"/>
        <v>0.47232808616404309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3"/>
        <v>film &amp; video</v>
      </c>
      <c r="R661" t="str">
        <f t="shared" si="54"/>
        <v>documentary</v>
      </c>
      <c r="S661" s="9">
        <f t="shared" si="50"/>
        <v>40570.25</v>
      </c>
      <c r="T661" s="9">
        <f t="shared" si="5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2"/>
        <v>0.81736263736263737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3"/>
        <v>theater</v>
      </c>
      <c r="R662" t="str">
        <f t="shared" si="54"/>
        <v>plays</v>
      </c>
      <c r="S662" s="9">
        <f t="shared" si="50"/>
        <v>42237.208333333328</v>
      </c>
      <c r="T662" s="9">
        <f t="shared" si="5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2"/>
        <v>0.54187265917603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3"/>
        <v>music</v>
      </c>
      <c r="R663" t="str">
        <f t="shared" si="54"/>
        <v>jazz</v>
      </c>
      <c r="S663" s="9">
        <f t="shared" si="50"/>
        <v>40996.208333333336</v>
      </c>
      <c r="T663" s="9">
        <f t="shared" si="5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2"/>
        <v>0.97868131868131869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3"/>
        <v>theater</v>
      </c>
      <c r="R664" t="str">
        <f t="shared" si="54"/>
        <v>plays</v>
      </c>
      <c r="S664" s="9">
        <f t="shared" si="50"/>
        <v>43443.25</v>
      </c>
      <c r="T664" s="9">
        <f t="shared" si="5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2"/>
        <v>0.77239999999999998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3"/>
        <v>theater</v>
      </c>
      <c r="R665" t="str">
        <f t="shared" si="54"/>
        <v>plays</v>
      </c>
      <c r="S665" s="9">
        <f t="shared" si="50"/>
        <v>40458.208333333336</v>
      </c>
      <c r="T665" s="9">
        <f t="shared" si="5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2"/>
        <v>0.33464735516372796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3"/>
        <v>music</v>
      </c>
      <c r="R666" t="str">
        <f t="shared" si="54"/>
        <v>jazz</v>
      </c>
      <c r="S666" s="9">
        <f t="shared" si="50"/>
        <v>40959.25</v>
      </c>
      <c r="T666" s="9">
        <f t="shared" si="51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2"/>
        <v>2.3958823529411766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3"/>
        <v>film &amp; video</v>
      </c>
      <c r="R667" t="str">
        <f t="shared" si="54"/>
        <v>documentary</v>
      </c>
      <c r="S667" s="9">
        <f t="shared" si="50"/>
        <v>40733.208333333336</v>
      </c>
      <c r="T667" s="9">
        <f t="shared" si="51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2"/>
        <v>0.64032258064516134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3"/>
        <v>theater</v>
      </c>
      <c r="R668" t="str">
        <f t="shared" si="54"/>
        <v>plays</v>
      </c>
      <c r="S668" s="9">
        <f t="shared" si="50"/>
        <v>41516.208333333336</v>
      </c>
      <c r="T668" s="9">
        <f t="shared" si="51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2"/>
        <v>1.7615942028985507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3"/>
        <v>journalism</v>
      </c>
      <c r="R669" t="str">
        <f t="shared" si="54"/>
        <v>audio</v>
      </c>
      <c r="S669" s="9">
        <f t="shared" si="50"/>
        <v>41892.208333333336</v>
      </c>
      <c r="T669" s="9">
        <f t="shared" si="5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2"/>
        <v>0.20338181818181819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3"/>
        <v>theater</v>
      </c>
      <c r="R670" t="str">
        <f t="shared" si="54"/>
        <v>plays</v>
      </c>
      <c r="S670" s="9">
        <f t="shared" si="50"/>
        <v>41122.208333333336</v>
      </c>
      <c r="T670" s="9">
        <f t="shared" si="51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2"/>
        <v>3.5864754098360656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3"/>
        <v>theater</v>
      </c>
      <c r="R671" t="str">
        <f t="shared" si="54"/>
        <v>plays</v>
      </c>
      <c r="S671" s="9">
        <f t="shared" si="50"/>
        <v>42912.208333333328</v>
      </c>
      <c r="T671" s="9">
        <f t="shared" si="51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2"/>
        <v>4.6885802469135802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3"/>
        <v>music</v>
      </c>
      <c r="R672" t="str">
        <f t="shared" si="54"/>
        <v>indie rock</v>
      </c>
      <c r="S672" s="9">
        <f t="shared" si="50"/>
        <v>42425.25</v>
      </c>
      <c r="T672" s="9">
        <f t="shared" si="51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2"/>
        <v>1.220563524590164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3"/>
        <v>theater</v>
      </c>
      <c r="R673" t="str">
        <f t="shared" si="54"/>
        <v>plays</v>
      </c>
      <c r="S673" s="9">
        <f t="shared" si="50"/>
        <v>40390.208333333336</v>
      </c>
      <c r="T673" s="9">
        <f t="shared" si="5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2"/>
        <v>0.55931783729156137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3"/>
        <v>theater</v>
      </c>
      <c r="R674" t="str">
        <f t="shared" si="54"/>
        <v>plays</v>
      </c>
      <c r="S674" s="9">
        <f t="shared" si="50"/>
        <v>43180.208333333328</v>
      </c>
      <c r="T674" s="9">
        <f t="shared" si="5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2"/>
        <v>0.43660714285714286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3"/>
        <v>music</v>
      </c>
      <c r="R675" t="str">
        <f t="shared" si="54"/>
        <v>indie rock</v>
      </c>
      <c r="S675" s="9">
        <f t="shared" si="50"/>
        <v>42475.208333333328</v>
      </c>
      <c r="T675" s="9">
        <f t="shared" si="51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2"/>
        <v>0.33538371411833628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3"/>
        <v>photography</v>
      </c>
      <c r="R676" t="str">
        <f t="shared" si="54"/>
        <v>photography books</v>
      </c>
      <c r="S676" s="9">
        <f t="shared" si="50"/>
        <v>40774.208333333336</v>
      </c>
      <c r="T676" s="9">
        <f t="shared" si="51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2"/>
        <v>1.2297938144329896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3"/>
        <v>journalism</v>
      </c>
      <c r="R677" t="str">
        <f t="shared" si="54"/>
        <v>audio</v>
      </c>
      <c r="S677" s="9">
        <f t="shared" si="50"/>
        <v>43719.208333333328</v>
      </c>
      <c r="T677" s="9">
        <f t="shared" si="51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2"/>
        <v>1.8974959871589085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3"/>
        <v>photography</v>
      </c>
      <c r="R678" t="str">
        <f t="shared" si="54"/>
        <v>photography books</v>
      </c>
      <c r="S678" s="9">
        <f t="shared" si="50"/>
        <v>41178.208333333336</v>
      </c>
      <c r="T678" s="9">
        <f t="shared" si="5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2"/>
        <v>0.83622641509433959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3"/>
        <v>publishing</v>
      </c>
      <c r="R679" t="str">
        <f t="shared" si="54"/>
        <v>fiction</v>
      </c>
      <c r="S679" s="9">
        <f t="shared" si="50"/>
        <v>42561.208333333328</v>
      </c>
      <c r="T679" s="9">
        <f t="shared" si="51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2"/>
        <v>0.17968844221105529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3"/>
        <v>film &amp; video</v>
      </c>
      <c r="R680" t="str">
        <f t="shared" si="54"/>
        <v>drama</v>
      </c>
      <c r="S680" s="9">
        <f t="shared" si="50"/>
        <v>43484.25</v>
      </c>
      <c r="T680" s="9">
        <f t="shared" si="51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2"/>
        <v>10.365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3"/>
        <v>food</v>
      </c>
      <c r="R681" t="str">
        <f t="shared" si="54"/>
        <v>food trucks</v>
      </c>
      <c r="S681" s="9">
        <f t="shared" si="50"/>
        <v>43756.208333333328</v>
      </c>
      <c r="T681" s="9">
        <f t="shared" si="5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2"/>
        <v>0.97405219780219776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3"/>
        <v>games</v>
      </c>
      <c r="R682" t="str">
        <f t="shared" si="54"/>
        <v>mobile games</v>
      </c>
      <c r="S682" s="9">
        <f t="shared" si="50"/>
        <v>43813.25</v>
      </c>
      <c r="T682" s="9">
        <f t="shared" si="5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2"/>
        <v>0.86386203150461705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3"/>
        <v>theater</v>
      </c>
      <c r="R683" t="str">
        <f t="shared" si="54"/>
        <v>plays</v>
      </c>
      <c r="S683" s="9">
        <f t="shared" si="50"/>
        <v>40898.25</v>
      </c>
      <c r="T683" s="9">
        <f t="shared" si="51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2"/>
        <v>1.5016666666666667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3"/>
        <v>theater</v>
      </c>
      <c r="R684" t="str">
        <f t="shared" si="54"/>
        <v>plays</v>
      </c>
      <c r="S684" s="9">
        <f t="shared" si="50"/>
        <v>41619.25</v>
      </c>
      <c r="T684" s="9">
        <f t="shared" si="51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2"/>
        <v>3.5843478260869563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3"/>
        <v>theater</v>
      </c>
      <c r="R685" t="str">
        <f t="shared" si="54"/>
        <v>plays</v>
      </c>
      <c r="S685" s="9">
        <f t="shared" si="50"/>
        <v>43359.208333333328</v>
      </c>
      <c r="T685" s="9">
        <f t="shared" si="51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2"/>
        <v>5.4285714285714288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3"/>
        <v>publishing</v>
      </c>
      <c r="R686" t="str">
        <f t="shared" si="54"/>
        <v>nonfiction</v>
      </c>
      <c r="S686" s="9">
        <f t="shared" si="50"/>
        <v>40358.208333333336</v>
      </c>
      <c r="T686" s="9">
        <f t="shared" si="5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2"/>
        <v>0.67500714285714281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3"/>
        <v>theater</v>
      </c>
      <c r="R687" t="str">
        <f t="shared" si="54"/>
        <v>plays</v>
      </c>
      <c r="S687" s="9">
        <f t="shared" si="50"/>
        <v>42239.208333333328</v>
      </c>
      <c r="T687" s="9">
        <f t="shared" si="51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2"/>
        <v>1.9174666666666667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3"/>
        <v>technology</v>
      </c>
      <c r="R688" t="str">
        <f t="shared" si="54"/>
        <v>wearables</v>
      </c>
      <c r="S688" s="9">
        <f t="shared" si="50"/>
        <v>43186.208333333328</v>
      </c>
      <c r="T688" s="9">
        <f t="shared" si="51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2"/>
        <v>9.32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3"/>
        <v>theater</v>
      </c>
      <c r="R689" t="str">
        <f t="shared" si="54"/>
        <v>plays</v>
      </c>
      <c r="S689" s="9">
        <f t="shared" si="50"/>
        <v>42806.25</v>
      </c>
      <c r="T689" s="9">
        <f t="shared" si="51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2"/>
        <v>4.2927586206896553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3"/>
        <v>film &amp; video</v>
      </c>
      <c r="R690" t="str">
        <f t="shared" si="54"/>
        <v>television</v>
      </c>
      <c r="S690" s="9">
        <f t="shared" si="50"/>
        <v>43475.25</v>
      </c>
      <c r="T690" s="9">
        <f t="shared" si="51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2"/>
        <v>1.0065753424657535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3"/>
        <v>technology</v>
      </c>
      <c r="R691" t="str">
        <f t="shared" si="54"/>
        <v>web</v>
      </c>
      <c r="S691" s="9">
        <f t="shared" si="50"/>
        <v>41576.208333333336</v>
      </c>
      <c r="T691" s="9">
        <f t="shared" si="51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2"/>
        <v>2.266111111111111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3"/>
        <v>film &amp; video</v>
      </c>
      <c r="R692" t="str">
        <f t="shared" si="54"/>
        <v>documentary</v>
      </c>
      <c r="S692" s="9">
        <f t="shared" si="50"/>
        <v>40874.25</v>
      </c>
      <c r="T692" s="9">
        <f t="shared" si="51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2"/>
        <v>1.4238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3"/>
        <v>film &amp; video</v>
      </c>
      <c r="R693" t="str">
        <f t="shared" si="54"/>
        <v>documentary</v>
      </c>
      <c r="S693" s="9">
        <f t="shared" si="50"/>
        <v>41185.208333333336</v>
      </c>
      <c r="T693" s="9">
        <f t="shared" si="5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2"/>
        <v>0.90633333333333332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3"/>
        <v>music</v>
      </c>
      <c r="R694" t="str">
        <f t="shared" si="54"/>
        <v>rock</v>
      </c>
      <c r="S694" s="9">
        <f t="shared" si="50"/>
        <v>43655.208333333328</v>
      </c>
      <c r="T694" s="9">
        <f t="shared" si="5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2"/>
        <v>0.63966740576496672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3"/>
        <v>theater</v>
      </c>
      <c r="R695" t="str">
        <f t="shared" si="54"/>
        <v>plays</v>
      </c>
      <c r="S695" s="9">
        <f t="shared" si="50"/>
        <v>43025.208333333328</v>
      </c>
      <c r="T695" s="9">
        <f t="shared" si="5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2"/>
        <v>0.84131868131868137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3"/>
        <v>theater</v>
      </c>
      <c r="R696" t="str">
        <f t="shared" si="54"/>
        <v>plays</v>
      </c>
      <c r="S696" s="9">
        <f t="shared" si="50"/>
        <v>43066.25</v>
      </c>
      <c r="T696" s="9">
        <f t="shared" si="51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2"/>
        <v>1.3393478260869565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3"/>
        <v>music</v>
      </c>
      <c r="R697" t="str">
        <f t="shared" si="54"/>
        <v>rock</v>
      </c>
      <c r="S697" s="9">
        <f t="shared" si="50"/>
        <v>42322.25</v>
      </c>
      <c r="T697" s="9">
        <f t="shared" si="5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2"/>
        <v>0.59042047531992692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3"/>
        <v>theater</v>
      </c>
      <c r="R698" t="str">
        <f t="shared" si="54"/>
        <v>plays</v>
      </c>
      <c r="S698" s="9">
        <f t="shared" si="50"/>
        <v>42114.208333333328</v>
      </c>
      <c r="T698" s="9">
        <f t="shared" si="51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2"/>
        <v>1.5280062063615205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3"/>
        <v>music</v>
      </c>
      <c r="R699" t="str">
        <f t="shared" si="54"/>
        <v>electric music</v>
      </c>
      <c r="S699" s="9">
        <f t="shared" si="50"/>
        <v>43190.208333333328</v>
      </c>
      <c r="T699" s="9">
        <f t="shared" si="51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2"/>
        <v>4.466912114014252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3"/>
        <v>technology</v>
      </c>
      <c r="R700" t="str">
        <f t="shared" si="54"/>
        <v>wearables</v>
      </c>
      <c r="S700" s="9">
        <f t="shared" si="50"/>
        <v>40871.25</v>
      </c>
      <c r="T700" s="9">
        <f t="shared" si="5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2"/>
        <v>0.8439189189189189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3"/>
        <v>film &amp; video</v>
      </c>
      <c r="R701" t="str">
        <f t="shared" si="54"/>
        <v>drama</v>
      </c>
      <c r="S701" s="9">
        <f t="shared" si="50"/>
        <v>43641.208333333328</v>
      </c>
      <c r="T701" s="9">
        <f t="shared" si="5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2"/>
        <v>0.03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3"/>
        <v>technology</v>
      </c>
      <c r="R702" t="str">
        <f t="shared" si="54"/>
        <v>wearables</v>
      </c>
      <c r="S702" s="9">
        <f t="shared" si="50"/>
        <v>40203.25</v>
      </c>
      <c r="T702" s="9">
        <f t="shared" si="51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2"/>
        <v>1.7502692307692307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3"/>
        <v>theater</v>
      </c>
      <c r="R703" t="str">
        <f t="shared" si="54"/>
        <v>plays</v>
      </c>
      <c r="S703" s="9">
        <f t="shared" si="50"/>
        <v>40629.208333333336</v>
      </c>
      <c r="T703" s="9">
        <f t="shared" si="5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2"/>
        <v>0.54137931034482756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3"/>
        <v>technology</v>
      </c>
      <c r="R704" t="str">
        <f t="shared" si="54"/>
        <v>wearables</v>
      </c>
      <c r="S704" s="9">
        <f t="shared" si="50"/>
        <v>41477.208333333336</v>
      </c>
      <c r="T704" s="9">
        <f t="shared" si="51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2"/>
        <v>3.1187381703470032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3"/>
        <v>publishing</v>
      </c>
      <c r="R705" t="str">
        <f t="shared" si="54"/>
        <v>translations</v>
      </c>
      <c r="S705" s="9">
        <f t="shared" si="50"/>
        <v>41020.208333333336</v>
      </c>
      <c r="T705" s="9">
        <f t="shared" si="51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52"/>
        <v>1.2278160919540231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3"/>
        <v>film &amp; video</v>
      </c>
      <c r="R706" t="str">
        <f t="shared" si="54"/>
        <v>animation</v>
      </c>
      <c r="S706" s="9">
        <f t="shared" ref="S706:S769" si="55">(((L706/60)/60)/24)+DATE(1970,1,1)</f>
        <v>42555.208333333328</v>
      </c>
      <c r="T706" s="9">
        <f t="shared" ref="T706:T769" si="56">(((M706/60)/60)/24)+DATE(1970,1,1)</f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57">E707/D707</f>
        <v>0.99026517383618151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8">LEFT(P707, SEARCH("/",P707,1)-1)</f>
        <v>publishing</v>
      </c>
      <c r="R707" t="str">
        <f t="shared" ref="R707:R770" si="59">RIGHT(P707,LEN(P707)-SEARCH("/",P707,1))</f>
        <v>nonfiction</v>
      </c>
      <c r="S707" s="9">
        <f t="shared" si="55"/>
        <v>41619.25</v>
      </c>
      <c r="T707" s="9">
        <f t="shared" si="56"/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7"/>
        <v>1.278468634686347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8"/>
        <v>technology</v>
      </c>
      <c r="R708" t="str">
        <f t="shared" si="59"/>
        <v>web</v>
      </c>
      <c r="S708" s="9">
        <f t="shared" si="55"/>
        <v>43471.25</v>
      </c>
      <c r="T708" s="9">
        <f t="shared" si="56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7"/>
        <v>1.5861643835616439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8"/>
        <v>film &amp; video</v>
      </c>
      <c r="R709" t="str">
        <f t="shared" si="59"/>
        <v>drama</v>
      </c>
      <c r="S709" s="9">
        <f t="shared" si="55"/>
        <v>43442.25</v>
      </c>
      <c r="T709" s="9">
        <f t="shared" si="56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7"/>
        <v>7.0705882352941174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8"/>
        <v>theater</v>
      </c>
      <c r="R710" t="str">
        <f t="shared" si="59"/>
        <v>plays</v>
      </c>
      <c r="S710" s="9">
        <f t="shared" si="55"/>
        <v>42877.208333333328</v>
      </c>
      <c r="T710" s="9">
        <f t="shared" si="56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7"/>
        <v>1.4238775510204082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8"/>
        <v>theater</v>
      </c>
      <c r="R711" t="str">
        <f t="shared" si="59"/>
        <v>plays</v>
      </c>
      <c r="S711" s="9">
        <f t="shared" si="55"/>
        <v>41018.208333333336</v>
      </c>
      <c r="T711" s="9">
        <f t="shared" si="56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7"/>
        <v>1.4786046511627906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8"/>
        <v>theater</v>
      </c>
      <c r="R712" t="str">
        <f t="shared" si="59"/>
        <v>plays</v>
      </c>
      <c r="S712" s="9">
        <f t="shared" si="55"/>
        <v>43295.208333333328</v>
      </c>
      <c r="T712" s="9">
        <f t="shared" si="5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7"/>
        <v>0.20322580645161289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8"/>
        <v>theater</v>
      </c>
      <c r="R713" t="str">
        <f t="shared" si="59"/>
        <v>plays</v>
      </c>
      <c r="S713" s="9">
        <f t="shared" si="55"/>
        <v>42393.25</v>
      </c>
      <c r="T713" s="9">
        <f t="shared" si="56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7"/>
        <v>18.40625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8"/>
        <v>theater</v>
      </c>
      <c r="R714" t="str">
        <f t="shared" si="59"/>
        <v>plays</v>
      </c>
      <c r="S714" s="9">
        <f t="shared" si="55"/>
        <v>42559.208333333328</v>
      </c>
      <c r="T714" s="9">
        <f t="shared" si="56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7"/>
        <v>1.6194202898550725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8"/>
        <v>publishing</v>
      </c>
      <c r="R715" t="str">
        <f t="shared" si="59"/>
        <v>radio &amp; podcasts</v>
      </c>
      <c r="S715" s="9">
        <f t="shared" si="55"/>
        <v>42604.208333333328</v>
      </c>
      <c r="T715" s="9">
        <f t="shared" si="56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7"/>
        <v>4.7282077922077921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8"/>
        <v>music</v>
      </c>
      <c r="R716" t="str">
        <f t="shared" si="59"/>
        <v>rock</v>
      </c>
      <c r="S716" s="9">
        <f t="shared" si="55"/>
        <v>41870.208333333336</v>
      </c>
      <c r="T716" s="9">
        <f t="shared" si="5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7"/>
        <v>0.24466101694915254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8"/>
        <v>games</v>
      </c>
      <c r="R717" t="str">
        <f t="shared" si="59"/>
        <v>mobile games</v>
      </c>
      <c r="S717" s="9">
        <f t="shared" si="55"/>
        <v>40397.208333333336</v>
      </c>
      <c r="T717" s="9">
        <f t="shared" si="56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7"/>
        <v>5.1764999999999999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8"/>
        <v>theater</v>
      </c>
      <c r="R718" t="str">
        <f t="shared" si="59"/>
        <v>plays</v>
      </c>
      <c r="S718" s="9">
        <f t="shared" si="55"/>
        <v>41465.208333333336</v>
      </c>
      <c r="T718" s="9">
        <f t="shared" si="56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7"/>
        <v>2.4764285714285714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8"/>
        <v>film &amp; video</v>
      </c>
      <c r="R719" t="str">
        <f t="shared" si="59"/>
        <v>documentary</v>
      </c>
      <c r="S719" s="9">
        <f t="shared" si="55"/>
        <v>40777.208333333336</v>
      </c>
      <c r="T719" s="9">
        <f t="shared" si="56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7"/>
        <v>1.0020481927710843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8"/>
        <v>technology</v>
      </c>
      <c r="R720" t="str">
        <f t="shared" si="59"/>
        <v>wearables</v>
      </c>
      <c r="S720" s="9">
        <f t="shared" si="55"/>
        <v>41442.208333333336</v>
      </c>
      <c r="T720" s="9">
        <f t="shared" si="56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7"/>
        <v>1.53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8"/>
        <v>publishing</v>
      </c>
      <c r="R721" t="str">
        <f t="shared" si="59"/>
        <v>fiction</v>
      </c>
      <c r="S721" s="9">
        <f t="shared" si="55"/>
        <v>41058.208333333336</v>
      </c>
      <c r="T721" s="9">
        <f t="shared" si="56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7"/>
        <v>0.37091954022988505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8"/>
        <v>theater</v>
      </c>
      <c r="R722" t="str">
        <f t="shared" si="59"/>
        <v>plays</v>
      </c>
      <c r="S722" s="9">
        <f t="shared" si="55"/>
        <v>43152.25</v>
      </c>
      <c r="T722" s="9">
        <f t="shared" si="56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7"/>
        <v>4.3923948220064728E-2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8"/>
        <v>music</v>
      </c>
      <c r="R723" t="str">
        <f t="shared" si="59"/>
        <v>rock</v>
      </c>
      <c r="S723" s="9">
        <f t="shared" si="55"/>
        <v>43194.208333333328</v>
      </c>
      <c r="T723" s="9">
        <f t="shared" si="56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7"/>
        <v>1.5650721649484536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8"/>
        <v>film &amp; video</v>
      </c>
      <c r="R724" t="str">
        <f t="shared" si="59"/>
        <v>documentary</v>
      </c>
      <c r="S724" s="9">
        <f t="shared" si="55"/>
        <v>43045.25</v>
      </c>
      <c r="T724" s="9">
        <f t="shared" si="56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7"/>
        <v>2.704081632653061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8"/>
        <v>theater</v>
      </c>
      <c r="R725" t="str">
        <f t="shared" si="59"/>
        <v>plays</v>
      </c>
      <c r="S725" s="9">
        <f t="shared" si="55"/>
        <v>42431.25</v>
      </c>
      <c r="T725" s="9">
        <f t="shared" si="56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7"/>
        <v>1.3405952380952382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8"/>
        <v>theater</v>
      </c>
      <c r="R726" t="str">
        <f t="shared" si="59"/>
        <v>plays</v>
      </c>
      <c r="S726" s="9">
        <f t="shared" si="55"/>
        <v>41934.208333333336</v>
      </c>
      <c r="T726" s="9">
        <f t="shared" si="5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7"/>
        <v>0.50398033126293995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8"/>
        <v>games</v>
      </c>
      <c r="R727" t="str">
        <f t="shared" si="59"/>
        <v>mobile games</v>
      </c>
      <c r="S727" s="9">
        <f t="shared" si="55"/>
        <v>41958.25</v>
      </c>
      <c r="T727" s="9">
        <f t="shared" si="56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7"/>
        <v>0.88815837937384901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8"/>
        <v>theater</v>
      </c>
      <c r="R728" t="str">
        <f t="shared" si="59"/>
        <v>plays</v>
      </c>
      <c r="S728" s="9">
        <f t="shared" si="55"/>
        <v>40476.208333333336</v>
      </c>
      <c r="T728" s="9">
        <f t="shared" si="56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7"/>
        <v>1.65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8"/>
        <v>technology</v>
      </c>
      <c r="R729" t="str">
        <f t="shared" si="59"/>
        <v>web</v>
      </c>
      <c r="S729" s="9">
        <f t="shared" si="55"/>
        <v>43485.25</v>
      </c>
      <c r="T729" s="9">
        <f t="shared" si="5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7"/>
        <v>0.17499999999999999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8"/>
        <v>theater</v>
      </c>
      <c r="R730" t="str">
        <f t="shared" si="59"/>
        <v>plays</v>
      </c>
      <c r="S730" s="9">
        <f t="shared" si="55"/>
        <v>42515.208333333328</v>
      </c>
      <c r="T730" s="9">
        <f t="shared" si="56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7"/>
        <v>1.8566071428571429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8"/>
        <v>film &amp; video</v>
      </c>
      <c r="R731" t="str">
        <f t="shared" si="59"/>
        <v>drama</v>
      </c>
      <c r="S731" s="9">
        <f t="shared" si="55"/>
        <v>41309.25</v>
      </c>
      <c r="T731" s="9">
        <f t="shared" si="56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7"/>
        <v>4.1266319444444441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8"/>
        <v>technology</v>
      </c>
      <c r="R732" t="str">
        <f t="shared" si="59"/>
        <v>wearables</v>
      </c>
      <c r="S732" s="9">
        <f t="shared" si="55"/>
        <v>42147.208333333328</v>
      </c>
      <c r="T732" s="9">
        <f t="shared" si="56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7"/>
        <v>0.90249999999999997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8"/>
        <v>technology</v>
      </c>
      <c r="R733" t="str">
        <f t="shared" si="59"/>
        <v>web</v>
      </c>
      <c r="S733" s="9">
        <f t="shared" si="55"/>
        <v>42939.208333333328</v>
      </c>
      <c r="T733" s="9">
        <f t="shared" si="5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7"/>
        <v>0.91984615384615387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8"/>
        <v>music</v>
      </c>
      <c r="R734" t="str">
        <f t="shared" si="59"/>
        <v>rock</v>
      </c>
      <c r="S734" s="9">
        <f t="shared" si="55"/>
        <v>42816.208333333328</v>
      </c>
      <c r="T734" s="9">
        <f t="shared" si="56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7"/>
        <v>5.2700632911392402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8"/>
        <v>music</v>
      </c>
      <c r="R735" t="str">
        <f t="shared" si="59"/>
        <v>metal</v>
      </c>
      <c r="S735" s="9">
        <f t="shared" si="55"/>
        <v>41844.208333333336</v>
      </c>
      <c r="T735" s="9">
        <f t="shared" si="56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7"/>
        <v>3.1914285714285713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8"/>
        <v>theater</v>
      </c>
      <c r="R736" t="str">
        <f t="shared" si="59"/>
        <v>plays</v>
      </c>
      <c r="S736" s="9">
        <f t="shared" si="55"/>
        <v>42763.25</v>
      </c>
      <c r="T736" s="9">
        <f t="shared" si="56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7"/>
        <v>3.5418867924528303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8"/>
        <v>photography</v>
      </c>
      <c r="R737" t="str">
        <f t="shared" si="59"/>
        <v>photography books</v>
      </c>
      <c r="S737" s="9">
        <f t="shared" si="55"/>
        <v>42459.208333333328</v>
      </c>
      <c r="T737" s="9">
        <f t="shared" si="56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7"/>
        <v>0.32896103896103895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8"/>
        <v>publishing</v>
      </c>
      <c r="R738" t="str">
        <f t="shared" si="59"/>
        <v>nonfiction</v>
      </c>
      <c r="S738" s="9">
        <f t="shared" si="55"/>
        <v>42055.25</v>
      </c>
      <c r="T738" s="9">
        <f t="shared" si="56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7"/>
        <v>1.358918918918919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8"/>
        <v>music</v>
      </c>
      <c r="R739" t="str">
        <f t="shared" si="59"/>
        <v>indie rock</v>
      </c>
      <c r="S739" s="9">
        <f t="shared" si="55"/>
        <v>42685.25</v>
      </c>
      <c r="T739" s="9">
        <f t="shared" si="5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7"/>
        <v>2.0843373493975904E-2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8"/>
        <v>theater</v>
      </c>
      <c r="R740" t="str">
        <f t="shared" si="59"/>
        <v>plays</v>
      </c>
      <c r="S740" s="9">
        <f t="shared" si="55"/>
        <v>41959.25</v>
      </c>
      <c r="T740" s="9">
        <f t="shared" si="5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7"/>
        <v>0.61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8"/>
        <v>music</v>
      </c>
      <c r="R741" t="str">
        <f t="shared" si="59"/>
        <v>indie rock</v>
      </c>
      <c r="S741" s="9">
        <f t="shared" si="55"/>
        <v>41089.208333333336</v>
      </c>
      <c r="T741" s="9">
        <f t="shared" si="5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7"/>
        <v>0.30037735849056602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8"/>
        <v>theater</v>
      </c>
      <c r="R742" t="str">
        <f t="shared" si="59"/>
        <v>plays</v>
      </c>
      <c r="S742" s="9">
        <f t="shared" si="55"/>
        <v>42769.25</v>
      </c>
      <c r="T742" s="9">
        <f t="shared" si="56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7"/>
        <v>11.791666666666666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8"/>
        <v>theater</v>
      </c>
      <c r="R743" t="str">
        <f t="shared" si="59"/>
        <v>plays</v>
      </c>
      <c r="S743" s="9">
        <f t="shared" si="55"/>
        <v>40321.208333333336</v>
      </c>
      <c r="T743" s="9">
        <f t="shared" si="56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7"/>
        <v>11.260833333333334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8"/>
        <v>music</v>
      </c>
      <c r="R744" t="str">
        <f t="shared" si="59"/>
        <v>electric music</v>
      </c>
      <c r="S744" s="9">
        <f t="shared" si="55"/>
        <v>40197.25</v>
      </c>
      <c r="T744" s="9">
        <f t="shared" si="5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7"/>
        <v>0.12923076923076923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8"/>
        <v>theater</v>
      </c>
      <c r="R745" t="str">
        <f t="shared" si="59"/>
        <v>plays</v>
      </c>
      <c r="S745" s="9">
        <f t="shared" si="55"/>
        <v>42298.208333333328</v>
      </c>
      <c r="T745" s="9">
        <f t="shared" si="56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7"/>
        <v>7.12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8"/>
        <v>theater</v>
      </c>
      <c r="R746" t="str">
        <f t="shared" si="59"/>
        <v>plays</v>
      </c>
      <c r="S746" s="9">
        <f t="shared" si="55"/>
        <v>43322.208333333328</v>
      </c>
      <c r="T746" s="9">
        <f t="shared" si="5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7"/>
        <v>0.30304347826086958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8"/>
        <v>technology</v>
      </c>
      <c r="R747" t="str">
        <f t="shared" si="59"/>
        <v>wearables</v>
      </c>
      <c r="S747" s="9">
        <f t="shared" si="55"/>
        <v>40328.208333333336</v>
      </c>
      <c r="T747" s="9">
        <f t="shared" si="56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7"/>
        <v>2.1250896057347672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8"/>
        <v>technology</v>
      </c>
      <c r="R748" t="str">
        <f t="shared" si="59"/>
        <v>web</v>
      </c>
      <c r="S748" s="9">
        <f t="shared" si="55"/>
        <v>40825.208333333336</v>
      </c>
      <c r="T748" s="9">
        <f t="shared" si="56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7"/>
        <v>2.2885714285714287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8"/>
        <v>theater</v>
      </c>
      <c r="R749" t="str">
        <f t="shared" si="59"/>
        <v>plays</v>
      </c>
      <c r="S749" s="9">
        <f t="shared" si="55"/>
        <v>40423.208333333336</v>
      </c>
      <c r="T749" s="9">
        <f t="shared" si="56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7"/>
        <v>0.34959979476654696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8"/>
        <v>film &amp; video</v>
      </c>
      <c r="R750" t="str">
        <f t="shared" si="59"/>
        <v>animation</v>
      </c>
      <c r="S750" s="9">
        <f t="shared" si="55"/>
        <v>40238.25</v>
      </c>
      <c r="T750" s="9">
        <f t="shared" si="56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7"/>
        <v>1.5729069767441861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8"/>
        <v>technology</v>
      </c>
      <c r="R751" t="str">
        <f t="shared" si="59"/>
        <v>wearables</v>
      </c>
      <c r="S751" s="9">
        <f t="shared" si="55"/>
        <v>41920.208333333336</v>
      </c>
      <c r="T751" s="9">
        <f t="shared" si="5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7"/>
        <v>0.01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8"/>
        <v>music</v>
      </c>
      <c r="R752" t="str">
        <f t="shared" si="59"/>
        <v>electric music</v>
      </c>
      <c r="S752" s="9">
        <f t="shared" si="55"/>
        <v>40360.208333333336</v>
      </c>
      <c r="T752" s="9">
        <f t="shared" si="56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7"/>
        <v>2.3230555555555554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8"/>
        <v>publishing</v>
      </c>
      <c r="R753" t="str">
        <f t="shared" si="59"/>
        <v>nonfiction</v>
      </c>
      <c r="S753" s="9">
        <f t="shared" si="55"/>
        <v>42446.208333333328</v>
      </c>
      <c r="T753" s="9">
        <f t="shared" si="56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7"/>
        <v>0.92448275862068963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8"/>
        <v>theater</v>
      </c>
      <c r="R754" t="str">
        <f t="shared" si="59"/>
        <v>plays</v>
      </c>
      <c r="S754" s="9">
        <f t="shared" si="55"/>
        <v>40395.208333333336</v>
      </c>
      <c r="T754" s="9">
        <f t="shared" si="56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7"/>
        <v>2.5670212765957445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8"/>
        <v>photography</v>
      </c>
      <c r="R755" t="str">
        <f t="shared" si="59"/>
        <v>photography books</v>
      </c>
      <c r="S755" s="9">
        <f t="shared" si="55"/>
        <v>40321.208333333336</v>
      </c>
      <c r="T755" s="9">
        <f t="shared" si="56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7"/>
        <v>1.6847017045454546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8"/>
        <v>theater</v>
      </c>
      <c r="R756" t="str">
        <f t="shared" si="59"/>
        <v>plays</v>
      </c>
      <c r="S756" s="9">
        <f t="shared" si="55"/>
        <v>41210.208333333336</v>
      </c>
      <c r="T756" s="9">
        <f t="shared" si="56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7"/>
        <v>1.6657777777777778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8"/>
        <v>theater</v>
      </c>
      <c r="R757" t="str">
        <f t="shared" si="59"/>
        <v>plays</v>
      </c>
      <c r="S757" s="9">
        <f t="shared" si="55"/>
        <v>43096.25</v>
      </c>
      <c r="T757" s="9">
        <f t="shared" si="56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7"/>
        <v>7.7207692307692311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8"/>
        <v>theater</v>
      </c>
      <c r="R758" t="str">
        <f t="shared" si="59"/>
        <v>plays</v>
      </c>
      <c r="S758" s="9">
        <f t="shared" si="55"/>
        <v>42024.25</v>
      </c>
      <c r="T758" s="9">
        <f t="shared" si="56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7"/>
        <v>4.0685714285714285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8"/>
        <v>film &amp; video</v>
      </c>
      <c r="R759" t="str">
        <f t="shared" si="59"/>
        <v>drama</v>
      </c>
      <c r="S759" s="9">
        <f t="shared" si="55"/>
        <v>40675.208333333336</v>
      </c>
      <c r="T759" s="9">
        <f t="shared" si="56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7"/>
        <v>5.6420608108108112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8"/>
        <v>music</v>
      </c>
      <c r="R760" t="str">
        <f t="shared" si="59"/>
        <v>rock</v>
      </c>
      <c r="S760" s="9">
        <f t="shared" si="55"/>
        <v>41936.208333333336</v>
      </c>
      <c r="T760" s="9">
        <f t="shared" si="5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7"/>
        <v>0.6842686567164179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8"/>
        <v>music</v>
      </c>
      <c r="R761" t="str">
        <f t="shared" si="59"/>
        <v>electric music</v>
      </c>
      <c r="S761" s="9">
        <f t="shared" si="55"/>
        <v>43136.25</v>
      </c>
      <c r="T761" s="9">
        <f t="shared" si="5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7"/>
        <v>0.34351966873706002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8"/>
        <v>games</v>
      </c>
      <c r="R762" t="str">
        <f t="shared" si="59"/>
        <v>video games</v>
      </c>
      <c r="S762" s="9">
        <f t="shared" si="55"/>
        <v>43678.208333333328</v>
      </c>
      <c r="T762" s="9">
        <f t="shared" si="56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7"/>
        <v>6.5545454545454547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8"/>
        <v>music</v>
      </c>
      <c r="R763" t="str">
        <f t="shared" si="59"/>
        <v>rock</v>
      </c>
      <c r="S763" s="9">
        <f t="shared" si="55"/>
        <v>42938.208333333328</v>
      </c>
      <c r="T763" s="9">
        <f t="shared" si="56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7"/>
        <v>1.7725714285714285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8"/>
        <v>music</v>
      </c>
      <c r="R764" t="str">
        <f t="shared" si="59"/>
        <v>jazz</v>
      </c>
      <c r="S764" s="9">
        <f t="shared" si="55"/>
        <v>41241.25</v>
      </c>
      <c r="T764" s="9">
        <f t="shared" si="56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7"/>
        <v>1.1317857142857144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8"/>
        <v>theater</v>
      </c>
      <c r="R765" t="str">
        <f t="shared" si="59"/>
        <v>plays</v>
      </c>
      <c r="S765" s="9">
        <f t="shared" si="55"/>
        <v>41037.208333333336</v>
      </c>
      <c r="T765" s="9">
        <f t="shared" si="56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7"/>
        <v>7.2818181818181822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8"/>
        <v>music</v>
      </c>
      <c r="R766" t="str">
        <f t="shared" si="59"/>
        <v>rock</v>
      </c>
      <c r="S766" s="9">
        <f t="shared" si="55"/>
        <v>40676.208333333336</v>
      </c>
      <c r="T766" s="9">
        <f t="shared" si="56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7"/>
        <v>2.0833333333333335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8"/>
        <v>music</v>
      </c>
      <c r="R767" t="str">
        <f t="shared" si="59"/>
        <v>indie rock</v>
      </c>
      <c r="S767" s="9">
        <f t="shared" si="55"/>
        <v>42840.208333333328</v>
      </c>
      <c r="T767" s="9">
        <f t="shared" si="5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7"/>
        <v>0.31171232876712329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8"/>
        <v>film &amp; video</v>
      </c>
      <c r="R768" t="str">
        <f t="shared" si="59"/>
        <v>science fiction</v>
      </c>
      <c r="S768" s="9">
        <f t="shared" si="55"/>
        <v>43362.208333333328</v>
      </c>
      <c r="T768" s="9">
        <f t="shared" si="5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7"/>
        <v>0.56967078189300413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8"/>
        <v>publishing</v>
      </c>
      <c r="R769" t="str">
        <f t="shared" si="59"/>
        <v>translations</v>
      </c>
      <c r="S769" s="9">
        <f t="shared" si="55"/>
        <v>42283.208333333328</v>
      </c>
      <c r="T769" s="9">
        <f t="shared" si="56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57"/>
        <v>2.31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8"/>
        <v>theater</v>
      </c>
      <c r="R770" t="str">
        <f t="shared" si="59"/>
        <v>plays</v>
      </c>
      <c r="S770" s="9">
        <f t="shared" ref="S770:S833" si="60">(((L770/60)/60)/24)+DATE(1970,1,1)</f>
        <v>41619.25</v>
      </c>
      <c r="T770" s="9">
        <f t="shared" ref="T770:T833" si="61">(((M770/60)/60)/24)+DATE(1970,1,1)</f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62">E771/D771</f>
        <v>0.86867834394904464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3">LEFT(P771, SEARCH("/",P771,1)-1)</f>
        <v>games</v>
      </c>
      <c r="R771" t="str">
        <f t="shared" ref="R771:R834" si="64">RIGHT(P771,LEN(P771)-SEARCH("/",P771,1))</f>
        <v>video games</v>
      </c>
      <c r="S771" s="9">
        <f t="shared" si="60"/>
        <v>41501.208333333336</v>
      </c>
      <c r="T771" s="9">
        <f t="shared" si="61"/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2"/>
        <v>2.7074418604651163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3"/>
        <v>theater</v>
      </c>
      <c r="R772" t="str">
        <f t="shared" si="64"/>
        <v>plays</v>
      </c>
      <c r="S772" s="9">
        <f t="shared" si="60"/>
        <v>41743.208333333336</v>
      </c>
      <c r="T772" s="9">
        <f t="shared" si="6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2"/>
        <v>0.49446428571428569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3"/>
        <v>theater</v>
      </c>
      <c r="R773" t="str">
        <f t="shared" si="64"/>
        <v>plays</v>
      </c>
      <c r="S773" s="9">
        <f t="shared" si="60"/>
        <v>43491.25</v>
      </c>
      <c r="T773" s="9">
        <f t="shared" si="6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2"/>
        <v>1.1335962566844919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3"/>
        <v>music</v>
      </c>
      <c r="R774" t="str">
        <f t="shared" si="64"/>
        <v>indie rock</v>
      </c>
      <c r="S774" s="9">
        <f t="shared" si="60"/>
        <v>43505.25</v>
      </c>
      <c r="T774" s="9">
        <f t="shared" si="6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2"/>
        <v>1.9055555555555554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3"/>
        <v>theater</v>
      </c>
      <c r="R775" t="str">
        <f t="shared" si="64"/>
        <v>plays</v>
      </c>
      <c r="S775" s="9">
        <f t="shared" si="60"/>
        <v>42838.208333333328</v>
      </c>
      <c r="T775" s="9">
        <f t="shared" si="6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2"/>
        <v>1.355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3"/>
        <v>technology</v>
      </c>
      <c r="R776" t="str">
        <f t="shared" si="64"/>
        <v>web</v>
      </c>
      <c r="S776" s="9">
        <f t="shared" si="60"/>
        <v>42513.208333333328</v>
      </c>
      <c r="T776" s="9">
        <f t="shared" si="6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2"/>
        <v>0.10297872340425532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3"/>
        <v>music</v>
      </c>
      <c r="R777" t="str">
        <f t="shared" si="64"/>
        <v>rock</v>
      </c>
      <c r="S777" s="9">
        <f t="shared" si="60"/>
        <v>41949.25</v>
      </c>
      <c r="T777" s="9">
        <f t="shared" si="6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2"/>
        <v>0.65544223826714798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3"/>
        <v>theater</v>
      </c>
      <c r="R778" t="str">
        <f t="shared" si="64"/>
        <v>plays</v>
      </c>
      <c r="S778" s="9">
        <f t="shared" si="60"/>
        <v>43650.208333333328</v>
      </c>
      <c r="T778" s="9">
        <f t="shared" si="6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2"/>
        <v>0.49026652452025588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3"/>
        <v>theater</v>
      </c>
      <c r="R779" t="str">
        <f t="shared" si="64"/>
        <v>plays</v>
      </c>
      <c r="S779" s="9">
        <f t="shared" si="60"/>
        <v>40809.208333333336</v>
      </c>
      <c r="T779" s="9">
        <f t="shared" si="6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2"/>
        <v>7.8792307692307695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3"/>
        <v>film &amp; video</v>
      </c>
      <c r="R780" t="str">
        <f t="shared" si="64"/>
        <v>animation</v>
      </c>
      <c r="S780" s="9">
        <f t="shared" si="60"/>
        <v>40768.208333333336</v>
      </c>
      <c r="T780" s="9">
        <f t="shared" si="6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2"/>
        <v>0.80306347746090156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3"/>
        <v>theater</v>
      </c>
      <c r="R781" t="str">
        <f t="shared" si="64"/>
        <v>plays</v>
      </c>
      <c r="S781" s="9">
        <f t="shared" si="60"/>
        <v>42230.208333333328</v>
      </c>
      <c r="T781" s="9">
        <f t="shared" si="6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2"/>
        <v>1.0629411764705883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3"/>
        <v>film &amp; video</v>
      </c>
      <c r="R782" t="str">
        <f t="shared" si="64"/>
        <v>drama</v>
      </c>
      <c r="S782" s="9">
        <f t="shared" si="60"/>
        <v>42573.208333333328</v>
      </c>
      <c r="T782" s="9">
        <f t="shared" si="6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2"/>
        <v>0.50735632183908042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3"/>
        <v>theater</v>
      </c>
      <c r="R783" t="str">
        <f t="shared" si="64"/>
        <v>plays</v>
      </c>
      <c r="S783" s="9">
        <f t="shared" si="60"/>
        <v>40482.208333333336</v>
      </c>
      <c r="T783" s="9">
        <f t="shared" si="6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2"/>
        <v>2.153137254901961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3"/>
        <v>film &amp; video</v>
      </c>
      <c r="R784" t="str">
        <f t="shared" si="64"/>
        <v>animation</v>
      </c>
      <c r="S784" s="9">
        <f t="shared" si="60"/>
        <v>40603.25</v>
      </c>
      <c r="T784" s="9">
        <f t="shared" si="6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2"/>
        <v>1.4122972972972974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3"/>
        <v>music</v>
      </c>
      <c r="R785" t="str">
        <f t="shared" si="64"/>
        <v>rock</v>
      </c>
      <c r="S785" s="9">
        <f t="shared" si="60"/>
        <v>41625.25</v>
      </c>
      <c r="T785" s="9">
        <f t="shared" si="6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2"/>
        <v>1.1533745781777278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3"/>
        <v>technology</v>
      </c>
      <c r="R786" t="str">
        <f t="shared" si="64"/>
        <v>web</v>
      </c>
      <c r="S786" s="9">
        <f t="shared" si="60"/>
        <v>42435.25</v>
      </c>
      <c r="T786" s="9">
        <f t="shared" si="6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2"/>
        <v>1.9311940298507462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3"/>
        <v>film &amp; video</v>
      </c>
      <c r="R787" t="str">
        <f t="shared" si="64"/>
        <v>animation</v>
      </c>
      <c r="S787" s="9">
        <f t="shared" si="60"/>
        <v>43582.208333333328</v>
      </c>
      <c r="T787" s="9">
        <f t="shared" si="6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2"/>
        <v>7.2973333333333334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3"/>
        <v>music</v>
      </c>
      <c r="R788" t="str">
        <f t="shared" si="64"/>
        <v>jazz</v>
      </c>
      <c r="S788" s="9">
        <f t="shared" si="60"/>
        <v>43186.208333333328</v>
      </c>
      <c r="T788" s="9">
        <f t="shared" si="6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2"/>
        <v>0.99663398692810456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3"/>
        <v>music</v>
      </c>
      <c r="R789" t="str">
        <f t="shared" si="64"/>
        <v>rock</v>
      </c>
      <c r="S789" s="9">
        <f t="shared" si="60"/>
        <v>40684.208333333336</v>
      </c>
      <c r="T789" s="9">
        <f t="shared" si="6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2"/>
        <v>0.88166666666666671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3"/>
        <v>film &amp; video</v>
      </c>
      <c r="R790" t="str">
        <f t="shared" si="64"/>
        <v>animation</v>
      </c>
      <c r="S790" s="9">
        <f t="shared" si="60"/>
        <v>41202.208333333336</v>
      </c>
      <c r="T790" s="9">
        <f t="shared" si="6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2"/>
        <v>0.37233333333333335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3"/>
        <v>theater</v>
      </c>
      <c r="R791" t="str">
        <f t="shared" si="64"/>
        <v>plays</v>
      </c>
      <c r="S791" s="9">
        <f t="shared" si="60"/>
        <v>41786.208333333336</v>
      </c>
      <c r="T791" s="9">
        <f t="shared" si="6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2"/>
        <v>0.30540075309306081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3"/>
        <v>theater</v>
      </c>
      <c r="R792" t="str">
        <f t="shared" si="64"/>
        <v>plays</v>
      </c>
      <c r="S792" s="9">
        <f t="shared" si="60"/>
        <v>40223.25</v>
      </c>
      <c r="T792" s="9">
        <f t="shared" si="6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2"/>
        <v>0.25714285714285712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3"/>
        <v>food</v>
      </c>
      <c r="R793" t="str">
        <f t="shared" si="64"/>
        <v>food trucks</v>
      </c>
      <c r="S793" s="9">
        <f t="shared" si="60"/>
        <v>42715.25</v>
      </c>
      <c r="T793" s="9">
        <f t="shared" si="6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2"/>
        <v>0.34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3"/>
        <v>theater</v>
      </c>
      <c r="R794" t="str">
        <f t="shared" si="64"/>
        <v>plays</v>
      </c>
      <c r="S794" s="9">
        <f t="shared" si="60"/>
        <v>41451.208333333336</v>
      </c>
      <c r="T794" s="9">
        <f t="shared" si="6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2"/>
        <v>11.859090909090909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3"/>
        <v>publishing</v>
      </c>
      <c r="R795" t="str">
        <f t="shared" si="64"/>
        <v>nonfiction</v>
      </c>
      <c r="S795" s="9">
        <f t="shared" si="60"/>
        <v>41450.208333333336</v>
      </c>
      <c r="T795" s="9">
        <f t="shared" si="6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2"/>
        <v>1.2539393939393939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3"/>
        <v>music</v>
      </c>
      <c r="R796" t="str">
        <f t="shared" si="64"/>
        <v>rock</v>
      </c>
      <c r="S796" s="9">
        <f t="shared" si="60"/>
        <v>43091.25</v>
      </c>
      <c r="T796" s="9">
        <f t="shared" si="6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2"/>
        <v>0.14394366197183098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3"/>
        <v>film &amp; video</v>
      </c>
      <c r="R797" t="str">
        <f t="shared" si="64"/>
        <v>drama</v>
      </c>
      <c r="S797" s="9">
        <f t="shared" si="60"/>
        <v>42675.208333333328</v>
      </c>
      <c r="T797" s="9">
        <f t="shared" si="6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2"/>
        <v>0.54807692307692313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3"/>
        <v>games</v>
      </c>
      <c r="R798" t="str">
        <f t="shared" si="64"/>
        <v>mobile games</v>
      </c>
      <c r="S798" s="9">
        <f t="shared" si="60"/>
        <v>41859.208333333336</v>
      </c>
      <c r="T798" s="9">
        <f t="shared" si="6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2"/>
        <v>1.0963157894736841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3"/>
        <v>technology</v>
      </c>
      <c r="R799" t="str">
        <f t="shared" si="64"/>
        <v>web</v>
      </c>
      <c r="S799" s="9">
        <f t="shared" si="60"/>
        <v>43464.25</v>
      </c>
      <c r="T799" s="9">
        <f t="shared" si="6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2"/>
        <v>1.8847058823529412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3"/>
        <v>theater</v>
      </c>
      <c r="R800" t="str">
        <f t="shared" si="64"/>
        <v>plays</v>
      </c>
      <c r="S800" s="9">
        <f t="shared" si="60"/>
        <v>41060.208333333336</v>
      </c>
      <c r="T800" s="9">
        <f t="shared" si="6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2"/>
        <v>0.87008284023668636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3"/>
        <v>theater</v>
      </c>
      <c r="R801" t="str">
        <f t="shared" si="64"/>
        <v>plays</v>
      </c>
      <c r="S801" s="9">
        <f t="shared" si="60"/>
        <v>42399.25</v>
      </c>
      <c r="T801" s="9">
        <f t="shared" si="6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2"/>
        <v>0.01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3"/>
        <v>music</v>
      </c>
      <c r="R802" t="str">
        <f t="shared" si="64"/>
        <v>rock</v>
      </c>
      <c r="S802" s="9">
        <f t="shared" si="60"/>
        <v>42167.208333333328</v>
      </c>
      <c r="T802" s="9">
        <f t="shared" si="6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2"/>
        <v>2.0291304347826089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3"/>
        <v>photography</v>
      </c>
      <c r="R803" t="str">
        <f t="shared" si="64"/>
        <v>photography books</v>
      </c>
      <c r="S803" s="9">
        <f t="shared" si="60"/>
        <v>43830.25</v>
      </c>
      <c r="T803" s="9">
        <f t="shared" si="6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2"/>
        <v>1.9703225806451612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3"/>
        <v>photography</v>
      </c>
      <c r="R804" t="str">
        <f t="shared" si="64"/>
        <v>photography books</v>
      </c>
      <c r="S804" s="9">
        <f t="shared" si="60"/>
        <v>43650.208333333328</v>
      </c>
      <c r="T804" s="9">
        <f t="shared" si="6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2"/>
        <v>1.07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3"/>
        <v>theater</v>
      </c>
      <c r="R805" t="str">
        <f t="shared" si="64"/>
        <v>plays</v>
      </c>
      <c r="S805" s="9">
        <f t="shared" si="60"/>
        <v>43492.25</v>
      </c>
      <c r="T805" s="9">
        <f t="shared" si="6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2"/>
        <v>2.6873076923076922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3"/>
        <v>music</v>
      </c>
      <c r="R806" t="str">
        <f t="shared" si="64"/>
        <v>rock</v>
      </c>
      <c r="S806" s="9">
        <f t="shared" si="60"/>
        <v>43102.25</v>
      </c>
      <c r="T806" s="9">
        <f t="shared" si="6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2"/>
        <v>0.50845360824742269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3"/>
        <v>film &amp; video</v>
      </c>
      <c r="R807" t="str">
        <f t="shared" si="64"/>
        <v>documentary</v>
      </c>
      <c r="S807" s="9">
        <f t="shared" si="60"/>
        <v>41958.25</v>
      </c>
      <c r="T807" s="9">
        <f t="shared" si="6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2"/>
        <v>11.802857142857142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3"/>
        <v>film &amp; video</v>
      </c>
      <c r="R808" t="str">
        <f t="shared" si="64"/>
        <v>drama</v>
      </c>
      <c r="S808" s="9">
        <f t="shared" si="60"/>
        <v>40973.25</v>
      </c>
      <c r="T808" s="9">
        <f t="shared" si="6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2"/>
        <v>2.64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3"/>
        <v>theater</v>
      </c>
      <c r="R809" t="str">
        <f t="shared" si="64"/>
        <v>plays</v>
      </c>
      <c r="S809" s="9">
        <f t="shared" si="60"/>
        <v>43753.208333333328</v>
      </c>
      <c r="T809" s="9">
        <f t="shared" si="6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2"/>
        <v>0.30442307692307691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3"/>
        <v>food</v>
      </c>
      <c r="R810" t="str">
        <f t="shared" si="64"/>
        <v>food trucks</v>
      </c>
      <c r="S810" s="9">
        <f t="shared" si="60"/>
        <v>42507.208333333328</v>
      </c>
      <c r="T810" s="9">
        <f t="shared" si="6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2"/>
        <v>0.62880681818181816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3"/>
        <v>film &amp; video</v>
      </c>
      <c r="R811" t="str">
        <f t="shared" si="64"/>
        <v>documentary</v>
      </c>
      <c r="S811" s="9">
        <f t="shared" si="60"/>
        <v>41135.208333333336</v>
      </c>
      <c r="T811" s="9">
        <f t="shared" si="6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2"/>
        <v>1.9312499999999999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3"/>
        <v>theater</v>
      </c>
      <c r="R812" t="str">
        <f t="shared" si="64"/>
        <v>plays</v>
      </c>
      <c r="S812" s="9">
        <f t="shared" si="60"/>
        <v>43067.25</v>
      </c>
      <c r="T812" s="9">
        <f t="shared" si="6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2"/>
        <v>0.77102702702702708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3"/>
        <v>games</v>
      </c>
      <c r="R813" t="str">
        <f t="shared" si="64"/>
        <v>video games</v>
      </c>
      <c r="S813" s="9">
        <f t="shared" si="60"/>
        <v>42378.25</v>
      </c>
      <c r="T813" s="9">
        <f t="shared" si="6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2"/>
        <v>2.2552763819095478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3"/>
        <v>publishing</v>
      </c>
      <c r="R814" t="str">
        <f t="shared" si="64"/>
        <v>nonfiction</v>
      </c>
      <c r="S814" s="9">
        <f t="shared" si="60"/>
        <v>43206.208333333328</v>
      </c>
      <c r="T814" s="9">
        <f t="shared" si="6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2"/>
        <v>2.3940625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3"/>
        <v>games</v>
      </c>
      <c r="R815" t="str">
        <f t="shared" si="64"/>
        <v>video games</v>
      </c>
      <c r="S815" s="9">
        <f t="shared" si="60"/>
        <v>41148.208333333336</v>
      </c>
      <c r="T815" s="9">
        <f t="shared" si="6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2"/>
        <v>0.921875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3"/>
        <v>music</v>
      </c>
      <c r="R816" t="str">
        <f t="shared" si="64"/>
        <v>rock</v>
      </c>
      <c r="S816" s="9">
        <f t="shared" si="60"/>
        <v>42517.208333333328</v>
      </c>
      <c r="T816" s="9">
        <f t="shared" si="6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2"/>
        <v>1.3023333333333333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3"/>
        <v>music</v>
      </c>
      <c r="R817" t="str">
        <f t="shared" si="64"/>
        <v>rock</v>
      </c>
      <c r="S817" s="9">
        <f t="shared" si="60"/>
        <v>43068.25</v>
      </c>
      <c r="T817" s="9">
        <f t="shared" si="6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2"/>
        <v>6.1521739130434785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3"/>
        <v>theater</v>
      </c>
      <c r="R818" t="str">
        <f t="shared" si="64"/>
        <v>plays</v>
      </c>
      <c r="S818" s="9">
        <f t="shared" si="60"/>
        <v>41680.25</v>
      </c>
      <c r="T818" s="9">
        <f t="shared" si="6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2"/>
        <v>3.687953216374269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3"/>
        <v>publishing</v>
      </c>
      <c r="R819" t="str">
        <f t="shared" si="64"/>
        <v>nonfiction</v>
      </c>
      <c r="S819" s="9">
        <f t="shared" si="60"/>
        <v>43589.208333333328</v>
      </c>
      <c r="T819" s="9">
        <f t="shared" si="6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2"/>
        <v>10.948571428571428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3"/>
        <v>theater</v>
      </c>
      <c r="R820" t="str">
        <f t="shared" si="64"/>
        <v>plays</v>
      </c>
      <c r="S820" s="9">
        <f t="shared" si="60"/>
        <v>43486.25</v>
      </c>
      <c r="T820" s="9">
        <f t="shared" si="6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2"/>
        <v>0.50662921348314605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3"/>
        <v>games</v>
      </c>
      <c r="R821" t="str">
        <f t="shared" si="64"/>
        <v>video games</v>
      </c>
      <c r="S821" s="9">
        <f t="shared" si="60"/>
        <v>41237.25</v>
      </c>
      <c r="T821" s="9">
        <f t="shared" si="6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2"/>
        <v>8.0060000000000002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3"/>
        <v>music</v>
      </c>
      <c r="R822" t="str">
        <f t="shared" si="64"/>
        <v>rock</v>
      </c>
      <c r="S822" s="9">
        <f t="shared" si="60"/>
        <v>43310.208333333328</v>
      </c>
      <c r="T822" s="9">
        <f t="shared" si="6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2"/>
        <v>2.9128571428571428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3"/>
        <v>film &amp; video</v>
      </c>
      <c r="R823" t="str">
        <f t="shared" si="64"/>
        <v>documentary</v>
      </c>
      <c r="S823" s="9">
        <f t="shared" si="60"/>
        <v>42794.25</v>
      </c>
      <c r="T823" s="9">
        <f t="shared" si="6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2"/>
        <v>3.4996666666666667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3"/>
        <v>music</v>
      </c>
      <c r="R824" t="str">
        <f t="shared" si="64"/>
        <v>rock</v>
      </c>
      <c r="S824" s="9">
        <f t="shared" si="60"/>
        <v>41698.25</v>
      </c>
      <c r="T824" s="9">
        <f t="shared" si="6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2"/>
        <v>3.5707317073170732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3"/>
        <v>music</v>
      </c>
      <c r="R825" t="str">
        <f t="shared" si="64"/>
        <v>rock</v>
      </c>
      <c r="S825" s="9">
        <f t="shared" si="60"/>
        <v>41892.208333333336</v>
      </c>
      <c r="T825" s="9">
        <f t="shared" si="6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2"/>
        <v>1.2648941176470587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3"/>
        <v>publishing</v>
      </c>
      <c r="R826" t="str">
        <f t="shared" si="64"/>
        <v>nonfiction</v>
      </c>
      <c r="S826" s="9">
        <f t="shared" si="60"/>
        <v>40348.208333333336</v>
      </c>
      <c r="T826" s="9">
        <f t="shared" si="6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2"/>
        <v>3.875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3"/>
        <v>film &amp; video</v>
      </c>
      <c r="R827" t="str">
        <f t="shared" si="64"/>
        <v>shorts</v>
      </c>
      <c r="S827" s="9">
        <f t="shared" si="60"/>
        <v>42941.208333333328</v>
      </c>
      <c r="T827" s="9">
        <f t="shared" si="6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2"/>
        <v>4.5703571428571426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3"/>
        <v>theater</v>
      </c>
      <c r="R828" t="str">
        <f t="shared" si="64"/>
        <v>plays</v>
      </c>
      <c r="S828" s="9">
        <f t="shared" si="60"/>
        <v>40525.25</v>
      </c>
      <c r="T828" s="9">
        <f t="shared" si="6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2"/>
        <v>2.6669565217391304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3"/>
        <v>film &amp; video</v>
      </c>
      <c r="R829" t="str">
        <f t="shared" si="64"/>
        <v>drama</v>
      </c>
      <c r="S829" s="9">
        <f t="shared" si="60"/>
        <v>40666.208333333336</v>
      </c>
      <c r="T829" s="9">
        <f t="shared" si="6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2"/>
        <v>0.69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3"/>
        <v>theater</v>
      </c>
      <c r="R830" t="str">
        <f t="shared" si="64"/>
        <v>plays</v>
      </c>
      <c r="S830" s="9">
        <f t="shared" si="60"/>
        <v>43340.208333333328</v>
      </c>
      <c r="T830" s="9">
        <f t="shared" si="6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2"/>
        <v>0.51343749999999999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3"/>
        <v>theater</v>
      </c>
      <c r="R831" t="str">
        <f t="shared" si="64"/>
        <v>plays</v>
      </c>
      <c r="S831" s="9">
        <f t="shared" si="60"/>
        <v>42164.208333333328</v>
      </c>
      <c r="T831" s="9">
        <f t="shared" si="6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2"/>
        <v>1.1710526315789473E-2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3"/>
        <v>theater</v>
      </c>
      <c r="R832" t="str">
        <f t="shared" si="64"/>
        <v>plays</v>
      </c>
      <c r="S832" s="9">
        <f t="shared" si="60"/>
        <v>43103.25</v>
      </c>
      <c r="T832" s="9">
        <f t="shared" si="6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2"/>
        <v>1.089773429454171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3"/>
        <v>photography</v>
      </c>
      <c r="R833" t="str">
        <f t="shared" si="64"/>
        <v>photography books</v>
      </c>
      <c r="S833" s="9">
        <f t="shared" si="60"/>
        <v>40994.208333333336</v>
      </c>
      <c r="T833" s="9">
        <f t="shared" si="6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62"/>
        <v>3.1517592592592591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3"/>
        <v>publishing</v>
      </c>
      <c r="R834" t="str">
        <f t="shared" si="64"/>
        <v>translations</v>
      </c>
      <c r="S834" s="9">
        <f t="shared" ref="S834:S897" si="65">(((L834/60)/60)/24)+DATE(1970,1,1)</f>
        <v>42299.208333333328</v>
      </c>
      <c r="T834" s="9">
        <f t="shared" ref="T834:T897" si="66">(((M834/60)/60)/24)+DATE(1970,1,1)</f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67">E835/D835</f>
        <v>1.5769117647058823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8">LEFT(P835, SEARCH("/",P835,1)-1)</f>
        <v>publishing</v>
      </c>
      <c r="R835" t="str">
        <f t="shared" ref="R835:R898" si="69">RIGHT(P835,LEN(P835)-SEARCH("/",P835,1))</f>
        <v>translations</v>
      </c>
      <c r="S835" s="9">
        <f t="shared" si="65"/>
        <v>40588.25</v>
      </c>
      <c r="T835" s="9">
        <f t="shared" si="66"/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7"/>
        <v>1.5380821917808218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8"/>
        <v>theater</v>
      </c>
      <c r="R836" t="str">
        <f t="shared" si="69"/>
        <v>plays</v>
      </c>
      <c r="S836" s="9">
        <f t="shared" si="65"/>
        <v>41448.208333333336</v>
      </c>
      <c r="T836" s="9">
        <f t="shared" si="66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7"/>
        <v>0.89738979118329465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8"/>
        <v>technology</v>
      </c>
      <c r="R837" t="str">
        <f t="shared" si="69"/>
        <v>web</v>
      </c>
      <c r="S837" s="9">
        <f t="shared" si="65"/>
        <v>42063.25</v>
      </c>
      <c r="T837" s="9">
        <f t="shared" si="66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7"/>
        <v>0.75135802469135804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8"/>
        <v>music</v>
      </c>
      <c r="R838" t="str">
        <f t="shared" si="69"/>
        <v>indie rock</v>
      </c>
      <c r="S838" s="9">
        <f t="shared" si="65"/>
        <v>40214.25</v>
      </c>
      <c r="T838" s="9">
        <f t="shared" si="66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7"/>
        <v>8.5288135593220336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8"/>
        <v>music</v>
      </c>
      <c r="R839" t="str">
        <f t="shared" si="69"/>
        <v>jazz</v>
      </c>
      <c r="S839" s="9">
        <f t="shared" si="65"/>
        <v>40629.208333333336</v>
      </c>
      <c r="T839" s="9">
        <f t="shared" si="66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7"/>
        <v>1.3890625000000001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8"/>
        <v>theater</v>
      </c>
      <c r="R840" t="str">
        <f t="shared" si="69"/>
        <v>plays</v>
      </c>
      <c r="S840" s="9">
        <f t="shared" si="65"/>
        <v>43370.208333333328</v>
      </c>
      <c r="T840" s="9">
        <f t="shared" si="66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7"/>
        <v>1.9018181818181819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8"/>
        <v>film &amp; video</v>
      </c>
      <c r="R841" t="str">
        <f t="shared" si="69"/>
        <v>documentary</v>
      </c>
      <c r="S841" s="9">
        <f t="shared" si="65"/>
        <v>41715.208333333336</v>
      </c>
      <c r="T841" s="9">
        <f t="shared" si="66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7"/>
        <v>1.0024333619948409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8"/>
        <v>theater</v>
      </c>
      <c r="R842" t="str">
        <f t="shared" si="69"/>
        <v>plays</v>
      </c>
      <c r="S842" s="9">
        <f t="shared" si="65"/>
        <v>41836.208333333336</v>
      </c>
      <c r="T842" s="9">
        <f t="shared" si="66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7"/>
        <v>1.4275824175824177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8"/>
        <v>technology</v>
      </c>
      <c r="R843" t="str">
        <f t="shared" si="69"/>
        <v>web</v>
      </c>
      <c r="S843" s="9">
        <f t="shared" si="65"/>
        <v>42419.25</v>
      </c>
      <c r="T843" s="9">
        <f t="shared" si="66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7"/>
        <v>5.6313333333333331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8"/>
        <v>technology</v>
      </c>
      <c r="R844" t="str">
        <f t="shared" si="69"/>
        <v>wearables</v>
      </c>
      <c r="S844" s="9">
        <f t="shared" si="65"/>
        <v>43266.208333333328</v>
      </c>
      <c r="T844" s="9">
        <f t="shared" si="66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7"/>
        <v>0.30715909090909088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8"/>
        <v>photography</v>
      </c>
      <c r="R845" t="str">
        <f t="shared" si="69"/>
        <v>photography books</v>
      </c>
      <c r="S845" s="9">
        <f t="shared" si="65"/>
        <v>43338.208333333328</v>
      </c>
      <c r="T845" s="9">
        <f t="shared" si="66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7"/>
        <v>0.99397727272727276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8"/>
        <v>film &amp; video</v>
      </c>
      <c r="R846" t="str">
        <f t="shared" si="69"/>
        <v>documentary</v>
      </c>
      <c r="S846" s="9">
        <f t="shared" si="65"/>
        <v>40930.25</v>
      </c>
      <c r="T846" s="9">
        <f t="shared" si="66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7"/>
        <v>1.9754935622317598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8"/>
        <v>technology</v>
      </c>
      <c r="R847" t="str">
        <f t="shared" si="69"/>
        <v>web</v>
      </c>
      <c r="S847" s="9">
        <f t="shared" si="65"/>
        <v>43235.208333333328</v>
      </c>
      <c r="T847" s="9">
        <f t="shared" si="66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7"/>
        <v>5.085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8"/>
        <v>technology</v>
      </c>
      <c r="R848" t="str">
        <f t="shared" si="69"/>
        <v>web</v>
      </c>
      <c r="S848" s="9">
        <f t="shared" si="65"/>
        <v>43302.208333333328</v>
      </c>
      <c r="T848" s="9">
        <f t="shared" si="66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7"/>
        <v>2.3774468085106384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8"/>
        <v>food</v>
      </c>
      <c r="R849" t="str">
        <f t="shared" si="69"/>
        <v>food trucks</v>
      </c>
      <c r="S849" s="9">
        <f t="shared" si="65"/>
        <v>43107.25</v>
      </c>
      <c r="T849" s="9">
        <f t="shared" si="66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7"/>
        <v>3.3846875000000001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8"/>
        <v>film &amp; video</v>
      </c>
      <c r="R850" t="str">
        <f t="shared" si="69"/>
        <v>drama</v>
      </c>
      <c r="S850" s="9">
        <f t="shared" si="65"/>
        <v>40341.208333333336</v>
      </c>
      <c r="T850" s="9">
        <f t="shared" si="66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7"/>
        <v>1.3308955223880596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8"/>
        <v>music</v>
      </c>
      <c r="R851" t="str">
        <f t="shared" si="69"/>
        <v>indie rock</v>
      </c>
      <c r="S851" s="9">
        <f t="shared" si="65"/>
        <v>40948.25</v>
      </c>
      <c r="T851" s="9">
        <f t="shared" si="66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7"/>
        <v>0.01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8"/>
        <v>music</v>
      </c>
      <c r="R852" t="str">
        <f t="shared" si="69"/>
        <v>rock</v>
      </c>
      <c r="S852" s="9">
        <f t="shared" si="65"/>
        <v>40866.25</v>
      </c>
      <c r="T852" s="9">
        <f t="shared" si="66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7"/>
        <v>2.0779999999999998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8"/>
        <v>music</v>
      </c>
      <c r="R853" t="str">
        <f t="shared" si="69"/>
        <v>electric music</v>
      </c>
      <c r="S853" s="9">
        <f t="shared" si="65"/>
        <v>41031.208333333336</v>
      </c>
      <c r="T853" s="9">
        <f t="shared" si="66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7"/>
        <v>0.51122448979591839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8"/>
        <v>games</v>
      </c>
      <c r="R854" t="str">
        <f t="shared" si="69"/>
        <v>video games</v>
      </c>
      <c r="S854" s="9">
        <f t="shared" si="65"/>
        <v>40740.208333333336</v>
      </c>
      <c r="T854" s="9">
        <f t="shared" si="66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7"/>
        <v>6.5205847953216374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8"/>
        <v>music</v>
      </c>
      <c r="R855" t="str">
        <f t="shared" si="69"/>
        <v>indie rock</v>
      </c>
      <c r="S855" s="9">
        <f t="shared" si="65"/>
        <v>40714.208333333336</v>
      </c>
      <c r="T855" s="9">
        <f t="shared" si="66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7"/>
        <v>1.1363099415204678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8"/>
        <v>publishing</v>
      </c>
      <c r="R856" t="str">
        <f t="shared" si="69"/>
        <v>fiction</v>
      </c>
      <c r="S856" s="9">
        <f t="shared" si="65"/>
        <v>43787.25</v>
      </c>
      <c r="T856" s="9">
        <f t="shared" si="66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7"/>
        <v>1.0237606837606839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8"/>
        <v>theater</v>
      </c>
      <c r="R857" t="str">
        <f t="shared" si="69"/>
        <v>plays</v>
      </c>
      <c r="S857" s="9">
        <f t="shared" si="65"/>
        <v>40712.208333333336</v>
      </c>
      <c r="T857" s="9">
        <f t="shared" si="66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7"/>
        <v>3.5658333333333334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8"/>
        <v>food</v>
      </c>
      <c r="R858" t="str">
        <f t="shared" si="69"/>
        <v>food trucks</v>
      </c>
      <c r="S858" s="9">
        <f t="shared" si="65"/>
        <v>41023.208333333336</v>
      </c>
      <c r="T858" s="9">
        <f t="shared" si="66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7"/>
        <v>1.3986792452830188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8"/>
        <v>film &amp; video</v>
      </c>
      <c r="R859" t="str">
        <f t="shared" si="69"/>
        <v>shorts</v>
      </c>
      <c r="S859" s="9">
        <f t="shared" si="65"/>
        <v>40944.25</v>
      </c>
      <c r="T859" s="9">
        <f t="shared" si="66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7"/>
        <v>0.69450000000000001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8"/>
        <v>food</v>
      </c>
      <c r="R860" t="str">
        <f t="shared" si="69"/>
        <v>food trucks</v>
      </c>
      <c r="S860" s="9">
        <f t="shared" si="65"/>
        <v>43211.208333333328</v>
      </c>
      <c r="T860" s="9">
        <f t="shared" si="66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7"/>
        <v>0.35534246575342465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8"/>
        <v>theater</v>
      </c>
      <c r="R861" t="str">
        <f t="shared" si="69"/>
        <v>plays</v>
      </c>
      <c r="S861" s="9">
        <f t="shared" si="65"/>
        <v>41334.25</v>
      </c>
      <c r="T861" s="9">
        <f t="shared" si="66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7"/>
        <v>2.5165000000000002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8"/>
        <v>technology</v>
      </c>
      <c r="R862" t="str">
        <f t="shared" si="69"/>
        <v>wearables</v>
      </c>
      <c r="S862" s="9">
        <f t="shared" si="65"/>
        <v>43515.25</v>
      </c>
      <c r="T862" s="9">
        <f t="shared" si="66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7"/>
        <v>1.0587500000000001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8"/>
        <v>theater</v>
      </c>
      <c r="R863" t="str">
        <f t="shared" si="69"/>
        <v>plays</v>
      </c>
      <c r="S863" s="9">
        <f t="shared" si="65"/>
        <v>40258.208333333336</v>
      </c>
      <c r="T863" s="9">
        <f t="shared" si="66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7"/>
        <v>1.8742857142857143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8"/>
        <v>theater</v>
      </c>
      <c r="R864" t="str">
        <f t="shared" si="69"/>
        <v>plays</v>
      </c>
      <c r="S864" s="9">
        <f t="shared" si="65"/>
        <v>40756.208333333336</v>
      </c>
      <c r="T864" s="9">
        <f t="shared" si="66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7"/>
        <v>3.8678571428571429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8"/>
        <v>film &amp; video</v>
      </c>
      <c r="R865" t="str">
        <f t="shared" si="69"/>
        <v>television</v>
      </c>
      <c r="S865" s="9">
        <f t="shared" si="65"/>
        <v>42172.208333333328</v>
      </c>
      <c r="T865" s="9">
        <f t="shared" si="66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7"/>
        <v>3.4707142857142856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8"/>
        <v>film &amp; video</v>
      </c>
      <c r="R866" t="str">
        <f t="shared" si="69"/>
        <v>shorts</v>
      </c>
      <c r="S866" s="9">
        <f t="shared" si="65"/>
        <v>42601.208333333328</v>
      </c>
      <c r="T866" s="9">
        <f t="shared" si="66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7"/>
        <v>1.8582098765432098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8"/>
        <v>theater</v>
      </c>
      <c r="R867" t="str">
        <f t="shared" si="69"/>
        <v>plays</v>
      </c>
      <c r="S867" s="9">
        <f t="shared" si="65"/>
        <v>41897.208333333336</v>
      </c>
      <c r="T867" s="9">
        <f t="shared" si="66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7"/>
        <v>0.43241247264770238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8"/>
        <v>photography</v>
      </c>
      <c r="R868" t="str">
        <f t="shared" si="69"/>
        <v>photography books</v>
      </c>
      <c r="S868" s="9">
        <f t="shared" si="65"/>
        <v>40671.208333333336</v>
      </c>
      <c r="T868" s="9">
        <f t="shared" si="66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7"/>
        <v>1.6243749999999999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8"/>
        <v>food</v>
      </c>
      <c r="R869" t="str">
        <f t="shared" si="69"/>
        <v>food trucks</v>
      </c>
      <c r="S869" s="9">
        <f t="shared" si="65"/>
        <v>43382.208333333328</v>
      </c>
      <c r="T869" s="9">
        <f t="shared" si="66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7"/>
        <v>1.8484285714285715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8"/>
        <v>theater</v>
      </c>
      <c r="R870" t="str">
        <f t="shared" si="69"/>
        <v>plays</v>
      </c>
      <c r="S870" s="9">
        <f t="shared" si="65"/>
        <v>41559.208333333336</v>
      </c>
      <c r="T870" s="9">
        <f t="shared" si="66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7"/>
        <v>0.23703520691785052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8"/>
        <v>film &amp; video</v>
      </c>
      <c r="R871" t="str">
        <f t="shared" si="69"/>
        <v>drama</v>
      </c>
      <c r="S871" s="9">
        <f t="shared" si="65"/>
        <v>40350.208333333336</v>
      </c>
      <c r="T871" s="9">
        <f t="shared" si="66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7"/>
        <v>0.89870129870129867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8"/>
        <v>theater</v>
      </c>
      <c r="R872" t="str">
        <f t="shared" si="69"/>
        <v>plays</v>
      </c>
      <c r="S872" s="9">
        <f t="shared" si="65"/>
        <v>42240.208333333328</v>
      </c>
      <c r="T872" s="9">
        <f t="shared" si="66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7"/>
        <v>2.7260419580419581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8"/>
        <v>theater</v>
      </c>
      <c r="R873" t="str">
        <f t="shared" si="69"/>
        <v>plays</v>
      </c>
      <c r="S873" s="9">
        <f t="shared" si="65"/>
        <v>43040.208333333328</v>
      </c>
      <c r="T873" s="9">
        <f t="shared" si="66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7"/>
        <v>1.7004255319148935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8"/>
        <v>film &amp; video</v>
      </c>
      <c r="R874" t="str">
        <f t="shared" si="69"/>
        <v>science fiction</v>
      </c>
      <c r="S874" s="9">
        <f t="shared" si="65"/>
        <v>43346.208333333328</v>
      </c>
      <c r="T874" s="9">
        <f t="shared" si="66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7"/>
        <v>1.8828503562945369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8"/>
        <v>photography</v>
      </c>
      <c r="R875" t="str">
        <f t="shared" si="69"/>
        <v>photography books</v>
      </c>
      <c r="S875" s="9">
        <f t="shared" si="65"/>
        <v>41647.25</v>
      </c>
      <c r="T875" s="9">
        <f t="shared" si="66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7"/>
        <v>3.4693532338308457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8"/>
        <v>photography</v>
      </c>
      <c r="R876" t="str">
        <f t="shared" si="69"/>
        <v>photography books</v>
      </c>
      <c r="S876" s="9">
        <f t="shared" si="65"/>
        <v>40291.208333333336</v>
      </c>
      <c r="T876" s="9">
        <f t="shared" si="66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7"/>
        <v>0.6917721518987342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8"/>
        <v>music</v>
      </c>
      <c r="R877" t="str">
        <f t="shared" si="69"/>
        <v>rock</v>
      </c>
      <c r="S877" s="9">
        <f t="shared" si="65"/>
        <v>40556.25</v>
      </c>
      <c r="T877" s="9">
        <f t="shared" si="66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7"/>
        <v>0.25433734939759034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8"/>
        <v>photography</v>
      </c>
      <c r="R878" t="str">
        <f t="shared" si="69"/>
        <v>photography books</v>
      </c>
      <c r="S878" s="9">
        <f t="shared" si="65"/>
        <v>43624.208333333328</v>
      </c>
      <c r="T878" s="9">
        <f t="shared" si="66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7"/>
        <v>0.77400977995110021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8"/>
        <v>food</v>
      </c>
      <c r="R879" t="str">
        <f t="shared" si="69"/>
        <v>food trucks</v>
      </c>
      <c r="S879" s="9">
        <f t="shared" si="65"/>
        <v>42577.208333333328</v>
      </c>
      <c r="T879" s="9">
        <f t="shared" si="66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7"/>
        <v>0.37481481481481482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8"/>
        <v>music</v>
      </c>
      <c r="R880" t="str">
        <f t="shared" si="69"/>
        <v>metal</v>
      </c>
      <c r="S880" s="9">
        <f t="shared" si="65"/>
        <v>43845.25</v>
      </c>
      <c r="T880" s="9">
        <f t="shared" si="66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7"/>
        <v>5.4379999999999997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8"/>
        <v>publishing</v>
      </c>
      <c r="R881" t="str">
        <f t="shared" si="69"/>
        <v>nonfiction</v>
      </c>
      <c r="S881" s="9">
        <f t="shared" si="65"/>
        <v>42788.25</v>
      </c>
      <c r="T881" s="9">
        <f t="shared" si="66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7"/>
        <v>2.2852189349112426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8"/>
        <v>music</v>
      </c>
      <c r="R882" t="str">
        <f t="shared" si="69"/>
        <v>electric music</v>
      </c>
      <c r="S882" s="9">
        <f t="shared" si="65"/>
        <v>43667.208333333328</v>
      </c>
      <c r="T882" s="9">
        <f t="shared" si="66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7"/>
        <v>0.38948339483394834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8"/>
        <v>theater</v>
      </c>
      <c r="R883" t="str">
        <f t="shared" si="69"/>
        <v>plays</v>
      </c>
      <c r="S883" s="9">
        <f t="shared" si="65"/>
        <v>42194.208333333328</v>
      </c>
      <c r="T883" s="9">
        <f t="shared" si="66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7"/>
        <v>3.7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8"/>
        <v>theater</v>
      </c>
      <c r="R884" t="str">
        <f t="shared" si="69"/>
        <v>plays</v>
      </c>
      <c r="S884" s="9">
        <f t="shared" si="65"/>
        <v>42025.25</v>
      </c>
      <c r="T884" s="9">
        <f t="shared" si="66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7"/>
        <v>2.3791176470588233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8"/>
        <v>film &amp; video</v>
      </c>
      <c r="R885" t="str">
        <f t="shared" si="69"/>
        <v>shorts</v>
      </c>
      <c r="S885" s="9">
        <f t="shared" si="65"/>
        <v>40323.208333333336</v>
      </c>
      <c r="T885" s="9">
        <f t="shared" si="66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7"/>
        <v>0.64036299765807958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8"/>
        <v>theater</v>
      </c>
      <c r="R886" t="str">
        <f t="shared" si="69"/>
        <v>plays</v>
      </c>
      <c r="S886" s="9">
        <f t="shared" si="65"/>
        <v>41763.208333333336</v>
      </c>
      <c r="T886" s="9">
        <f t="shared" si="66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7"/>
        <v>1.1827777777777777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8"/>
        <v>theater</v>
      </c>
      <c r="R887" t="str">
        <f t="shared" si="69"/>
        <v>plays</v>
      </c>
      <c r="S887" s="9">
        <f t="shared" si="65"/>
        <v>40335.208333333336</v>
      </c>
      <c r="T887" s="9">
        <f t="shared" si="66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7"/>
        <v>0.84824037184594958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8"/>
        <v>music</v>
      </c>
      <c r="R888" t="str">
        <f t="shared" si="69"/>
        <v>indie rock</v>
      </c>
      <c r="S888" s="9">
        <f t="shared" si="65"/>
        <v>40416.208333333336</v>
      </c>
      <c r="T888" s="9">
        <f t="shared" si="66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7"/>
        <v>0.29346153846153844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8"/>
        <v>theater</v>
      </c>
      <c r="R889" t="str">
        <f t="shared" si="69"/>
        <v>plays</v>
      </c>
      <c r="S889" s="9">
        <f t="shared" si="65"/>
        <v>42202.208333333328</v>
      </c>
      <c r="T889" s="9">
        <f t="shared" si="66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7"/>
        <v>2.0989655172413793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8"/>
        <v>theater</v>
      </c>
      <c r="R890" t="str">
        <f t="shared" si="69"/>
        <v>plays</v>
      </c>
      <c r="S890" s="9">
        <f t="shared" si="65"/>
        <v>42836.208333333328</v>
      </c>
      <c r="T890" s="9">
        <f t="shared" si="66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7"/>
        <v>1.697857142857143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8"/>
        <v>music</v>
      </c>
      <c r="R891" t="str">
        <f t="shared" si="69"/>
        <v>electric music</v>
      </c>
      <c r="S891" s="9">
        <f t="shared" si="65"/>
        <v>41710.208333333336</v>
      </c>
      <c r="T891" s="9">
        <f t="shared" si="66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7"/>
        <v>1.1595907738095239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8"/>
        <v>music</v>
      </c>
      <c r="R892" t="str">
        <f t="shared" si="69"/>
        <v>indie rock</v>
      </c>
      <c r="S892" s="9">
        <f t="shared" si="65"/>
        <v>43640.208333333328</v>
      </c>
      <c r="T892" s="9">
        <f t="shared" si="66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7"/>
        <v>2.5859999999999999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8"/>
        <v>film &amp; video</v>
      </c>
      <c r="R893" t="str">
        <f t="shared" si="69"/>
        <v>documentary</v>
      </c>
      <c r="S893" s="9">
        <f t="shared" si="65"/>
        <v>40880.25</v>
      </c>
      <c r="T893" s="9">
        <f t="shared" si="66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7"/>
        <v>2.3058333333333332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8"/>
        <v>publishing</v>
      </c>
      <c r="R894" t="str">
        <f t="shared" si="69"/>
        <v>translations</v>
      </c>
      <c r="S894" s="9">
        <f t="shared" si="65"/>
        <v>40319.208333333336</v>
      </c>
      <c r="T894" s="9">
        <f t="shared" si="66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7"/>
        <v>1.2821428571428573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8"/>
        <v>film &amp; video</v>
      </c>
      <c r="R895" t="str">
        <f t="shared" si="69"/>
        <v>documentary</v>
      </c>
      <c r="S895" s="9">
        <f t="shared" si="65"/>
        <v>42170.208333333328</v>
      </c>
      <c r="T895" s="9">
        <f t="shared" si="66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7"/>
        <v>1.8870588235294117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8"/>
        <v>film &amp; video</v>
      </c>
      <c r="R896" t="str">
        <f t="shared" si="69"/>
        <v>television</v>
      </c>
      <c r="S896" s="9">
        <f t="shared" si="65"/>
        <v>41466.208333333336</v>
      </c>
      <c r="T896" s="9">
        <f t="shared" si="66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7"/>
        <v>6.9511889862327911E-2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8"/>
        <v>theater</v>
      </c>
      <c r="R897" t="str">
        <f t="shared" si="69"/>
        <v>plays</v>
      </c>
      <c r="S897" s="9">
        <f t="shared" si="65"/>
        <v>43134.25</v>
      </c>
      <c r="T897" s="9">
        <f t="shared" si="66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67"/>
        <v>7.7443434343434348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8"/>
        <v>food</v>
      </c>
      <c r="R898" t="str">
        <f t="shared" si="69"/>
        <v>food trucks</v>
      </c>
      <c r="S898" s="9">
        <f t="shared" ref="S898:S961" si="70">(((L898/60)/60)/24)+DATE(1970,1,1)</f>
        <v>40738.208333333336</v>
      </c>
      <c r="T898" s="9">
        <f t="shared" ref="T898:T961" si="71">(((M898/60)/60)/24)+DATE(1970,1,1)</f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72">E899/D899</f>
        <v>0.27693181818181817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3">LEFT(P899, SEARCH("/",P899,1)-1)</f>
        <v>theater</v>
      </c>
      <c r="R899" t="str">
        <f t="shared" ref="R899:R962" si="74">RIGHT(P899,LEN(P899)-SEARCH("/",P899,1))</f>
        <v>plays</v>
      </c>
      <c r="S899" s="9">
        <f t="shared" si="70"/>
        <v>43583.208333333328</v>
      </c>
      <c r="T899" s="9">
        <f t="shared" si="71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2"/>
        <v>0.52479620323841425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3"/>
        <v>film &amp; video</v>
      </c>
      <c r="R900" t="str">
        <f t="shared" si="74"/>
        <v>documentary</v>
      </c>
      <c r="S900" s="9">
        <f t="shared" si="70"/>
        <v>43815.25</v>
      </c>
      <c r="T900" s="9">
        <f t="shared" si="71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2"/>
        <v>4.0709677419354842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3"/>
        <v>music</v>
      </c>
      <c r="R901" t="str">
        <f t="shared" si="74"/>
        <v>jazz</v>
      </c>
      <c r="S901" s="9">
        <f t="shared" si="70"/>
        <v>41554.208333333336</v>
      </c>
      <c r="T901" s="9">
        <f t="shared" si="71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2"/>
        <v>0.02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3"/>
        <v>technology</v>
      </c>
      <c r="R902" t="str">
        <f t="shared" si="74"/>
        <v>web</v>
      </c>
      <c r="S902" s="9">
        <f t="shared" si="70"/>
        <v>41901.208333333336</v>
      </c>
      <c r="T902" s="9">
        <f t="shared" si="71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2"/>
        <v>1.5617857142857143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3"/>
        <v>music</v>
      </c>
      <c r="R903" t="str">
        <f t="shared" si="74"/>
        <v>rock</v>
      </c>
      <c r="S903" s="9">
        <f t="shared" si="70"/>
        <v>43298.208333333328</v>
      </c>
      <c r="T903" s="9">
        <f t="shared" si="71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2"/>
        <v>2.5242857142857145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3"/>
        <v>technology</v>
      </c>
      <c r="R904" t="str">
        <f t="shared" si="74"/>
        <v>web</v>
      </c>
      <c r="S904" s="9">
        <f t="shared" si="70"/>
        <v>42399.25</v>
      </c>
      <c r="T904" s="9">
        <f t="shared" si="71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2"/>
        <v>1.729268292682927E-2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3"/>
        <v>publishing</v>
      </c>
      <c r="R905" t="str">
        <f t="shared" si="74"/>
        <v>nonfiction</v>
      </c>
      <c r="S905" s="9">
        <f t="shared" si="70"/>
        <v>41034.208333333336</v>
      </c>
      <c r="T905" s="9">
        <f t="shared" si="71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2"/>
        <v>0.12230769230769231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3"/>
        <v>publishing</v>
      </c>
      <c r="R906" t="str">
        <f t="shared" si="74"/>
        <v>radio &amp; podcasts</v>
      </c>
      <c r="S906" s="9">
        <f t="shared" si="70"/>
        <v>41186.208333333336</v>
      </c>
      <c r="T906" s="9">
        <f t="shared" si="71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2"/>
        <v>1.6398734177215191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3"/>
        <v>theater</v>
      </c>
      <c r="R907" t="str">
        <f t="shared" si="74"/>
        <v>plays</v>
      </c>
      <c r="S907" s="9">
        <f t="shared" si="70"/>
        <v>41536.208333333336</v>
      </c>
      <c r="T907" s="9">
        <f t="shared" si="71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2"/>
        <v>1.6298181818181818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3"/>
        <v>film &amp; video</v>
      </c>
      <c r="R908" t="str">
        <f t="shared" si="74"/>
        <v>documentary</v>
      </c>
      <c r="S908" s="9">
        <f t="shared" si="70"/>
        <v>42868.208333333328</v>
      </c>
      <c r="T908" s="9">
        <f t="shared" si="71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2"/>
        <v>0.20252747252747252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3"/>
        <v>theater</v>
      </c>
      <c r="R909" t="str">
        <f t="shared" si="74"/>
        <v>plays</v>
      </c>
      <c r="S909" s="9">
        <f t="shared" si="70"/>
        <v>40660.208333333336</v>
      </c>
      <c r="T909" s="9">
        <f t="shared" si="71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2"/>
        <v>3.1924083769633507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3"/>
        <v>games</v>
      </c>
      <c r="R910" t="str">
        <f t="shared" si="74"/>
        <v>video games</v>
      </c>
      <c r="S910" s="9">
        <f t="shared" si="70"/>
        <v>41031.208333333336</v>
      </c>
      <c r="T910" s="9">
        <f t="shared" si="71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2"/>
        <v>4.7894444444444444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3"/>
        <v>theater</v>
      </c>
      <c r="R911" t="str">
        <f t="shared" si="74"/>
        <v>plays</v>
      </c>
      <c r="S911" s="9">
        <f t="shared" si="70"/>
        <v>43255.208333333328</v>
      </c>
      <c r="T911" s="9">
        <f t="shared" si="71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2"/>
        <v>0.19556634304207121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3"/>
        <v>theater</v>
      </c>
      <c r="R912" t="str">
        <f t="shared" si="74"/>
        <v>plays</v>
      </c>
      <c r="S912" s="9">
        <f t="shared" si="70"/>
        <v>42026.25</v>
      </c>
      <c r="T912" s="9">
        <f t="shared" si="71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2"/>
        <v>1.9894827586206896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3"/>
        <v>technology</v>
      </c>
      <c r="R913" t="str">
        <f t="shared" si="74"/>
        <v>web</v>
      </c>
      <c r="S913" s="9">
        <f t="shared" si="70"/>
        <v>43717.208333333328</v>
      </c>
      <c r="T913" s="9">
        <f t="shared" si="71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2"/>
        <v>7.95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3"/>
        <v>film &amp; video</v>
      </c>
      <c r="R914" t="str">
        <f t="shared" si="74"/>
        <v>drama</v>
      </c>
      <c r="S914" s="9">
        <f t="shared" si="70"/>
        <v>41157.208333333336</v>
      </c>
      <c r="T914" s="9">
        <f t="shared" si="71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2"/>
        <v>0.50621082621082625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3"/>
        <v>film &amp; video</v>
      </c>
      <c r="R915" t="str">
        <f t="shared" si="74"/>
        <v>drama</v>
      </c>
      <c r="S915" s="9">
        <f t="shared" si="70"/>
        <v>43597.208333333328</v>
      </c>
      <c r="T915" s="9">
        <f t="shared" si="71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2"/>
        <v>0.57437499999999997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3"/>
        <v>theater</v>
      </c>
      <c r="R916" t="str">
        <f t="shared" si="74"/>
        <v>plays</v>
      </c>
      <c r="S916" s="9">
        <f t="shared" si="70"/>
        <v>41490.208333333336</v>
      </c>
      <c r="T916" s="9">
        <f t="shared" si="71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2"/>
        <v>1.5562827640984909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3"/>
        <v>film &amp; video</v>
      </c>
      <c r="R917" t="str">
        <f t="shared" si="74"/>
        <v>television</v>
      </c>
      <c r="S917" s="9">
        <f t="shared" si="70"/>
        <v>42976.208333333328</v>
      </c>
      <c r="T917" s="9">
        <f t="shared" si="71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2"/>
        <v>0.36297297297297298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3"/>
        <v>photography</v>
      </c>
      <c r="R918" t="str">
        <f t="shared" si="74"/>
        <v>photography books</v>
      </c>
      <c r="S918" s="9">
        <f t="shared" si="70"/>
        <v>41991.25</v>
      </c>
      <c r="T918" s="9">
        <f t="shared" si="71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2"/>
        <v>0.58250000000000002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3"/>
        <v>film &amp; video</v>
      </c>
      <c r="R919" t="str">
        <f t="shared" si="74"/>
        <v>shorts</v>
      </c>
      <c r="S919" s="9">
        <f t="shared" si="70"/>
        <v>40722.208333333336</v>
      </c>
      <c r="T919" s="9">
        <f t="shared" si="71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2"/>
        <v>2.3739473684210526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3"/>
        <v>publishing</v>
      </c>
      <c r="R920" t="str">
        <f t="shared" si="74"/>
        <v>radio &amp; podcasts</v>
      </c>
      <c r="S920" s="9">
        <f t="shared" si="70"/>
        <v>41117.208333333336</v>
      </c>
      <c r="T920" s="9">
        <f t="shared" si="71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2"/>
        <v>0.58750000000000002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3"/>
        <v>theater</v>
      </c>
      <c r="R921" t="str">
        <f t="shared" si="74"/>
        <v>plays</v>
      </c>
      <c r="S921" s="9">
        <f t="shared" si="70"/>
        <v>43022.208333333328</v>
      </c>
      <c r="T921" s="9">
        <f t="shared" si="71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2"/>
        <v>1.8256603773584905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3"/>
        <v>film &amp; video</v>
      </c>
      <c r="R922" t="str">
        <f t="shared" si="74"/>
        <v>animation</v>
      </c>
      <c r="S922" s="9">
        <f t="shared" si="70"/>
        <v>43503.25</v>
      </c>
      <c r="T922" s="9">
        <f t="shared" si="71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2"/>
        <v>7.5436408977556111E-3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3"/>
        <v>technology</v>
      </c>
      <c r="R923" t="str">
        <f t="shared" si="74"/>
        <v>web</v>
      </c>
      <c r="S923" s="9">
        <f t="shared" si="70"/>
        <v>40951.25</v>
      </c>
      <c r="T923" s="9">
        <f t="shared" si="71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2"/>
        <v>1.7595330739299611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3"/>
        <v>music</v>
      </c>
      <c r="R924" t="str">
        <f t="shared" si="74"/>
        <v>world music</v>
      </c>
      <c r="S924" s="9">
        <f t="shared" si="70"/>
        <v>43443.25</v>
      </c>
      <c r="T924" s="9">
        <f t="shared" si="71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2"/>
        <v>2.3788235294117648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3"/>
        <v>theater</v>
      </c>
      <c r="R925" t="str">
        <f t="shared" si="74"/>
        <v>plays</v>
      </c>
      <c r="S925" s="9">
        <f t="shared" si="70"/>
        <v>40373.208333333336</v>
      </c>
      <c r="T925" s="9">
        <f t="shared" si="71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2"/>
        <v>4.8805076142131982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3"/>
        <v>theater</v>
      </c>
      <c r="R926" t="str">
        <f t="shared" si="74"/>
        <v>plays</v>
      </c>
      <c r="S926" s="9">
        <f t="shared" si="70"/>
        <v>43769.208333333328</v>
      </c>
      <c r="T926" s="9">
        <f t="shared" si="71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2"/>
        <v>2.2406666666666668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3"/>
        <v>theater</v>
      </c>
      <c r="R927" t="str">
        <f t="shared" si="74"/>
        <v>plays</v>
      </c>
      <c r="S927" s="9">
        <f t="shared" si="70"/>
        <v>43000.208333333328</v>
      </c>
      <c r="T927" s="9">
        <f t="shared" si="71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2"/>
        <v>0.18126436781609195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3"/>
        <v>food</v>
      </c>
      <c r="R928" t="str">
        <f t="shared" si="74"/>
        <v>food trucks</v>
      </c>
      <c r="S928" s="9">
        <f t="shared" si="70"/>
        <v>42502.208333333328</v>
      </c>
      <c r="T928" s="9">
        <f t="shared" si="71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2"/>
        <v>0.45847222222222223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3"/>
        <v>theater</v>
      </c>
      <c r="R929" t="str">
        <f t="shared" si="74"/>
        <v>plays</v>
      </c>
      <c r="S929" s="9">
        <f t="shared" si="70"/>
        <v>41102.208333333336</v>
      </c>
      <c r="T929" s="9">
        <f t="shared" si="71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2"/>
        <v>1.1731541218637993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3"/>
        <v>technology</v>
      </c>
      <c r="R930" t="str">
        <f t="shared" si="74"/>
        <v>web</v>
      </c>
      <c r="S930" s="9">
        <f t="shared" si="70"/>
        <v>41637.25</v>
      </c>
      <c r="T930" s="9">
        <f t="shared" si="71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2"/>
        <v>2.173090909090909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3"/>
        <v>theater</v>
      </c>
      <c r="R931" t="str">
        <f t="shared" si="74"/>
        <v>plays</v>
      </c>
      <c r="S931" s="9">
        <f t="shared" si="70"/>
        <v>42858.208333333328</v>
      </c>
      <c r="T931" s="9">
        <f t="shared" si="71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2"/>
        <v>1.1228571428571428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3"/>
        <v>theater</v>
      </c>
      <c r="R932" t="str">
        <f t="shared" si="74"/>
        <v>plays</v>
      </c>
      <c r="S932" s="9">
        <f t="shared" si="70"/>
        <v>42060.25</v>
      </c>
      <c r="T932" s="9">
        <f t="shared" si="71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2"/>
        <v>0.72518987341772156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3"/>
        <v>theater</v>
      </c>
      <c r="R933" t="str">
        <f t="shared" si="74"/>
        <v>plays</v>
      </c>
      <c r="S933" s="9">
        <f t="shared" si="70"/>
        <v>41818.208333333336</v>
      </c>
      <c r="T933" s="9">
        <f t="shared" si="71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2"/>
        <v>2.1230434782608696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3"/>
        <v>music</v>
      </c>
      <c r="R934" t="str">
        <f t="shared" si="74"/>
        <v>rock</v>
      </c>
      <c r="S934" s="9">
        <f t="shared" si="70"/>
        <v>41709.208333333336</v>
      </c>
      <c r="T934" s="9">
        <f t="shared" si="71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2"/>
        <v>2.3974657534246577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3"/>
        <v>theater</v>
      </c>
      <c r="R935" t="str">
        <f t="shared" si="74"/>
        <v>plays</v>
      </c>
      <c r="S935" s="9">
        <f t="shared" si="70"/>
        <v>41372.208333333336</v>
      </c>
      <c r="T935" s="9">
        <f t="shared" si="71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2"/>
        <v>1.8193548387096774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3"/>
        <v>theater</v>
      </c>
      <c r="R936" t="str">
        <f t="shared" si="74"/>
        <v>plays</v>
      </c>
      <c r="S936" s="9">
        <f t="shared" si="70"/>
        <v>42422.25</v>
      </c>
      <c r="T936" s="9">
        <f t="shared" si="71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2"/>
        <v>1.6413114754098361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3"/>
        <v>theater</v>
      </c>
      <c r="R937" t="str">
        <f t="shared" si="74"/>
        <v>plays</v>
      </c>
      <c r="S937" s="9">
        <f t="shared" si="70"/>
        <v>42209.208333333328</v>
      </c>
      <c r="T937" s="9">
        <f t="shared" si="71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2"/>
        <v>1.6375968992248063E-2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3"/>
        <v>theater</v>
      </c>
      <c r="R938" t="str">
        <f t="shared" si="74"/>
        <v>plays</v>
      </c>
      <c r="S938" s="9">
        <f t="shared" si="70"/>
        <v>43668.208333333328</v>
      </c>
      <c r="T938" s="9">
        <f t="shared" si="71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2"/>
        <v>0.49643859649122807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3"/>
        <v>film &amp; video</v>
      </c>
      <c r="R939" t="str">
        <f t="shared" si="74"/>
        <v>documentary</v>
      </c>
      <c r="S939" s="9">
        <f t="shared" si="70"/>
        <v>42334.25</v>
      </c>
      <c r="T939" s="9">
        <f t="shared" si="71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2"/>
        <v>1.0970652173913042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3"/>
        <v>publishing</v>
      </c>
      <c r="R940" t="str">
        <f t="shared" si="74"/>
        <v>fiction</v>
      </c>
      <c r="S940" s="9">
        <f t="shared" si="70"/>
        <v>43263.208333333328</v>
      </c>
      <c r="T940" s="9">
        <f t="shared" si="71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2"/>
        <v>0.49217948717948717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3"/>
        <v>games</v>
      </c>
      <c r="R941" t="str">
        <f t="shared" si="74"/>
        <v>video games</v>
      </c>
      <c r="S941" s="9">
        <f t="shared" si="70"/>
        <v>40670.208333333336</v>
      </c>
      <c r="T941" s="9">
        <f t="shared" si="71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2"/>
        <v>0.62232323232323228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3"/>
        <v>technology</v>
      </c>
      <c r="R942" t="str">
        <f t="shared" si="74"/>
        <v>web</v>
      </c>
      <c r="S942" s="9">
        <f t="shared" si="70"/>
        <v>41244.25</v>
      </c>
      <c r="T942" s="9">
        <f t="shared" si="71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2"/>
        <v>0.1305813953488372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3"/>
        <v>theater</v>
      </c>
      <c r="R943" t="str">
        <f t="shared" si="74"/>
        <v>plays</v>
      </c>
      <c r="S943" s="9">
        <f t="shared" si="70"/>
        <v>40552.25</v>
      </c>
      <c r="T943" s="9">
        <f t="shared" si="71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2"/>
        <v>0.64635416666666667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3"/>
        <v>theater</v>
      </c>
      <c r="R944" t="str">
        <f t="shared" si="74"/>
        <v>plays</v>
      </c>
      <c r="S944" s="9">
        <f t="shared" si="70"/>
        <v>40568.25</v>
      </c>
      <c r="T944" s="9">
        <f t="shared" si="71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2"/>
        <v>1.5958666666666668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3"/>
        <v>food</v>
      </c>
      <c r="R945" t="str">
        <f t="shared" si="74"/>
        <v>food trucks</v>
      </c>
      <c r="S945" s="9">
        <f t="shared" si="70"/>
        <v>41906.208333333336</v>
      </c>
      <c r="T945" s="9">
        <f t="shared" si="71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2"/>
        <v>0.81420000000000003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3"/>
        <v>photography</v>
      </c>
      <c r="R946" t="str">
        <f t="shared" si="74"/>
        <v>photography books</v>
      </c>
      <c r="S946" s="9">
        <f t="shared" si="70"/>
        <v>42776.25</v>
      </c>
      <c r="T946" s="9">
        <f t="shared" si="71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2"/>
        <v>0.32444767441860467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3"/>
        <v>photography</v>
      </c>
      <c r="R947" t="str">
        <f t="shared" si="74"/>
        <v>photography books</v>
      </c>
      <c r="S947" s="9">
        <f t="shared" si="70"/>
        <v>41004.208333333336</v>
      </c>
      <c r="T947" s="9">
        <f t="shared" si="71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2"/>
        <v>9.9141184124918666E-2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3"/>
        <v>theater</v>
      </c>
      <c r="R948" t="str">
        <f t="shared" si="74"/>
        <v>plays</v>
      </c>
      <c r="S948" s="9">
        <f t="shared" si="70"/>
        <v>40710.208333333336</v>
      </c>
      <c r="T948" s="9">
        <f t="shared" si="71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2"/>
        <v>0.26694444444444443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3"/>
        <v>theater</v>
      </c>
      <c r="R949" t="str">
        <f t="shared" si="74"/>
        <v>plays</v>
      </c>
      <c r="S949" s="9">
        <f t="shared" si="70"/>
        <v>41908.208333333336</v>
      </c>
      <c r="T949" s="9">
        <f t="shared" si="71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2"/>
        <v>0.62957446808510642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3"/>
        <v>film &amp; video</v>
      </c>
      <c r="R950" t="str">
        <f t="shared" si="74"/>
        <v>documentary</v>
      </c>
      <c r="S950" s="9">
        <f t="shared" si="70"/>
        <v>41985.25</v>
      </c>
      <c r="T950" s="9">
        <f t="shared" si="71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2"/>
        <v>1.6135593220338984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3"/>
        <v>technology</v>
      </c>
      <c r="R951" t="str">
        <f t="shared" si="74"/>
        <v>web</v>
      </c>
      <c r="S951" s="9">
        <f t="shared" si="70"/>
        <v>42112.208333333328</v>
      </c>
      <c r="T951" s="9">
        <f t="shared" si="71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2"/>
        <v>0.05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3"/>
        <v>theater</v>
      </c>
      <c r="R952" t="str">
        <f t="shared" si="74"/>
        <v>plays</v>
      </c>
      <c r="S952" s="9">
        <f t="shared" si="70"/>
        <v>43571.208333333328</v>
      </c>
      <c r="T952" s="9">
        <f t="shared" si="71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2"/>
        <v>10.969379310344827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3"/>
        <v>music</v>
      </c>
      <c r="R953" t="str">
        <f t="shared" si="74"/>
        <v>rock</v>
      </c>
      <c r="S953" s="9">
        <f t="shared" si="70"/>
        <v>42730.25</v>
      </c>
      <c r="T953" s="9">
        <f t="shared" si="71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2"/>
        <v>0.70094158075601376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3"/>
        <v>film &amp; video</v>
      </c>
      <c r="R954" t="str">
        <f t="shared" si="74"/>
        <v>documentary</v>
      </c>
      <c r="S954" s="9">
        <f t="shared" si="70"/>
        <v>42591.208333333328</v>
      </c>
      <c r="T954" s="9">
        <f t="shared" si="71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2"/>
        <v>0.6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3"/>
        <v>film &amp; video</v>
      </c>
      <c r="R955" t="str">
        <f t="shared" si="74"/>
        <v>science fiction</v>
      </c>
      <c r="S955" s="9">
        <f t="shared" si="70"/>
        <v>42358.25</v>
      </c>
      <c r="T955" s="9">
        <f t="shared" si="71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2"/>
        <v>3.6709859154929578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3"/>
        <v>technology</v>
      </c>
      <c r="R956" t="str">
        <f t="shared" si="74"/>
        <v>web</v>
      </c>
      <c r="S956" s="9">
        <f t="shared" si="70"/>
        <v>41174.208333333336</v>
      </c>
      <c r="T956" s="9">
        <f t="shared" si="71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2"/>
        <v>11.09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3"/>
        <v>theater</v>
      </c>
      <c r="R957" t="str">
        <f t="shared" si="74"/>
        <v>plays</v>
      </c>
      <c r="S957" s="9">
        <f t="shared" si="70"/>
        <v>41238.25</v>
      </c>
      <c r="T957" s="9">
        <f t="shared" si="71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2"/>
        <v>0.19028784648187633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3"/>
        <v>film &amp; video</v>
      </c>
      <c r="R958" t="str">
        <f t="shared" si="74"/>
        <v>science fiction</v>
      </c>
      <c r="S958" s="9">
        <f t="shared" si="70"/>
        <v>42360.25</v>
      </c>
      <c r="T958" s="9">
        <f t="shared" si="71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2"/>
        <v>1.2687755102040816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3"/>
        <v>theater</v>
      </c>
      <c r="R959" t="str">
        <f t="shared" si="74"/>
        <v>plays</v>
      </c>
      <c r="S959" s="9">
        <f t="shared" si="70"/>
        <v>40955.25</v>
      </c>
      <c r="T959" s="9">
        <f t="shared" si="71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2"/>
        <v>7.3463636363636367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3"/>
        <v>film &amp; video</v>
      </c>
      <c r="R960" t="str">
        <f t="shared" si="74"/>
        <v>animation</v>
      </c>
      <c r="S960" s="9">
        <f t="shared" si="70"/>
        <v>40350.208333333336</v>
      </c>
      <c r="T960" s="9">
        <f t="shared" si="71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2"/>
        <v>4.5731034482758622E-2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3"/>
        <v>publishing</v>
      </c>
      <c r="R961" t="str">
        <f t="shared" si="74"/>
        <v>translations</v>
      </c>
      <c r="S961" s="9">
        <f t="shared" si="70"/>
        <v>40357.208333333336</v>
      </c>
      <c r="T961" s="9">
        <f t="shared" si="71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72"/>
        <v>0.85054545454545449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3"/>
        <v>technology</v>
      </c>
      <c r="R962" t="str">
        <f t="shared" si="74"/>
        <v>web</v>
      </c>
      <c r="S962" s="9">
        <f t="shared" ref="S962:S1001" si="75">(((L962/60)/60)/24)+DATE(1970,1,1)</f>
        <v>42408.25</v>
      </c>
      <c r="T962" s="9">
        <f t="shared" ref="T962:T1001" si="76">(((M962/60)/60)/24)+DATE(1970,1,1)</f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77">E963/D963</f>
        <v>1.1929824561403508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8">LEFT(P963, SEARCH("/",P963,1)-1)</f>
        <v>publishing</v>
      </c>
      <c r="R963" t="str">
        <f t="shared" ref="R963:R1001" si="79">RIGHT(P963,LEN(P963)-SEARCH("/",P963,1))</f>
        <v>translations</v>
      </c>
      <c r="S963" s="9">
        <f t="shared" si="75"/>
        <v>40591.25</v>
      </c>
      <c r="T963" s="9">
        <f t="shared" si="76"/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7"/>
        <v>2.9602777777777778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8"/>
        <v>food</v>
      </c>
      <c r="R964" t="str">
        <f t="shared" si="79"/>
        <v>food trucks</v>
      </c>
      <c r="S964" s="9">
        <f t="shared" si="75"/>
        <v>41592.25</v>
      </c>
      <c r="T964" s="9">
        <f t="shared" si="7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7"/>
        <v>0.84694915254237291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8"/>
        <v>photography</v>
      </c>
      <c r="R965" t="str">
        <f t="shared" si="79"/>
        <v>photography books</v>
      </c>
      <c r="S965" s="9">
        <f t="shared" si="75"/>
        <v>40607.25</v>
      </c>
      <c r="T965" s="9">
        <f t="shared" si="76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7"/>
        <v>3.5578378378378379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8"/>
        <v>theater</v>
      </c>
      <c r="R966" t="str">
        <f t="shared" si="79"/>
        <v>plays</v>
      </c>
      <c r="S966" s="9">
        <f t="shared" si="75"/>
        <v>42135.208333333328</v>
      </c>
      <c r="T966" s="9">
        <f t="shared" si="76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7"/>
        <v>3.8640909090909092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8"/>
        <v>music</v>
      </c>
      <c r="R967" t="str">
        <f t="shared" si="79"/>
        <v>rock</v>
      </c>
      <c r="S967" s="9">
        <f t="shared" si="75"/>
        <v>40203.25</v>
      </c>
      <c r="T967" s="9">
        <f t="shared" si="76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7"/>
        <v>7.9223529411764702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8"/>
        <v>theater</v>
      </c>
      <c r="R968" t="str">
        <f t="shared" si="79"/>
        <v>plays</v>
      </c>
      <c r="S968" s="9">
        <f t="shared" si="75"/>
        <v>42901.208333333328</v>
      </c>
      <c r="T968" s="9">
        <f t="shared" si="76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7"/>
        <v>1.3703393665158372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8"/>
        <v>music</v>
      </c>
      <c r="R969" t="str">
        <f t="shared" si="79"/>
        <v>world music</v>
      </c>
      <c r="S969" s="9">
        <f t="shared" si="75"/>
        <v>41005.208333333336</v>
      </c>
      <c r="T969" s="9">
        <f t="shared" si="76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7"/>
        <v>3.3820833333333336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8"/>
        <v>food</v>
      </c>
      <c r="R970" t="str">
        <f t="shared" si="79"/>
        <v>food trucks</v>
      </c>
      <c r="S970" s="9">
        <f t="shared" si="75"/>
        <v>40544.25</v>
      </c>
      <c r="T970" s="9">
        <f t="shared" si="76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7"/>
        <v>1.0822784810126582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8"/>
        <v>theater</v>
      </c>
      <c r="R971" t="str">
        <f t="shared" si="79"/>
        <v>plays</v>
      </c>
      <c r="S971" s="9">
        <f t="shared" si="75"/>
        <v>43821.25</v>
      </c>
      <c r="T971" s="9">
        <f t="shared" si="7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7"/>
        <v>0.60757639620653314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8"/>
        <v>theater</v>
      </c>
      <c r="R972" t="str">
        <f t="shared" si="79"/>
        <v>plays</v>
      </c>
      <c r="S972" s="9">
        <f t="shared" si="75"/>
        <v>40672.208333333336</v>
      </c>
      <c r="T972" s="9">
        <f t="shared" si="7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7"/>
        <v>0.27725490196078434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8"/>
        <v>film &amp; video</v>
      </c>
      <c r="R973" t="str">
        <f t="shared" si="79"/>
        <v>television</v>
      </c>
      <c r="S973" s="9">
        <f t="shared" si="75"/>
        <v>41555.208333333336</v>
      </c>
      <c r="T973" s="9">
        <f t="shared" si="76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7"/>
        <v>2.283934426229508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8"/>
        <v>technology</v>
      </c>
      <c r="R974" t="str">
        <f t="shared" si="79"/>
        <v>web</v>
      </c>
      <c r="S974" s="9">
        <f t="shared" si="75"/>
        <v>41792.208333333336</v>
      </c>
      <c r="T974" s="9">
        <f t="shared" si="7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7"/>
        <v>0.21615194054500414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8"/>
        <v>theater</v>
      </c>
      <c r="R975" t="str">
        <f t="shared" si="79"/>
        <v>plays</v>
      </c>
      <c r="S975" s="9">
        <f t="shared" si="75"/>
        <v>40522.25</v>
      </c>
      <c r="T975" s="9">
        <f t="shared" si="76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7"/>
        <v>3.73875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8"/>
        <v>music</v>
      </c>
      <c r="R976" t="str">
        <f t="shared" si="79"/>
        <v>indie rock</v>
      </c>
      <c r="S976" s="9">
        <f t="shared" si="75"/>
        <v>41412.208333333336</v>
      </c>
      <c r="T976" s="9">
        <f t="shared" si="76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7"/>
        <v>1.5492592592592593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8"/>
        <v>theater</v>
      </c>
      <c r="R977" t="str">
        <f t="shared" si="79"/>
        <v>plays</v>
      </c>
      <c r="S977" s="9">
        <f t="shared" si="75"/>
        <v>42337.25</v>
      </c>
      <c r="T977" s="9">
        <f t="shared" si="76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7"/>
        <v>3.2214999999999998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8"/>
        <v>theater</v>
      </c>
      <c r="R978" t="str">
        <f t="shared" si="79"/>
        <v>plays</v>
      </c>
      <c r="S978" s="9">
        <f t="shared" si="75"/>
        <v>40571.25</v>
      </c>
      <c r="T978" s="9">
        <f t="shared" si="7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7"/>
        <v>0.73957142857142855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8"/>
        <v>food</v>
      </c>
      <c r="R979" t="str">
        <f t="shared" si="79"/>
        <v>food trucks</v>
      </c>
      <c r="S979" s="9">
        <f t="shared" si="75"/>
        <v>43138.25</v>
      </c>
      <c r="T979" s="9">
        <f t="shared" si="76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7"/>
        <v>8.641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8"/>
        <v>games</v>
      </c>
      <c r="R980" t="str">
        <f t="shared" si="79"/>
        <v>video games</v>
      </c>
      <c r="S980" s="9">
        <f t="shared" si="75"/>
        <v>42686.25</v>
      </c>
      <c r="T980" s="9">
        <f t="shared" si="76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7"/>
        <v>1.432624584717608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8"/>
        <v>theater</v>
      </c>
      <c r="R981" t="str">
        <f t="shared" si="79"/>
        <v>plays</v>
      </c>
      <c r="S981" s="9">
        <f t="shared" si="75"/>
        <v>42078.208333333328</v>
      </c>
      <c r="T981" s="9">
        <f t="shared" si="7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7"/>
        <v>0.40281762295081969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8"/>
        <v>publishing</v>
      </c>
      <c r="R982" t="str">
        <f t="shared" si="79"/>
        <v>nonfiction</v>
      </c>
      <c r="S982" s="9">
        <f t="shared" si="75"/>
        <v>42307.208333333328</v>
      </c>
      <c r="T982" s="9">
        <f t="shared" si="76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7"/>
        <v>1.7822388059701493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8"/>
        <v>technology</v>
      </c>
      <c r="R983" t="str">
        <f t="shared" si="79"/>
        <v>web</v>
      </c>
      <c r="S983" s="9">
        <f t="shared" si="75"/>
        <v>43094.25</v>
      </c>
      <c r="T983" s="9">
        <f t="shared" si="7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7"/>
        <v>0.84930555555555554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8"/>
        <v>film &amp; video</v>
      </c>
      <c r="R984" t="str">
        <f t="shared" si="79"/>
        <v>documentary</v>
      </c>
      <c r="S984" s="9">
        <f t="shared" si="75"/>
        <v>40743.208333333336</v>
      </c>
      <c r="T984" s="9">
        <f t="shared" si="76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7"/>
        <v>1.4593648334624323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8"/>
        <v>film &amp; video</v>
      </c>
      <c r="R985" t="str">
        <f t="shared" si="79"/>
        <v>documentary</v>
      </c>
      <c r="S985" s="9">
        <f t="shared" si="75"/>
        <v>43681.208333333328</v>
      </c>
      <c r="T985" s="9">
        <f t="shared" si="76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7"/>
        <v>1.5246153846153847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8"/>
        <v>theater</v>
      </c>
      <c r="R986" t="str">
        <f t="shared" si="79"/>
        <v>plays</v>
      </c>
      <c r="S986" s="9">
        <f t="shared" si="75"/>
        <v>43716.208333333328</v>
      </c>
      <c r="T986" s="9">
        <f t="shared" si="7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7"/>
        <v>0.67129542790152408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8"/>
        <v>music</v>
      </c>
      <c r="R987" t="str">
        <f t="shared" si="79"/>
        <v>rock</v>
      </c>
      <c r="S987" s="9">
        <f t="shared" si="75"/>
        <v>41614.25</v>
      </c>
      <c r="T987" s="9">
        <f t="shared" si="7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7"/>
        <v>0.40307692307692305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8"/>
        <v>music</v>
      </c>
      <c r="R988" t="str">
        <f t="shared" si="79"/>
        <v>rock</v>
      </c>
      <c r="S988" s="9">
        <f t="shared" si="75"/>
        <v>40638.208333333336</v>
      </c>
      <c r="T988" s="9">
        <f t="shared" si="76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7"/>
        <v>2.1679032258064517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8"/>
        <v>film &amp; video</v>
      </c>
      <c r="R989" t="str">
        <f t="shared" si="79"/>
        <v>documentary</v>
      </c>
      <c r="S989" s="9">
        <f t="shared" si="75"/>
        <v>42852.208333333328</v>
      </c>
      <c r="T989" s="9">
        <f t="shared" si="7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7"/>
        <v>0.52117021276595743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8"/>
        <v>publishing</v>
      </c>
      <c r="R990" t="str">
        <f t="shared" si="79"/>
        <v>radio &amp; podcasts</v>
      </c>
      <c r="S990" s="9">
        <f t="shared" si="75"/>
        <v>42686.25</v>
      </c>
      <c r="T990" s="9">
        <f t="shared" si="76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7"/>
        <v>4.9958333333333336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8"/>
        <v>publishing</v>
      </c>
      <c r="R991" t="str">
        <f t="shared" si="79"/>
        <v>translations</v>
      </c>
      <c r="S991" s="9">
        <f t="shared" si="75"/>
        <v>43571.208333333328</v>
      </c>
      <c r="T991" s="9">
        <f t="shared" si="7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7"/>
        <v>0.87679487179487181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8"/>
        <v>film &amp; video</v>
      </c>
      <c r="R992" t="str">
        <f t="shared" si="79"/>
        <v>drama</v>
      </c>
      <c r="S992" s="9">
        <f t="shared" si="75"/>
        <v>42432.25</v>
      </c>
      <c r="T992" s="9">
        <f t="shared" si="76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7"/>
        <v>1.131734693877551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8"/>
        <v>music</v>
      </c>
      <c r="R993" t="str">
        <f t="shared" si="79"/>
        <v>rock</v>
      </c>
      <c r="S993" s="9">
        <f t="shared" si="75"/>
        <v>41907.208333333336</v>
      </c>
      <c r="T993" s="9">
        <f t="shared" si="76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7"/>
        <v>4.2654838709677421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8"/>
        <v>film &amp; video</v>
      </c>
      <c r="R994" t="str">
        <f t="shared" si="79"/>
        <v>drama</v>
      </c>
      <c r="S994" s="9">
        <f t="shared" si="75"/>
        <v>43227.208333333328</v>
      </c>
      <c r="T994" s="9">
        <f t="shared" si="76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7"/>
        <v>0.77632653061224488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8"/>
        <v>photography</v>
      </c>
      <c r="R995" t="str">
        <f t="shared" si="79"/>
        <v>photography books</v>
      </c>
      <c r="S995" s="9">
        <f t="shared" si="75"/>
        <v>42362.25</v>
      </c>
      <c r="T995" s="9">
        <f t="shared" si="7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7"/>
        <v>0.52496810772501767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8"/>
        <v>publishing</v>
      </c>
      <c r="R996" t="str">
        <f t="shared" si="79"/>
        <v>translations</v>
      </c>
      <c r="S996" s="9">
        <f t="shared" si="75"/>
        <v>41929.208333333336</v>
      </c>
      <c r="T996" s="9">
        <f t="shared" si="76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7"/>
        <v>1.5746762589928058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8"/>
        <v>food</v>
      </c>
      <c r="R997" t="str">
        <f t="shared" si="79"/>
        <v>food trucks</v>
      </c>
      <c r="S997" s="9">
        <f t="shared" si="75"/>
        <v>43408.208333333328</v>
      </c>
      <c r="T997" s="9">
        <f t="shared" si="7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7"/>
        <v>0.72939393939393937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8"/>
        <v>theater</v>
      </c>
      <c r="R998" t="str">
        <f t="shared" si="79"/>
        <v>plays</v>
      </c>
      <c r="S998" s="9">
        <f t="shared" si="75"/>
        <v>41276.25</v>
      </c>
      <c r="T998" s="9">
        <f t="shared" si="76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7"/>
        <v>0.60565789473684206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8"/>
        <v>theater</v>
      </c>
      <c r="R999" t="str">
        <f t="shared" si="79"/>
        <v>plays</v>
      </c>
      <c r="S999" s="9">
        <f t="shared" si="75"/>
        <v>41659.25</v>
      </c>
      <c r="T999" s="9">
        <f t="shared" si="7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7"/>
        <v>0.5679129129129129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8"/>
        <v>music</v>
      </c>
      <c r="R1000" t="str">
        <f t="shared" si="79"/>
        <v>indie rock</v>
      </c>
      <c r="S1000" s="9">
        <f t="shared" si="75"/>
        <v>40220.25</v>
      </c>
      <c r="T1000" s="9">
        <f t="shared" si="76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7"/>
        <v>0.56542754275427543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8"/>
        <v>food</v>
      </c>
      <c r="R1001" t="str">
        <f t="shared" si="79"/>
        <v>food trucks</v>
      </c>
      <c r="S1001" s="9">
        <f t="shared" si="75"/>
        <v>42550.208333333328</v>
      </c>
      <c r="T1001" s="9">
        <f t="shared" si="76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F028-679B-4795-B990-91316707E179}">
  <dimension ref="A1:H12"/>
  <sheetViews>
    <sheetView zoomScale="120" zoomScaleNormal="120" workbookViewId="0">
      <selection activeCell="B2" sqref="B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4.875" bestFit="1" customWidth="1"/>
    <col min="5" max="5" width="11.625" bestFit="1" customWidth="1"/>
    <col min="6" max="6" width="19.25" bestFit="1" customWidth="1"/>
    <col min="7" max="7" width="15.25" bestFit="1" customWidth="1"/>
    <col min="8" max="8" width="16.875" bestFit="1" customWidth="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2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SUM($B2,$C2,$D2)</f>
        <v>51</v>
      </c>
      <c r="F2" s="10">
        <f>$B2/$E2</f>
        <v>0.58823529411764708</v>
      </c>
      <c r="G2" s="10">
        <f>$C2/$E2</f>
        <v>0.39215686274509803</v>
      </c>
      <c r="H2" s="10">
        <f>$D2/$E2</f>
        <v>1.9607843137254902E-2</v>
      </c>
    </row>
    <row r="3" spans="1:8" x14ac:dyDescent="0.25">
      <c r="A3" t="s">
        <v>2096</v>
      </c>
      <c r="B3">
        <f>COUNTIFS(Crowdfunding!G2:G1001,"=successful",Crowdfunding!D2:D1001,"&gt;=1000",Crowdfunding!D2:D1001,"&lt;4999")</f>
        <v>191</v>
      </c>
      <c r="C3">
        <f>COUNTIFS(Crowdfunding!G2:G1001,"=failed",Crowdfunding!D2:D1001,"&gt;=1000",Crowdfunding!D2:D1001,"&lt;4999")</f>
        <v>38</v>
      </c>
      <c r="D3">
        <f>COUNTIFS(Crowdfunding!G2:G1001,"=canceled",Crowdfunding!D2:D1001,"&gt;=1000",Crowdfunding!D2:D1001,"&lt;4999")</f>
        <v>2</v>
      </c>
      <c r="E3">
        <f t="shared" ref="E3:E12" si="0">SUM($B3,$C3,$D3)</f>
        <v>231</v>
      </c>
      <c r="F3" s="10">
        <f t="shared" ref="F3:F12" si="1">$B3/$E3</f>
        <v>0.82683982683982682</v>
      </c>
      <c r="G3" s="10">
        <f t="shared" ref="G3:G12" si="2">$C3/$E3</f>
        <v>0.16450216450216451</v>
      </c>
      <c r="H3" s="10">
        <f t="shared" ref="H3:H12" si="3">$D3/$E3</f>
        <v>8.658008658008658E-3</v>
      </c>
    </row>
    <row r="4" spans="1:8" x14ac:dyDescent="0.25">
      <c r="A4" t="s">
        <v>2097</v>
      </c>
      <c r="B4">
        <f>COUNTIFS(Crowdfunding!G2:G1001,"=successful",Crowdfunding!D2:D1001,"&gt;=5000",Crowdfunding!D2:D1001,"&lt;9999")</f>
        <v>164</v>
      </c>
      <c r="C4">
        <f>COUNTIFS(Crowdfunding!G2:G1001,"=failed",Crowdfunding!D2:D1001,"&gt;=5000",Crowdfunding!D2:D1001,"&lt;9999")</f>
        <v>126</v>
      </c>
      <c r="D4">
        <f>COUNTIFS(Crowdfunding!G2:G1001,"=canceled",Crowdfunding!D2:D1001,"&gt;=5000",Crowdfunding!D2:D1001,"&lt;9999")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2100</v>
      </c>
      <c r="B5">
        <f>COUNTIFS(Crowdfunding!G2:G1001,"=successful",Crowdfunding!D2:D1001,"&gt;=10000",Crowdfunding!D2:D1001,"&lt;14999")</f>
        <v>4</v>
      </c>
      <c r="C5">
        <f>COUNTIFS(Crowdfunding!G2:G1001,"=failed",Crowdfunding!D2:D1001,"&gt;=10000",Crowdfunding!D2:D1001,"&lt;14999")</f>
        <v>5</v>
      </c>
      <c r="D5">
        <f>COUNTIFS(Crowdfunding!G2:G1001,"=canceled",Crowdfunding!D2:D1001,"&gt;=10000",Crowdfunding!D2:D1001,"&lt;14999")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COUNTIFS(Crowdfunding!G2:G1001,"=successful",Crowdfunding!D2:D1001,"&gt;=20000",Crowdfunding!D2:D1001,"&lt;24999")</f>
        <v>7</v>
      </c>
      <c r="C6">
        <f>COUNTIFS(Crowdfunding!G2:G1001,"=failed",Crowdfunding!D2:D1001,"&gt;=20000",Crowdfunding!D2:D1001,"&lt;24999")</f>
        <v>0</v>
      </c>
      <c r="D6">
        <f>COUNTIFS(Crowdfunding!G2:G1001,"=canceled",Crowdfunding!D2:D1001,"&gt;=20000",Crowdfunding!D2:D1001,"&lt;24999")</f>
        <v>0</v>
      </c>
      <c r="E6">
        <f t="shared" si="0"/>
        <v>7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COUNTIFS(Crowdfunding!G2:G1001,"=successful",Crowdfunding!D2:D1001,"&gt;=25000",Crowdfunding!D2:D1001,"&lt;29999")</f>
        <v>11</v>
      </c>
      <c r="C7">
        <f>COUNTIFS(Crowdfunding!G2:G1001,"=failed",Crowdfunding!D2:D1001,"&gt;=25000",Crowdfunding!D2:D1001,"&lt;29999")</f>
        <v>3</v>
      </c>
      <c r="D7">
        <f>COUNTIFS(Crowdfunding!G2:G1001,"=canceled",Crowdfunding!D2:D1001,"&gt;=25000",Crowdfunding!D2:D1001,"&lt;29999")</f>
        <v>0</v>
      </c>
      <c r="E7">
        <f t="shared" si="0"/>
        <v>14</v>
      </c>
      <c r="F7" s="10">
        <f t="shared" si="1"/>
        <v>0.7857142857142857</v>
      </c>
      <c r="G7" s="10">
        <f t="shared" si="2"/>
        <v>0.21428571428571427</v>
      </c>
      <c r="H7" s="10">
        <f t="shared" si="3"/>
        <v>0</v>
      </c>
    </row>
    <row r="8" spans="1:8" x14ac:dyDescent="0.25">
      <c r="A8" t="s">
        <v>2101</v>
      </c>
      <c r="B8">
        <f>COUNTIFS(Crowdfunding!G2:G1001,"=successful",Crowdfunding!D2:D1001,"&gt;=30000",Crowdfunding!D2:D1001,"&lt;34999")</f>
        <v>7</v>
      </c>
      <c r="C8">
        <f>COUNTIFS(Crowdfunding!G2:G1001,"=failed",Crowdfunding!D2:D1001,"&gt;=30000",Crowdfunding!D2:D1001,"&lt;34999")</f>
        <v>0</v>
      </c>
      <c r="D8">
        <f>COUNTIFS(Crowdfunding!G2:G1001,"=canceled",Crowdfunding!D2:D1001,"&gt;=30000",Crowdfunding!D2:D1001,"&lt;34999")</f>
        <v>0</v>
      </c>
      <c r="E8">
        <f t="shared" si="0"/>
        <v>7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25">
      <c r="A9" t="s">
        <v>2102</v>
      </c>
      <c r="B9">
        <f>COUNTIFS(Crowdfunding!G2:G1001,"=successful",Crowdfunding!D2:D1001,"&gt;=35000",Crowdfunding!D2:D1001,"&lt;39999")</f>
        <v>8</v>
      </c>
      <c r="C9">
        <f>COUNTIFS(Crowdfunding!G2:G1001,"=failed",Crowdfunding!D2:D1001,"&gt;=35000",Crowdfunding!D2:D1001,"&lt;39999")</f>
        <v>3</v>
      </c>
      <c r="D9">
        <f>COUNTIFS(Crowdfunding!G2:G1001,"=canceled",Crowdfunding!D2:D1001,"&gt;=35000",Crowdfunding!D2:D1001,"&lt;39999")</f>
        <v>1</v>
      </c>
      <c r="E9">
        <f t="shared" si="0"/>
        <v>12</v>
      </c>
      <c r="F9" s="10">
        <f t="shared" si="1"/>
        <v>0.66666666666666663</v>
      </c>
      <c r="G9" s="10">
        <f t="shared" si="2"/>
        <v>0.25</v>
      </c>
      <c r="H9" s="10">
        <f t="shared" si="3"/>
        <v>8.3333333333333329E-2</v>
      </c>
    </row>
    <row r="10" spans="1:8" x14ac:dyDescent="0.25">
      <c r="A10" t="s">
        <v>2103</v>
      </c>
      <c r="B10">
        <f>COUNTIFS(Crowdfunding!G2:G1001,"=successful",Crowdfunding!D2:D1001,"&gt;=40000",Crowdfunding!D2:D1001,"&lt;44999")</f>
        <v>11</v>
      </c>
      <c r="C10">
        <f>COUNTIFS(Crowdfunding!G2:G1001,"=failed",Crowdfunding!D2:D1001,"&gt;=40000",Crowdfunding!D2:D1001,"&lt;44999")</f>
        <v>3</v>
      </c>
      <c r="D10">
        <f>COUNTIFS(Crowdfunding!G2:G1001,"=canceled",Crowdfunding!D2:D1001,"&gt;=40000",Crowdfunding!D2:D1001,"&lt;49999")</f>
        <v>0</v>
      </c>
      <c r="E10">
        <f t="shared" si="0"/>
        <v>14</v>
      </c>
      <c r="F10" s="10">
        <f t="shared" si="1"/>
        <v>0.7857142857142857</v>
      </c>
      <c r="G10" s="10">
        <f t="shared" si="2"/>
        <v>0.21428571428571427</v>
      </c>
      <c r="H10" s="10">
        <f t="shared" si="3"/>
        <v>0</v>
      </c>
    </row>
    <row r="11" spans="1:8" x14ac:dyDescent="0.25">
      <c r="A11" t="s">
        <v>2104</v>
      </c>
      <c r="B11">
        <f>COUNTIFS(Crowdfunding!G2:G1001,"=successful",Crowdfunding!D2:D1001,"&gt;=45000",Crowdfunding!D2:D1001,"&lt;49999")</f>
        <v>8</v>
      </c>
      <c r="C11">
        <f>COUNTIFS(Crowdfunding!G2:G1001,"=failed",Crowdfunding!D2:D1001,"&gt;=45000",Crowdfunding!D2:D1001,"&lt;49999")</f>
        <v>3</v>
      </c>
      <c r="D11">
        <f>COUNTIFS(Crowdfunding!G2:G1001,"=canceled",Crowdfunding!D2:D1001,"&gt;=45000",Crowdfunding!D2:D1001,"&lt;49999")</f>
        <v>0</v>
      </c>
      <c r="E11">
        <f t="shared" si="0"/>
        <v>11</v>
      </c>
      <c r="F11" s="10">
        <f t="shared" si="1"/>
        <v>0.72727272727272729</v>
      </c>
      <c r="G11" s="10">
        <f t="shared" si="2"/>
        <v>0.27272727272727271</v>
      </c>
      <c r="H11" s="10">
        <f t="shared" si="3"/>
        <v>0</v>
      </c>
    </row>
    <row r="12" spans="1:8" x14ac:dyDescent="0.25">
      <c r="A12" t="s">
        <v>2105</v>
      </c>
      <c r="B12">
        <f>COUNTIFS(Crowdfunding!G2:G1001,"=successful",Crowdfunding!D2:D1001,"&gt;=50000")</f>
        <v>114</v>
      </c>
      <c r="C12">
        <f>COUNTIFS(Crowdfunding!G2:G1001,"=failed",Crowdfunding!D2:D1001,"&gt;=50000")</f>
        <v>163</v>
      </c>
      <c r="D12">
        <f>COUNTIFS(Crowdfunding!G2:G1001,"=canceled",Crowdfunding!D2:D1001,"&gt;=50000")</f>
        <v>28</v>
      </c>
      <c r="E12">
        <f t="shared" si="0"/>
        <v>305</v>
      </c>
      <c r="F12" s="10">
        <f t="shared" si="1"/>
        <v>0.3737704918032787</v>
      </c>
      <c r="G12" s="10">
        <f t="shared" si="2"/>
        <v>0.53442622950819674</v>
      </c>
      <c r="H12" s="10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D6E6-E48C-49B1-92BF-0E8DD1770F9B}">
  <dimension ref="A1:O566"/>
  <sheetViews>
    <sheetView tabSelected="1" workbookViewId="0">
      <selection activeCell="K2" sqref="K2:K365"/>
    </sheetView>
  </sheetViews>
  <sheetFormatPr defaultRowHeight="15.75" x14ac:dyDescent="0.25"/>
  <cols>
    <col min="2" max="2" width="12.625" bestFit="1" customWidth="1"/>
    <col min="3" max="3" width="12.625" customWidth="1"/>
    <col min="4" max="4" width="19.75" bestFit="1" customWidth="1"/>
    <col min="5" max="8" width="12.625" customWidth="1"/>
    <col min="10" max="10" width="8.5" bestFit="1" customWidth="1"/>
    <col min="11" max="11" width="13.5" bestFit="1" customWidth="1"/>
    <col min="14" max="14" width="20.5" bestFit="1" customWidth="1"/>
    <col min="15" max="15" width="11.875" bestFit="1" customWidth="1"/>
  </cols>
  <sheetData>
    <row r="1" spans="1:15" x14ac:dyDescent="0.25">
      <c r="A1" s="1" t="s">
        <v>4</v>
      </c>
      <c r="B1" s="1" t="s">
        <v>5</v>
      </c>
      <c r="C1" s="1"/>
      <c r="D1" s="1"/>
      <c r="E1" s="1"/>
      <c r="F1" s="1"/>
      <c r="G1" s="1"/>
      <c r="H1" s="1"/>
      <c r="J1" s="1" t="s">
        <v>4</v>
      </c>
      <c r="K1" s="1" t="s">
        <v>5</v>
      </c>
    </row>
    <row r="2" spans="1:15" x14ac:dyDescent="0.25">
      <c r="A2" t="s">
        <v>20</v>
      </c>
      <c r="B2">
        <v>158</v>
      </c>
      <c r="D2" s="11" t="s">
        <v>2106</v>
      </c>
      <c r="E2">
        <f>AVERAGE(B2:B566)</f>
        <v>851.14690265486729</v>
      </c>
      <c r="J2" t="s">
        <v>14</v>
      </c>
      <c r="K2">
        <v>0</v>
      </c>
      <c r="N2" s="11" t="s">
        <v>2106</v>
      </c>
      <c r="O2">
        <f>AVERAGE(K2:K365)</f>
        <v>585.61538461538464</v>
      </c>
    </row>
    <row r="3" spans="1:15" x14ac:dyDescent="0.25">
      <c r="A3" t="s">
        <v>20</v>
      </c>
      <c r="B3">
        <v>1425</v>
      </c>
      <c r="D3" s="11" t="s">
        <v>2107</v>
      </c>
      <c r="E3">
        <f>MEDIAN(B2:B566)</f>
        <v>201</v>
      </c>
      <c r="J3" t="s">
        <v>14</v>
      </c>
      <c r="K3">
        <v>24</v>
      </c>
      <c r="N3" s="11" t="s">
        <v>2107</v>
      </c>
      <c r="O3">
        <f>MEDIAN(K2:K365)</f>
        <v>114.5</v>
      </c>
    </row>
    <row r="4" spans="1:15" x14ac:dyDescent="0.25">
      <c r="A4" t="s">
        <v>20</v>
      </c>
      <c r="B4">
        <v>174</v>
      </c>
      <c r="D4" s="11" t="s">
        <v>2108</v>
      </c>
      <c r="E4">
        <f>MIN(B2:B566)</f>
        <v>16</v>
      </c>
      <c r="J4" t="s">
        <v>14</v>
      </c>
      <c r="K4">
        <v>53</v>
      </c>
      <c r="N4" s="11" t="s">
        <v>2108</v>
      </c>
      <c r="O4">
        <f>MIN(K2:K365)</f>
        <v>0</v>
      </c>
    </row>
    <row r="5" spans="1:15" x14ac:dyDescent="0.25">
      <c r="A5" t="s">
        <v>20</v>
      </c>
      <c r="B5">
        <v>227</v>
      </c>
      <c r="D5" s="11" t="s">
        <v>2109</v>
      </c>
      <c r="E5">
        <f>MAX(B2:B566)</f>
        <v>7295</v>
      </c>
      <c r="J5" t="s">
        <v>14</v>
      </c>
      <c r="K5">
        <v>18</v>
      </c>
      <c r="N5" s="11" t="s">
        <v>2109</v>
      </c>
      <c r="O5">
        <f>MAX(K2:K365)</f>
        <v>6080</v>
      </c>
    </row>
    <row r="6" spans="1:15" x14ac:dyDescent="0.25">
      <c r="A6" t="s">
        <v>20</v>
      </c>
      <c r="B6">
        <v>220</v>
      </c>
      <c r="D6" s="11" t="s">
        <v>2110</v>
      </c>
      <c r="E6">
        <f>VAR(B2:B566)</f>
        <v>1606216.5936295739</v>
      </c>
      <c r="J6" t="s">
        <v>14</v>
      </c>
      <c r="K6">
        <v>44</v>
      </c>
      <c r="N6" s="11" t="s">
        <v>2110</v>
      </c>
      <c r="O6">
        <f>VAR(K2:K365)</f>
        <v>924113.45496927318</v>
      </c>
    </row>
    <row r="7" spans="1:15" x14ac:dyDescent="0.25">
      <c r="A7" t="s">
        <v>20</v>
      </c>
      <c r="B7">
        <v>98</v>
      </c>
      <c r="D7" s="11" t="s">
        <v>2111</v>
      </c>
      <c r="E7">
        <f>STDEVA(B2:B566)</f>
        <v>1267.366006183523</v>
      </c>
      <c r="J7" t="s">
        <v>14</v>
      </c>
      <c r="K7">
        <v>27</v>
      </c>
      <c r="N7" s="11" t="s">
        <v>2111</v>
      </c>
      <c r="O7">
        <f>STDEVA(K2:K365)</f>
        <v>961.30819978260524</v>
      </c>
    </row>
    <row r="8" spans="1:15" x14ac:dyDescent="0.25">
      <c r="A8" t="s">
        <v>20</v>
      </c>
      <c r="B8">
        <v>100</v>
      </c>
      <c r="J8" t="s">
        <v>14</v>
      </c>
      <c r="K8">
        <v>55</v>
      </c>
    </row>
    <row r="9" spans="1:15" x14ac:dyDescent="0.25">
      <c r="A9" t="s">
        <v>20</v>
      </c>
      <c r="B9">
        <v>1249</v>
      </c>
      <c r="J9" t="s">
        <v>14</v>
      </c>
      <c r="K9">
        <v>200</v>
      </c>
    </row>
    <row r="10" spans="1:15" x14ac:dyDescent="0.25">
      <c r="A10" t="s">
        <v>20</v>
      </c>
      <c r="B10">
        <v>1396</v>
      </c>
      <c r="J10" t="s">
        <v>14</v>
      </c>
      <c r="K10">
        <v>452</v>
      </c>
    </row>
    <row r="11" spans="1:15" x14ac:dyDescent="0.25">
      <c r="A11" t="s">
        <v>20</v>
      </c>
      <c r="B11">
        <v>890</v>
      </c>
      <c r="J11" t="s">
        <v>14</v>
      </c>
      <c r="K11">
        <v>674</v>
      </c>
    </row>
    <row r="12" spans="1:15" x14ac:dyDescent="0.25">
      <c r="A12" t="s">
        <v>20</v>
      </c>
      <c r="B12">
        <v>142</v>
      </c>
      <c r="J12" t="s">
        <v>14</v>
      </c>
      <c r="K12">
        <v>558</v>
      </c>
    </row>
    <row r="13" spans="1:15" x14ac:dyDescent="0.25">
      <c r="A13" t="s">
        <v>20</v>
      </c>
      <c r="B13">
        <v>2673</v>
      </c>
      <c r="J13" t="s">
        <v>14</v>
      </c>
      <c r="K13">
        <v>15</v>
      </c>
    </row>
    <row r="14" spans="1:15" x14ac:dyDescent="0.25">
      <c r="A14" t="s">
        <v>20</v>
      </c>
      <c r="B14">
        <v>163</v>
      </c>
      <c r="J14" t="s">
        <v>14</v>
      </c>
      <c r="K14">
        <v>2307</v>
      </c>
    </row>
    <row r="15" spans="1:15" x14ac:dyDescent="0.25">
      <c r="A15" t="s">
        <v>20</v>
      </c>
      <c r="B15">
        <v>2220</v>
      </c>
      <c r="J15" t="s">
        <v>14</v>
      </c>
      <c r="K15">
        <v>88</v>
      </c>
    </row>
    <row r="16" spans="1:15" x14ac:dyDescent="0.25">
      <c r="A16" t="s">
        <v>20</v>
      </c>
      <c r="B16">
        <v>1606</v>
      </c>
      <c r="J16" t="s">
        <v>14</v>
      </c>
      <c r="K16">
        <v>48</v>
      </c>
    </row>
    <row r="17" spans="1:11" x14ac:dyDescent="0.25">
      <c r="A17" t="s">
        <v>20</v>
      </c>
      <c r="B17">
        <v>129</v>
      </c>
      <c r="J17" t="s">
        <v>14</v>
      </c>
      <c r="K17">
        <v>1</v>
      </c>
    </row>
    <row r="18" spans="1:11" x14ac:dyDescent="0.25">
      <c r="A18" t="s">
        <v>20</v>
      </c>
      <c r="B18">
        <v>226</v>
      </c>
      <c r="J18" t="s">
        <v>14</v>
      </c>
      <c r="K18">
        <v>1467</v>
      </c>
    </row>
    <row r="19" spans="1:11" x14ac:dyDescent="0.25">
      <c r="A19" t="s">
        <v>20</v>
      </c>
      <c r="B19">
        <v>5419</v>
      </c>
      <c r="J19" t="s">
        <v>14</v>
      </c>
      <c r="K19">
        <v>75</v>
      </c>
    </row>
    <row r="20" spans="1:11" x14ac:dyDescent="0.25">
      <c r="A20" t="s">
        <v>20</v>
      </c>
      <c r="B20">
        <v>165</v>
      </c>
      <c r="J20" t="s">
        <v>14</v>
      </c>
      <c r="K20">
        <v>120</v>
      </c>
    </row>
    <row r="21" spans="1:11" x14ac:dyDescent="0.25">
      <c r="A21" t="s">
        <v>20</v>
      </c>
      <c r="B21">
        <v>1965</v>
      </c>
      <c r="J21" t="s">
        <v>14</v>
      </c>
      <c r="K21">
        <v>2253</v>
      </c>
    </row>
    <row r="22" spans="1:11" x14ac:dyDescent="0.25">
      <c r="A22" t="s">
        <v>20</v>
      </c>
      <c r="B22">
        <v>16</v>
      </c>
      <c r="J22" t="s">
        <v>14</v>
      </c>
      <c r="K22">
        <v>5</v>
      </c>
    </row>
    <row r="23" spans="1:11" x14ac:dyDescent="0.25">
      <c r="A23" t="s">
        <v>20</v>
      </c>
      <c r="B23">
        <v>107</v>
      </c>
      <c r="J23" t="s">
        <v>14</v>
      </c>
      <c r="K23">
        <v>38</v>
      </c>
    </row>
    <row r="24" spans="1:11" x14ac:dyDescent="0.25">
      <c r="A24" t="s">
        <v>20</v>
      </c>
      <c r="B24">
        <v>134</v>
      </c>
      <c r="J24" t="s">
        <v>14</v>
      </c>
      <c r="K24">
        <v>12</v>
      </c>
    </row>
    <row r="25" spans="1:11" x14ac:dyDescent="0.25">
      <c r="A25" t="s">
        <v>20</v>
      </c>
      <c r="B25">
        <v>198</v>
      </c>
      <c r="J25" t="s">
        <v>14</v>
      </c>
      <c r="K25">
        <v>1684</v>
      </c>
    </row>
    <row r="26" spans="1:11" x14ac:dyDescent="0.25">
      <c r="A26" t="s">
        <v>20</v>
      </c>
      <c r="B26">
        <v>111</v>
      </c>
      <c r="J26" t="s">
        <v>14</v>
      </c>
      <c r="K26">
        <v>56</v>
      </c>
    </row>
    <row r="27" spans="1:11" x14ac:dyDescent="0.25">
      <c r="A27" t="s">
        <v>20</v>
      </c>
      <c r="B27">
        <v>222</v>
      </c>
      <c r="J27" t="s">
        <v>14</v>
      </c>
      <c r="K27">
        <v>838</v>
      </c>
    </row>
    <row r="28" spans="1:11" x14ac:dyDescent="0.25">
      <c r="A28" t="s">
        <v>20</v>
      </c>
      <c r="B28">
        <v>6212</v>
      </c>
      <c r="J28" t="s">
        <v>14</v>
      </c>
      <c r="K28">
        <v>1000</v>
      </c>
    </row>
    <row r="29" spans="1:11" x14ac:dyDescent="0.25">
      <c r="A29" t="s">
        <v>20</v>
      </c>
      <c r="B29">
        <v>98</v>
      </c>
      <c r="J29" t="s">
        <v>14</v>
      </c>
      <c r="K29">
        <v>1482</v>
      </c>
    </row>
    <row r="30" spans="1:11" x14ac:dyDescent="0.25">
      <c r="A30" t="s">
        <v>20</v>
      </c>
      <c r="B30">
        <v>92</v>
      </c>
      <c r="J30" t="s">
        <v>14</v>
      </c>
      <c r="K30">
        <v>106</v>
      </c>
    </row>
    <row r="31" spans="1:11" x14ac:dyDescent="0.25">
      <c r="A31" t="s">
        <v>20</v>
      </c>
      <c r="B31">
        <v>149</v>
      </c>
      <c r="J31" t="s">
        <v>14</v>
      </c>
      <c r="K31">
        <v>679</v>
      </c>
    </row>
    <row r="32" spans="1:11" x14ac:dyDescent="0.25">
      <c r="A32" t="s">
        <v>20</v>
      </c>
      <c r="B32">
        <v>2431</v>
      </c>
      <c r="J32" t="s">
        <v>14</v>
      </c>
      <c r="K32">
        <v>1220</v>
      </c>
    </row>
    <row r="33" spans="1:11" x14ac:dyDescent="0.25">
      <c r="A33" t="s">
        <v>20</v>
      </c>
      <c r="B33">
        <v>303</v>
      </c>
      <c r="J33" t="s">
        <v>14</v>
      </c>
      <c r="K33">
        <v>1</v>
      </c>
    </row>
    <row r="34" spans="1:11" x14ac:dyDescent="0.25">
      <c r="A34" t="s">
        <v>20</v>
      </c>
      <c r="B34">
        <v>209</v>
      </c>
      <c r="J34" t="s">
        <v>14</v>
      </c>
      <c r="K34">
        <v>37</v>
      </c>
    </row>
    <row r="35" spans="1:11" x14ac:dyDescent="0.25">
      <c r="A35" t="s">
        <v>20</v>
      </c>
      <c r="B35">
        <v>131</v>
      </c>
      <c r="J35" t="s">
        <v>14</v>
      </c>
      <c r="K35">
        <v>60</v>
      </c>
    </row>
    <row r="36" spans="1:11" x14ac:dyDescent="0.25">
      <c r="A36" t="s">
        <v>20</v>
      </c>
      <c r="B36">
        <v>164</v>
      </c>
      <c r="J36" t="s">
        <v>14</v>
      </c>
      <c r="K36">
        <v>296</v>
      </c>
    </row>
    <row r="37" spans="1:11" x14ac:dyDescent="0.25">
      <c r="A37" t="s">
        <v>20</v>
      </c>
      <c r="B37">
        <v>201</v>
      </c>
      <c r="J37" t="s">
        <v>14</v>
      </c>
      <c r="K37">
        <v>3304</v>
      </c>
    </row>
    <row r="38" spans="1:11" x14ac:dyDescent="0.25">
      <c r="A38" t="s">
        <v>20</v>
      </c>
      <c r="B38">
        <v>211</v>
      </c>
      <c r="J38" t="s">
        <v>14</v>
      </c>
      <c r="K38">
        <v>73</v>
      </c>
    </row>
    <row r="39" spans="1:11" x14ac:dyDescent="0.25">
      <c r="A39" t="s">
        <v>20</v>
      </c>
      <c r="B39">
        <v>128</v>
      </c>
      <c r="J39" t="s">
        <v>14</v>
      </c>
      <c r="K39">
        <v>3387</v>
      </c>
    </row>
    <row r="40" spans="1:11" x14ac:dyDescent="0.25">
      <c r="A40" t="s">
        <v>20</v>
      </c>
      <c r="B40">
        <v>1600</v>
      </c>
      <c r="J40" t="s">
        <v>14</v>
      </c>
      <c r="K40">
        <v>662</v>
      </c>
    </row>
    <row r="41" spans="1:11" x14ac:dyDescent="0.25">
      <c r="A41" t="s">
        <v>20</v>
      </c>
      <c r="B41">
        <v>249</v>
      </c>
      <c r="J41" t="s">
        <v>14</v>
      </c>
      <c r="K41">
        <v>774</v>
      </c>
    </row>
    <row r="42" spans="1:11" x14ac:dyDescent="0.25">
      <c r="A42" t="s">
        <v>20</v>
      </c>
      <c r="B42">
        <v>236</v>
      </c>
      <c r="J42" t="s">
        <v>14</v>
      </c>
      <c r="K42">
        <v>672</v>
      </c>
    </row>
    <row r="43" spans="1:11" x14ac:dyDescent="0.25">
      <c r="A43" t="s">
        <v>20</v>
      </c>
      <c r="B43">
        <v>4065</v>
      </c>
      <c r="J43" t="s">
        <v>14</v>
      </c>
      <c r="K43">
        <v>940</v>
      </c>
    </row>
    <row r="44" spans="1:11" x14ac:dyDescent="0.25">
      <c r="A44" t="s">
        <v>20</v>
      </c>
      <c r="B44">
        <v>246</v>
      </c>
      <c r="J44" t="s">
        <v>14</v>
      </c>
      <c r="K44">
        <v>117</v>
      </c>
    </row>
    <row r="45" spans="1:11" x14ac:dyDescent="0.25">
      <c r="A45" t="s">
        <v>20</v>
      </c>
      <c r="B45">
        <v>2475</v>
      </c>
      <c r="J45" t="s">
        <v>14</v>
      </c>
      <c r="K45">
        <v>115</v>
      </c>
    </row>
    <row r="46" spans="1:11" x14ac:dyDescent="0.25">
      <c r="A46" t="s">
        <v>20</v>
      </c>
      <c r="B46">
        <v>76</v>
      </c>
      <c r="J46" t="s">
        <v>14</v>
      </c>
      <c r="K46">
        <v>326</v>
      </c>
    </row>
    <row r="47" spans="1:11" x14ac:dyDescent="0.25">
      <c r="A47" t="s">
        <v>20</v>
      </c>
      <c r="B47">
        <v>54</v>
      </c>
      <c r="J47" t="s">
        <v>14</v>
      </c>
      <c r="K47">
        <v>1</v>
      </c>
    </row>
    <row r="48" spans="1:11" x14ac:dyDescent="0.25">
      <c r="A48" t="s">
        <v>20</v>
      </c>
      <c r="B48">
        <v>88</v>
      </c>
      <c r="J48" t="s">
        <v>14</v>
      </c>
      <c r="K48">
        <v>1467</v>
      </c>
    </row>
    <row r="49" spans="1:11" x14ac:dyDescent="0.25">
      <c r="A49" t="s">
        <v>20</v>
      </c>
      <c r="B49">
        <v>85</v>
      </c>
      <c r="J49" t="s">
        <v>14</v>
      </c>
      <c r="K49">
        <v>5681</v>
      </c>
    </row>
    <row r="50" spans="1:11" x14ac:dyDescent="0.25">
      <c r="A50" t="s">
        <v>20</v>
      </c>
      <c r="B50">
        <v>170</v>
      </c>
      <c r="J50" t="s">
        <v>14</v>
      </c>
      <c r="K50">
        <v>1059</v>
      </c>
    </row>
    <row r="51" spans="1:11" x14ac:dyDescent="0.25">
      <c r="A51" t="s">
        <v>20</v>
      </c>
      <c r="B51">
        <v>330</v>
      </c>
      <c r="J51" t="s">
        <v>14</v>
      </c>
      <c r="K51">
        <v>1194</v>
      </c>
    </row>
    <row r="52" spans="1:11" x14ac:dyDescent="0.25">
      <c r="A52" t="s">
        <v>20</v>
      </c>
      <c r="B52">
        <v>127</v>
      </c>
      <c r="J52" t="s">
        <v>14</v>
      </c>
      <c r="K52">
        <v>30</v>
      </c>
    </row>
    <row r="53" spans="1:11" x14ac:dyDescent="0.25">
      <c r="A53" t="s">
        <v>20</v>
      </c>
      <c r="B53">
        <v>411</v>
      </c>
      <c r="J53" t="s">
        <v>14</v>
      </c>
      <c r="K53">
        <v>75</v>
      </c>
    </row>
    <row r="54" spans="1:11" x14ac:dyDescent="0.25">
      <c r="A54" t="s">
        <v>20</v>
      </c>
      <c r="B54">
        <v>180</v>
      </c>
      <c r="J54" t="s">
        <v>14</v>
      </c>
      <c r="K54">
        <v>955</v>
      </c>
    </row>
    <row r="55" spans="1:11" x14ac:dyDescent="0.25">
      <c r="A55" t="s">
        <v>20</v>
      </c>
      <c r="B55">
        <v>374</v>
      </c>
      <c r="J55" t="s">
        <v>14</v>
      </c>
      <c r="K55">
        <v>67</v>
      </c>
    </row>
    <row r="56" spans="1:11" x14ac:dyDescent="0.25">
      <c r="A56" t="s">
        <v>20</v>
      </c>
      <c r="B56">
        <v>71</v>
      </c>
      <c r="J56" t="s">
        <v>14</v>
      </c>
      <c r="K56">
        <v>5</v>
      </c>
    </row>
    <row r="57" spans="1:11" x14ac:dyDescent="0.25">
      <c r="A57" t="s">
        <v>20</v>
      </c>
      <c r="B57">
        <v>203</v>
      </c>
      <c r="J57" t="s">
        <v>14</v>
      </c>
      <c r="K57">
        <v>26</v>
      </c>
    </row>
    <row r="58" spans="1:11" x14ac:dyDescent="0.25">
      <c r="A58" t="s">
        <v>20</v>
      </c>
      <c r="B58">
        <v>113</v>
      </c>
      <c r="J58" t="s">
        <v>14</v>
      </c>
      <c r="K58">
        <v>1130</v>
      </c>
    </row>
    <row r="59" spans="1:11" x14ac:dyDescent="0.25">
      <c r="A59" t="s">
        <v>20</v>
      </c>
      <c r="B59">
        <v>96</v>
      </c>
      <c r="J59" t="s">
        <v>14</v>
      </c>
      <c r="K59">
        <v>782</v>
      </c>
    </row>
    <row r="60" spans="1:11" x14ac:dyDescent="0.25">
      <c r="A60" t="s">
        <v>20</v>
      </c>
      <c r="B60">
        <v>498</v>
      </c>
      <c r="J60" t="s">
        <v>14</v>
      </c>
      <c r="K60">
        <v>210</v>
      </c>
    </row>
    <row r="61" spans="1:11" x14ac:dyDescent="0.25">
      <c r="A61" t="s">
        <v>20</v>
      </c>
      <c r="B61">
        <v>180</v>
      </c>
      <c r="J61" t="s">
        <v>14</v>
      </c>
      <c r="K61">
        <v>136</v>
      </c>
    </row>
    <row r="62" spans="1:11" x14ac:dyDescent="0.25">
      <c r="A62" t="s">
        <v>20</v>
      </c>
      <c r="B62">
        <v>27</v>
      </c>
      <c r="J62" t="s">
        <v>14</v>
      </c>
      <c r="K62">
        <v>86</v>
      </c>
    </row>
    <row r="63" spans="1:11" x14ac:dyDescent="0.25">
      <c r="A63" t="s">
        <v>20</v>
      </c>
      <c r="B63">
        <v>2331</v>
      </c>
      <c r="J63" t="s">
        <v>14</v>
      </c>
      <c r="K63">
        <v>19</v>
      </c>
    </row>
    <row r="64" spans="1:11" x14ac:dyDescent="0.25">
      <c r="A64" t="s">
        <v>20</v>
      </c>
      <c r="B64">
        <v>113</v>
      </c>
      <c r="J64" t="s">
        <v>14</v>
      </c>
      <c r="K64">
        <v>886</v>
      </c>
    </row>
    <row r="65" spans="1:11" x14ac:dyDescent="0.25">
      <c r="A65" t="s">
        <v>20</v>
      </c>
      <c r="B65">
        <v>164</v>
      </c>
      <c r="J65" t="s">
        <v>14</v>
      </c>
      <c r="K65">
        <v>35</v>
      </c>
    </row>
    <row r="66" spans="1:11" x14ac:dyDescent="0.25">
      <c r="A66" t="s">
        <v>20</v>
      </c>
      <c r="B66">
        <v>164</v>
      </c>
      <c r="J66" t="s">
        <v>14</v>
      </c>
      <c r="K66">
        <v>24</v>
      </c>
    </row>
    <row r="67" spans="1:11" x14ac:dyDescent="0.25">
      <c r="A67" t="s">
        <v>20</v>
      </c>
      <c r="B67">
        <v>336</v>
      </c>
      <c r="J67" t="s">
        <v>14</v>
      </c>
      <c r="K67">
        <v>86</v>
      </c>
    </row>
    <row r="68" spans="1:11" x14ac:dyDescent="0.25">
      <c r="A68" t="s">
        <v>20</v>
      </c>
      <c r="B68">
        <v>1917</v>
      </c>
      <c r="J68" t="s">
        <v>14</v>
      </c>
      <c r="K68">
        <v>243</v>
      </c>
    </row>
    <row r="69" spans="1:11" x14ac:dyDescent="0.25">
      <c r="A69" t="s">
        <v>20</v>
      </c>
      <c r="B69">
        <v>95</v>
      </c>
      <c r="J69" t="s">
        <v>14</v>
      </c>
      <c r="K69">
        <v>65</v>
      </c>
    </row>
    <row r="70" spans="1:11" x14ac:dyDescent="0.25">
      <c r="A70" t="s">
        <v>20</v>
      </c>
      <c r="B70">
        <v>147</v>
      </c>
      <c r="J70" t="s">
        <v>14</v>
      </c>
      <c r="K70">
        <v>100</v>
      </c>
    </row>
    <row r="71" spans="1:11" x14ac:dyDescent="0.25">
      <c r="A71" t="s">
        <v>20</v>
      </c>
      <c r="B71">
        <v>86</v>
      </c>
      <c r="J71" t="s">
        <v>14</v>
      </c>
      <c r="K71">
        <v>168</v>
      </c>
    </row>
    <row r="72" spans="1:11" x14ac:dyDescent="0.25">
      <c r="A72" t="s">
        <v>20</v>
      </c>
      <c r="B72">
        <v>83</v>
      </c>
      <c r="J72" t="s">
        <v>14</v>
      </c>
      <c r="K72">
        <v>13</v>
      </c>
    </row>
    <row r="73" spans="1:11" x14ac:dyDescent="0.25">
      <c r="A73" t="s">
        <v>20</v>
      </c>
      <c r="B73">
        <v>676</v>
      </c>
      <c r="J73" t="s">
        <v>14</v>
      </c>
      <c r="K73">
        <v>1</v>
      </c>
    </row>
    <row r="74" spans="1:11" x14ac:dyDescent="0.25">
      <c r="A74" t="s">
        <v>20</v>
      </c>
      <c r="B74">
        <v>361</v>
      </c>
      <c r="J74" t="s">
        <v>14</v>
      </c>
      <c r="K74">
        <v>40</v>
      </c>
    </row>
    <row r="75" spans="1:11" x14ac:dyDescent="0.25">
      <c r="A75" t="s">
        <v>20</v>
      </c>
      <c r="B75">
        <v>131</v>
      </c>
      <c r="J75" t="s">
        <v>14</v>
      </c>
      <c r="K75">
        <v>226</v>
      </c>
    </row>
    <row r="76" spans="1:11" x14ac:dyDescent="0.25">
      <c r="A76" t="s">
        <v>20</v>
      </c>
      <c r="B76">
        <v>126</v>
      </c>
      <c r="J76" t="s">
        <v>14</v>
      </c>
      <c r="K76">
        <v>1625</v>
      </c>
    </row>
    <row r="77" spans="1:11" x14ac:dyDescent="0.25">
      <c r="A77" t="s">
        <v>20</v>
      </c>
      <c r="B77">
        <v>275</v>
      </c>
      <c r="J77" t="s">
        <v>14</v>
      </c>
      <c r="K77">
        <v>143</v>
      </c>
    </row>
    <row r="78" spans="1:11" x14ac:dyDescent="0.25">
      <c r="A78" t="s">
        <v>20</v>
      </c>
      <c r="B78">
        <v>67</v>
      </c>
      <c r="J78" t="s">
        <v>14</v>
      </c>
      <c r="K78">
        <v>934</v>
      </c>
    </row>
    <row r="79" spans="1:11" x14ac:dyDescent="0.25">
      <c r="A79" t="s">
        <v>20</v>
      </c>
      <c r="B79">
        <v>154</v>
      </c>
      <c r="J79" t="s">
        <v>14</v>
      </c>
      <c r="K79">
        <v>17</v>
      </c>
    </row>
    <row r="80" spans="1:11" x14ac:dyDescent="0.25">
      <c r="A80" t="s">
        <v>20</v>
      </c>
      <c r="B80">
        <v>1782</v>
      </c>
      <c r="J80" t="s">
        <v>14</v>
      </c>
      <c r="K80">
        <v>2179</v>
      </c>
    </row>
    <row r="81" spans="1:11" x14ac:dyDescent="0.25">
      <c r="A81" t="s">
        <v>20</v>
      </c>
      <c r="B81">
        <v>903</v>
      </c>
      <c r="J81" t="s">
        <v>14</v>
      </c>
      <c r="K81">
        <v>931</v>
      </c>
    </row>
    <row r="82" spans="1:11" x14ac:dyDescent="0.25">
      <c r="A82" t="s">
        <v>20</v>
      </c>
      <c r="B82">
        <v>94</v>
      </c>
      <c r="J82" t="s">
        <v>14</v>
      </c>
      <c r="K82">
        <v>92</v>
      </c>
    </row>
    <row r="83" spans="1:11" x14ac:dyDescent="0.25">
      <c r="A83" t="s">
        <v>20</v>
      </c>
      <c r="B83">
        <v>180</v>
      </c>
      <c r="J83" t="s">
        <v>14</v>
      </c>
      <c r="K83">
        <v>57</v>
      </c>
    </row>
    <row r="84" spans="1:11" x14ac:dyDescent="0.25">
      <c r="A84" t="s">
        <v>20</v>
      </c>
      <c r="B84">
        <v>533</v>
      </c>
      <c r="J84" t="s">
        <v>14</v>
      </c>
      <c r="K84">
        <v>41</v>
      </c>
    </row>
    <row r="85" spans="1:11" x14ac:dyDescent="0.25">
      <c r="A85" t="s">
        <v>20</v>
      </c>
      <c r="B85">
        <v>2443</v>
      </c>
      <c r="J85" t="s">
        <v>14</v>
      </c>
      <c r="K85">
        <v>1</v>
      </c>
    </row>
    <row r="86" spans="1:11" x14ac:dyDescent="0.25">
      <c r="A86" t="s">
        <v>20</v>
      </c>
      <c r="B86">
        <v>89</v>
      </c>
      <c r="J86" t="s">
        <v>14</v>
      </c>
      <c r="K86">
        <v>101</v>
      </c>
    </row>
    <row r="87" spans="1:11" x14ac:dyDescent="0.25">
      <c r="A87" t="s">
        <v>20</v>
      </c>
      <c r="B87">
        <v>159</v>
      </c>
      <c r="J87" t="s">
        <v>14</v>
      </c>
      <c r="K87">
        <v>1335</v>
      </c>
    </row>
    <row r="88" spans="1:11" x14ac:dyDescent="0.25">
      <c r="A88" t="s">
        <v>20</v>
      </c>
      <c r="B88">
        <v>50</v>
      </c>
      <c r="J88" t="s">
        <v>14</v>
      </c>
      <c r="K88">
        <v>15</v>
      </c>
    </row>
    <row r="89" spans="1:11" x14ac:dyDescent="0.25">
      <c r="A89" t="s">
        <v>20</v>
      </c>
      <c r="B89">
        <v>186</v>
      </c>
      <c r="J89" t="s">
        <v>14</v>
      </c>
      <c r="K89">
        <v>454</v>
      </c>
    </row>
    <row r="90" spans="1:11" x14ac:dyDescent="0.25">
      <c r="A90" t="s">
        <v>20</v>
      </c>
      <c r="B90">
        <v>1071</v>
      </c>
      <c r="J90" t="s">
        <v>14</v>
      </c>
      <c r="K90">
        <v>3182</v>
      </c>
    </row>
    <row r="91" spans="1:11" x14ac:dyDescent="0.25">
      <c r="A91" t="s">
        <v>20</v>
      </c>
      <c r="B91">
        <v>117</v>
      </c>
      <c r="J91" t="s">
        <v>14</v>
      </c>
      <c r="K91">
        <v>15</v>
      </c>
    </row>
    <row r="92" spans="1:11" x14ac:dyDescent="0.25">
      <c r="A92" t="s">
        <v>20</v>
      </c>
      <c r="B92">
        <v>70</v>
      </c>
      <c r="J92" t="s">
        <v>14</v>
      </c>
      <c r="K92">
        <v>133</v>
      </c>
    </row>
    <row r="93" spans="1:11" x14ac:dyDescent="0.25">
      <c r="A93" t="s">
        <v>20</v>
      </c>
      <c r="B93">
        <v>135</v>
      </c>
      <c r="J93" t="s">
        <v>14</v>
      </c>
      <c r="K93">
        <v>2062</v>
      </c>
    </row>
    <row r="94" spans="1:11" x14ac:dyDescent="0.25">
      <c r="A94" t="s">
        <v>20</v>
      </c>
      <c r="B94">
        <v>768</v>
      </c>
      <c r="J94" t="s">
        <v>14</v>
      </c>
      <c r="K94">
        <v>29</v>
      </c>
    </row>
    <row r="95" spans="1:11" x14ac:dyDescent="0.25">
      <c r="A95" t="s">
        <v>20</v>
      </c>
      <c r="B95">
        <v>199</v>
      </c>
      <c r="J95" t="s">
        <v>14</v>
      </c>
      <c r="K95">
        <v>132</v>
      </c>
    </row>
    <row r="96" spans="1:11" x14ac:dyDescent="0.25">
      <c r="A96" t="s">
        <v>20</v>
      </c>
      <c r="B96">
        <v>107</v>
      </c>
      <c r="J96" t="s">
        <v>14</v>
      </c>
      <c r="K96">
        <v>137</v>
      </c>
    </row>
    <row r="97" spans="1:11" x14ac:dyDescent="0.25">
      <c r="A97" t="s">
        <v>20</v>
      </c>
      <c r="B97">
        <v>195</v>
      </c>
      <c r="J97" t="s">
        <v>14</v>
      </c>
      <c r="K97">
        <v>908</v>
      </c>
    </row>
    <row r="98" spans="1:11" x14ac:dyDescent="0.25">
      <c r="A98" t="s">
        <v>20</v>
      </c>
      <c r="B98">
        <v>3376</v>
      </c>
      <c r="J98" t="s">
        <v>14</v>
      </c>
      <c r="K98">
        <v>10</v>
      </c>
    </row>
    <row r="99" spans="1:11" x14ac:dyDescent="0.25">
      <c r="A99" t="s">
        <v>20</v>
      </c>
      <c r="B99">
        <v>41</v>
      </c>
      <c r="J99" t="s">
        <v>14</v>
      </c>
      <c r="K99">
        <v>1910</v>
      </c>
    </row>
    <row r="100" spans="1:11" x14ac:dyDescent="0.25">
      <c r="A100" t="s">
        <v>20</v>
      </c>
      <c r="B100">
        <v>1821</v>
      </c>
      <c r="J100" t="s">
        <v>14</v>
      </c>
      <c r="K100">
        <v>38</v>
      </c>
    </row>
    <row r="101" spans="1:11" x14ac:dyDescent="0.25">
      <c r="A101" t="s">
        <v>20</v>
      </c>
      <c r="B101">
        <v>164</v>
      </c>
      <c r="J101" t="s">
        <v>14</v>
      </c>
      <c r="K101">
        <v>104</v>
      </c>
    </row>
    <row r="102" spans="1:11" x14ac:dyDescent="0.25">
      <c r="A102" t="s">
        <v>20</v>
      </c>
      <c r="B102">
        <v>157</v>
      </c>
      <c r="J102" t="s">
        <v>14</v>
      </c>
      <c r="K102">
        <v>49</v>
      </c>
    </row>
    <row r="103" spans="1:11" x14ac:dyDescent="0.25">
      <c r="A103" t="s">
        <v>20</v>
      </c>
      <c r="B103">
        <v>246</v>
      </c>
      <c r="J103" t="s">
        <v>14</v>
      </c>
      <c r="K103">
        <v>1</v>
      </c>
    </row>
    <row r="104" spans="1:11" x14ac:dyDescent="0.25">
      <c r="A104" t="s">
        <v>20</v>
      </c>
      <c r="B104">
        <v>1396</v>
      </c>
      <c r="J104" t="s">
        <v>14</v>
      </c>
      <c r="K104">
        <v>245</v>
      </c>
    </row>
    <row r="105" spans="1:11" x14ac:dyDescent="0.25">
      <c r="A105" t="s">
        <v>20</v>
      </c>
      <c r="B105">
        <v>2506</v>
      </c>
      <c r="J105" t="s">
        <v>14</v>
      </c>
      <c r="K105">
        <v>32</v>
      </c>
    </row>
    <row r="106" spans="1:11" x14ac:dyDescent="0.25">
      <c r="A106" t="s">
        <v>20</v>
      </c>
      <c r="B106">
        <v>244</v>
      </c>
      <c r="J106" t="s">
        <v>14</v>
      </c>
      <c r="K106">
        <v>7</v>
      </c>
    </row>
    <row r="107" spans="1:11" x14ac:dyDescent="0.25">
      <c r="A107" t="s">
        <v>20</v>
      </c>
      <c r="B107">
        <v>146</v>
      </c>
      <c r="J107" t="s">
        <v>14</v>
      </c>
      <c r="K107">
        <v>803</v>
      </c>
    </row>
    <row r="108" spans="1:11" x14ac:dyDescent="0.25">
      <c r="A108" t="s">
        <v>20</v>
      </c>
      <c r="B108">
        <v>1267</v>
      </c>
      <c r="J108" t="s">
        <v>14</v>
      </c>
      <c r="K108">
        <v>16</v>
      </c>
    </row>
    <row r="109" spans="1:11" x14ac:dyDescent="0.25">
      <c r="A109" t="s">
        <v>20</v>
      </c>
      <c r="B109">
        <v>1561</v>
      </c>
      <c r="J109" t="s">
        <v>14</v>
      </c>
      <c r="K109">
        <v>31</v>
      </c>
    </row>
    <row r="110" spans="1:11" x14ac:dyDescent="0.25">
      <c r="A110" t="s">
        <v>20</v>
      </c>
      <c r="B110">
        <v>48</v>
      </c>
      <c r="J110" t="s">
        <v>14</v>
      </c>
      <c r="K110">
        <v>108</v>
      </c>
    </row>
    <row r="111" spans="1:11" x14ac:dyDescent="0.25">
      <c r="A111" t="s">
        <v>20</v>
      </c>
      <c r="B111">
        <v>2739</v>
      </c>
      <c r="J111" t="s">
        <v>14</v>
      </c>
      <c r="K111">
        <v>30</v>
      </c>
    </row>
    <row r="112" spans="1:11" x14ac:dyDescent="0.25">
      <c r="A112" t="s">
        <v>20</v>
      </c>
      <c r="B112">
        <v>3537</v>
      </c>
      <c r="J112" t="s">
        <v>14</v>
      </c>
      <c r="K112">
        <v>17</v>
      </c>
    </row>
    <row r="113" spans="1:11" x14ac:dyDescent="0.25">
      <c r="A113" t="s">
        <v>20</v>
      </c>
      <c r="B113">
        <v>2107</v>
      </c>
      <c r="J113" t="s">
        <v>14</v>
      </c>
      <c r="K113">
        <v>80</v>
      </c>
    </row>
    <row r="114" spans="1:11" x14ac:dyDescent="0.25">
      <c r="A114" t="s">
        <v>20</v>
      </c>
      <c r="B114">
        <v>3318</v>
      </c>
      <c r="J114" t="s">
        <v>14</v>
      </c>
      <c r="K114">
        <v>2468</v>
      </c>
    </row>
    <row r="115" spans="1:11" x14ac:dyDescent="0.25">
      <c r="A115" t="s">
        <v>20</v>
      </c>
      <c r="B115">
        <v>340</v>
      </c>
      <c r="J115" t="s">
        <v>14</v>
      </c>
      <c r="K115">
        <v>26</v>
      </c>
    </row>
    <row r="116" spans="1:11" x14ac:dyDescent="0.25">
      <c r="A116" t="s">
        <v>20</v>
      </c>
      <c r="B116">
        <v>1442</v>
      </c>
      <c r="J116" t="s">
        <v>14</v>
      </c>
      <c r="K116">
        <v>73</v>
      </c>
    </row>
    <row r="117" spans="1:11" x14ac:dyDescent="0.25">
      <c r="A117" t="s">
        <v>20</v>
      </c>
      <c r="B117">
        <v>126</v>
      </c>
      <c r="J117" t="s">
        <v>14</v>
      </c>
      <c r="K117">
        <v>128</v>
      </c>
    </row>
    <row r="118" spans="1:11" x14ac:dyDescent="0.25">
      <c r="A118" t="s">
        <v>20</v>
      </c>
      <c r="B118">
        <v>524</v>
      </c>
      <c r="J118" t="s">
        <v>14</v>
      </c>
      <c r="K118">
        <v>33</v>
      </c>
    </row>
    <row r="119" spans="1:11" x14ac:dyDescent="0.25">
      <c r="A119" t="s">
        <v>20</v>
      </c>
      <c r="B119">
        <v>1989</v>
      </c>
      <c r="J119" t="s">
        <v>14</v>
      </c>
      <c r="K119">
        <v>1072</v>
      </c>
    </row>
    <row r="120" spans="1:11" x14ac:dyDescent="0.25">
      <c r="A120" t="s">
        <v>20</v>
      </c>
      <c r="B120">
        <v>157</v>
      </c>
      <c r="J120" t="s">
        <v>14</v>
      </c>
      <c r="K120">
        <v>393</v>
      </c>
    </row>
    <row r="121" spans="1:11" x14ac:dyDescent="0.25">
      <c r="A121" t="s">
        <v>20</v>
      </c>
      <c r="B121">
        <v>4498</v>
      </c>
      <c r="J121" t="s">
        <v>14</v>
      </c>
      <c r="K121">
        <v>1257</v>
      </c>
    </row>
    <row r="122" spans="1:11" x14ac:dyDescent="0.25">
      <c r="A122" t="s">
        <v>20</v>
      </c>
      <c r="B122">
        <v>80</v>
      </c>
      <c r="J122" t="s">
        <v>14</v>
      </c>
      <c r="K122">
        <v>328</v>
      </c>
    </row>
    <row r="123" spans="1:11" x14ac:dyDescent="0.25">
      <c r="A123" t="s">
        <v>20</v>
      </c>
      <c r="B123">
        <v>43</v>
      </c>
      <c r="J123" t="s">
        <v>14</v>
      </c>
      <c r="K123">
        <v>147</v>
      </c>
    </row>
    <row r="124" spans="1:11" x14ac:dyDescent="0.25">
      <c r="A124" t="s">
        <v>20</v>
      </c>
      <c r="B124">
        <v>2053</v>
      </c>
      <c r="J124" t="s">
        <v>14</v>
      </c>
      <c r="K124">
        <v>830</v>
      </c>
    </row>
    <row r="125" spans="1:11" x14ac:dyDescent="0.25">
      <c r="A125" t="s">
        <v>20</v>
      </c>
      <c r="B125">
        <v>168</v>
      </c>
      <c r="J125" t="s">
        <v>14</v>
      </c>
      <c r="K125">
        <v>331</v>
      </c>
    </row>
    <row r="126" spans="1:11" x14ac:dyDescent="0.25">
      <c r="A126" t="s">
        <v>20</v>
      </c>
      <c r="B126">
        <v>4289</v>
      </c>
      <c r="J126" t="s">
        <v>14</v>
      </c>
      <c r="K126">
        <v>25</v>
      </c>
    </row>
    <row r="127" spans="1:11" x14ac:dyDescent="0.25">
      <c r="A127" t="s">
        <v>20</v>
      </c>
      <c r="B127">
        <v>165</v>
      </c>
      <c r="J127" t="s">
        <v>14</v>
      </c>
      <c r="K127">
        <v>3483</v>
      </c>
    </row>
    <row r="128" spans="1:11" x14ac:dyDescent="0.25">
      <c r="A128" t="s">
        <v>20</v>
      </c>
      <c r="B128">
        <v>1815</v>
      </c>
      <c r="J128" t="s">
        <v>14</v>
      </c>
      <c r="K128">
        <v>923</v>
      </c>
    </row>
    <row r="129" spans="1:11" x14ac:dyDescent="0.25">
      <c r="A129" t="s">
        <v>20</v>
      </c>
      <c r="B129">
        <v>397</v>
      </c>
      <c r="J129" t="s">
        <v>14</v>
      </c>
      <c r="K129">
        <v>1</v>
      </c>
    </row>
    <row r="130" spans="1:11" x14ac:dyDescent="0.25">
      <c r="A130" t="s">
        <v>20</v>
      </c>
      <c r="B130">
        <v>1539</v>
      </c>
      <c r="J130" t="s">
        <v>14</v>
      </c>
      <c r="K130">
        <v>33</v>
      </c>
    </row>
    <row r="131" spans="1:11" x14ac:dyDescent="0.25">
      <c r="A131" t="s">
        <v>20</v>
      </c>
      <c r="B131">
        <v>138</v>
      </c>
      <c r="J131" t="s">
        <v>14</v>
      </c>
      <c r="K131">
        <v>40</v>
      </c>
    </row>
    <row r="132" spans="1:11" x14ac:dyDescent="0.25">
      <c r="A132" t="s">
        <v>20</v>
      </c>
      <c r="B132">
        <v>3594</v>
      </c>
      <c r="J132" t="s">
        <v>14</v>
      </c>
      <c r="K132">
        <v>23</v>
      </c>
    </row>
    <row r="133" spans="1:11" x14ac:dyDescent="0.25">
      <c r="A133" t="s">
        <v>20</v>
      </c>
      <c r="B133">
        <v>5880</v>
      </c>
      <c r="J133" t="s">
        <v>14</v>
      </c>
      <c r="K133">
        <v>75</v>
      </c>
    </row>
    <row r="134" spans="1:11" x14ac:dyDescent="0.25">
      <c r="A134" t="s">
        <v>20</v>
      </c>
      <c r="B134">
        <v>112</v>
      </c>
      <c r="J134" t="s">
        <v>14</v>
      </c>
      <c r="K134">
        <v>2176</v>
      </c>
    </row>
    <row r="135" spans="1:11" x14ac:dyDescent="0.25">
      <c r="A135" t="s">
        <v>20</v>
      </c>
      <c r="B135">
        <v>943</v>
      </c>
      <c r="J135" t="s">
        <v>14</v>
      </c>
      <c r="K135">
        <v>441</v>
      </c>
    </row>
    <row r="136" spans="1:11" x14ac:dyDescent="0.25">
      <c r="A136" t="s">
        <v>20</v>
      </c>
      <c r="B136">
        <v>2468</v>
      </c>
      <c r="J136" t="s">
        <v>14</v>
      </c>
      <c r="K136">
        <v>25</v>
      </c>
    </row>
    <row r="137" spans="1:11" x14ac:dyDescent="0.25">
      <c r="A137" t="s">
        <v>20</v>
      </c>
      <c r="B137">
        <v>2551</v>
      </c>
      <c r="J137" t="s">
        <v>14</v>
      </c>
      <c r="K137">
        <v>127</v>
      </c>
    </row>
    <row r="138" spans="1:11" x14ac:dyDescent="0.25">
      <c r="A138" t="s">
        <v>20</v>
      </c>
      <c r="B138">
        <v>101</v>
      </c>
      <c r="J138" t="s">
        <v>14</v>
      </c>
      <c r="K138">
        <v>355</v>
      </c>
    </row>
    <row r="139" spans="1:11" x14ac:dyDescent="0.25">
      <c r="A139" t="s">
        <v>20</v>
      </c>
      <c r="B139">
        <v>92</v>
      </c>
      <c r="J139" t="s">
        <v>14</v>
      </c>
      <c r="K139">
        <v>44</v>
      </c>
    </row>
    <row r="140" spans="1:11" x14ac:dyDescent="0.25">
      <c r="A140" t="s">
        <v>20</v>
      </c>
      <c r="B140">
        <v>62</v>
      </c>
      <c r="J140" t="s">
        <v>14</v>
      </c>
      <c r="K140">
        <v>67</v>
      </c>
    </row>
    <row r="141" spans="1:11" x14ac:dyDescent="0.25">
      <c r="A141" t="s">
        <v>20</v>
      </c>
      <c r="B141">
        <v>149</v>
      </c>
      <c r="J141" t="s">
        <v>14</v>
      </c>
      <c r="K141">
        <v>1068</v>
      </c>
    </row>
    <row r="142" spans="1:11" x14ac:dyDescent="0.25">
      <c r="A142" t="s">
        <v>20</v>
      </c>
      <c r="B142">
        <v>329</v>
      </c>
      <c r="J142" t="s">
        <v>14</v>
      </c>
      <c r="K142">
        <v>424</v>
      </c>
    </row>
    <row r="143" spans="1:11" x14ac:dyDescent="0.25">
      <c r="A143" t="s">
        <v>20</v>
      </c>
      <c r="B143">
        <v>97</v>
      </c>
      <c r="J143" t="s">
        <v>14</v>
      </c>
      <c r="K143">
        <v>151</v>
      </c>
    </row>
    <row r="144" spans="1:11" x14ac:dyDescent="0.25">
      <c r="A144" t="s">
        <v>20</v>
      </c>
      <c r="B144">
        <v>1784</v>
      </c>
      <c r="J144" t="s">
        <v>14</v>
      </c>
      <c r="K144">
        <v>1608</v>
      </c>
    </row>
    <row r="145" spans="1:11" x14ac:dyDescent="0.25">
      <c r="A145" t="s">
        <v>20</v>
      </c>
      <c r="B145">
        <v>1684</v>
      </c>
      <c r="J145" t="s">
        <v>14</v>
      </c>
      <c r="K145">
        <v>941</v>
      </c>
    </row>
    <row r="146" spans="1:11" x14ac:dyDescent="0.25">
      <c r="A146" t="s">
        <v>20</v>
      </c>
      <c r="B146">
        <v>250</v>
      </c>
      <c r="J146" t="s">
        <v>14</v>
      </c>
      <c r="K146">
        <v>1</v>
      </c>
    </row>
    <row r="147" spans="1:11" x14ac:dyDescent="0.25">
      <c r="A147" t="s">
        <v>20</v>
      </c>
      <c r="B147">
        <v>238</v>
      </c>
      <c r="J147" t="s">
        <v>14</v>
      </c>
      <c r="K147">
        <v>40</v>
      </c>
    </row>
    <row r="148" spans="1:11" x14ac:dyDescent="0.25">
      <c r="A148" t="s">
        <v>20</v>
      </c>
      <c r="B148">
        <v>53</v>
      </c>
      <c r="J148" t="s">
        <v>14</v>
      </c>
      <c r="K148">
        <v>3015</v>
      </c>
    </row>
    <row r="149" spans="1:11" x14ac:dyDescent="0.25">
      <c r="A149" t="s">
        <v>20</v>
      </c>
      <c r="B149">
        <v>214</v>
      </c>
      <c r="J149" t="s">
        <v>14</v>
      </c>
      <c r="K149">
        <v>435</v>
      </c>
    </row>
    <row r="150" spans="1:11" x14ac:dyDescent="0.25">
      <c r="A150" t="s">
        <v>20</v>
      </c>
      <c r="B150">
        <v>222</v>
      </c>
      <c r="J150" t="s">
        <v>14</v>
      </c>
      <c r="K150">
        <v>714</v>
      </c>
    </row>
    <row r="151" spans="1:11" x14ac:dyDescent="0.25">
      <c r="A151" t="s">
        <v>20</v>
      </c>
      <c r="B151">
        <v>1884</v>
      </c>
      <c r="J151" t="s">
        <v>14</v>
      </c>
      <c r="K151">
        <v>5497</v>
      </c>
    </row>
    <row r="152" spans="1:11" x14ac:dyDescent="0.25">
      <c r="A152" t="s">
        <v>20</v>
      </c>
      <c r="B152">
        <v>218</v>
      </c>
      <c r="J152" t="s">
        <v>14</v>
      </c>
      <c r="K152">
        <v>418</v>
      </c>
    </row>
    <row r="153" spans="1:11" x14ac:dyDescent="0.25">
      <c r="A153" t="s">
        <v>20</v>
      </c>
      <c r="B153">
        <v>6465</v>
      </c>
      <c r="J153" t="s">
        <v>14</v>
      </c>
      <c r="K153">
        <v>1439</v>
      </c>
    </row>
    <row r="154" spans="1:11" x14ac:dyDescent="0.25">
      <c r="A154" t="s">
        <v>20</v>
      </c>
      <c r="B154">
        <v>59</v>
      </c>
      <c r="J154" t="s">
        <v>14</v>
      </c>
      <c r="K154">
        <v>15</v>
      </c>
    </row>
    <row r="155" spans="1:11" x14ac:dyDescent="0.25">
      <c r="A155" t="s">
        <v>20</v>
      </c>
      <c r="B155">
        <v>88</v>
      </c>
      <c r="J155" t="s">
        <v>14</v>
      </c>
      <c r="K155">
        <v>1999</v>
      </c>
    </row>
    <row r="156" spans="1:11" x14ac:dyDescent="0.25">
      <c r="A156" t="s">
        <v>20</v>
      </c>
      <c r="B156">
        <v>1697</v>
      </c>
      <c r="J156" t="s">
        <v>14</v>
      </c>
      <c r="K156">
        <v>118</v>
      </c>
    </row>
    <row r="157" spans="1:11" x14ac:dyDescent="0.25">
      <c r="A157" t="s">
        <v>20</v>
      </c>
      <c r="B157">
        <v>92</v>
      </c>
      <c r="J157" t="s">
        <v>14</v>
      </c>
      <c r="K157">
        <v>162</v>
      </c>
    </row>
    <row r="158" spans="1:11" x14ac:dyDescent="0.25">
      <c r="A158" t="s">
        <v>20</v>
      </c>
      <c r="B158">
        <v>186</v>
      </c>
      <c r="J158" t="s">
        <v>14</v>
      </c>
      <c r="K158">
        <v>83</v>
      </c>
    </row>
    <row r="159" spans="1:11" x14ac:dyDescent="0.25">
      <c r="A159" t="s">
        <v>20</v>
      </c>
      <c r="B159">
        <v>138</v>
      </c>
      <c r="J159" t="s">
        <v>14</v>
      </c>
      <c r="K159">
        <v>747</v>
      </c>
    </row>
    <row r="160" spans="1:11" x14ac:dyDescent="0.25">
      <c r="A160" t="s">
        <v>20</v>
      </c>
      <c r="B160">
        <v>261</v>
      </c>
      <c r="J160" t="s">
        <v>14</v>
      </c>
      <c r="K160">
        <v>84</v>
      </c>
    </row>
    <row r="161" spans="1:11" x14ac:dyDescent="0.25">
      <c r="A161" t="s">
        <v>20</v>
      </c>
      <c r="B161">
        <v>107</v>
      </c>
      <c r="J161" t="s">
        <v>14</v>
      </c>
      <c r="K161">
        <v>91</v>
      </c>
    </row>
    <row r="162" spans="1:11" x14ac:dyDescent="0.25">
      <c r="A162" t="s">
        <v>20</v>
      </c>
      <c r="B162">
        <v>199</v>
      </c>
      <c r="J162" t="s">
        <v>14</v>
      </c>
      <c r="K162">
        <v>792</v>
      </c>
    </row>
    <row r="163" spans="1:11" x14ac:dyDescent="0.25">
      <c r="A163" t="s">
        <v>20</v>
      </c>
      <c r="B163">
        <v>5512</v>
      </c>
      <c r="J163" t="s">
        <v>14</v>
      </c>
      <c r="K163">
        <v>32</v>
      </c>
    </row>
    <row r="164" spans="1:11" x14ac:dyDescent="0.25">
      <c r="A164" t="s">
        <v>20</v>
      </c>
      <c r="B164">
        <v>86</v>
      </c>
      <c r="J164" t="s">
        <v>14</v>
      </c>
      <c r="K164">
        <v>186</v>
      </c>
    </row>
    <row r="165" spans="1:11" x14ac:dyDescent="0.25">
      <c r="A165" t="s">
        <v>20</v>
      </c>
      <c r="B165">
        <v>2768</v>
      </c>
      <c r="J165" t="s">
        <v>14</v>
      </c>
      <c r="K165">
        <v>605</v>
      </c>
    </row>
    <row r="166" spans="1:11" x14ac:dyDescent="0.25">
      <c r="A166" t="s">
        <v>20</v>
      </c>
      <c r="B166">
        <v>48</v>
      </c>
      <c r="J166" t="s">
        <v>14</v>
      </c>
      <c r="K166">
        <v>1</v>
      </c>
    </row>
    <row r="167" spans="1:11" x14ac:dyDescent="0.25">
      <c r="A167" t="s">
        <v>20</v>
      </c>
      <c r="B167">
        <v>87</v>
      </c>
      <c r="J167" t="s">
        <v>14</v>
      </c>
      <c r="K167">
        <v>31</v>
      </c>
    </row>
    <row r="168" spans="1:11" x14ac:dyDescent="0.25">
      <c r="A168" t="s">
        <v>20</v>
      </c>
      <c r="B168">
        <v>1894</v>
      </c>
      <c r="J168" t="s">
        <v>14</v>
      </c>
      <c r="K168">
        <v>1181</v>
      </c>
    </row>
    <row r="169" spans="1:11" x14ac:dyDescent="0.25">
      <c r="A169" t="s">
        <v>20</v>
      </c>
      <c r="B169">
        <v>282</v>
      </c>
      <c r="J169" t="s">
        <v>14</v>
      </c>
      <c r="K169">
        <v>39</v>
      </c>
    </row>
    <row r="170" spans="1:11" x14ac:dyDescent="0.25">
      <c r="A170" t="s">
        <v>20</v>
      </c>
      <c r="B170">
        <v>116</v>
      </c>
      <c r="J170" t="s">
        <v>14</v>
      </c>
      <c r="K170">
        <v>46</v>
      </c>
    </row>
    <row r="171" spans="1:11" x14ac:dyDescent="0.25">
      <c r="A171" t="s">
        <v>20</v>
      </c>
      <c r="B171">
        <v>83</v>
      </c>
      <c r="J171" t="s">
        <v>14</v>
      </c>
      <c r="K171">
        <v>105</v>
      </c>
    </row>
    <row r="172" spans="1:11" x14ac:dyDescent="0.25">
      <c r="A172" t="s">
        <v>20</v>
      </c>
      <c r="B172">
        <v>91</v>
      </c>
      <c r="J172" t="s">
        <v>14</v>
      </c>
      <c r="K172">
        <v>535</v>
      </c>
    </row>
    <row r="173" spans="1:11" x14ac:dyDescent="0.25">
      <c r="A173" t="s">
        <v>20</v>
      </c>
      <c r="B173">
        <v>546</v>
      </c>
      <c r="J173" t="s">
        <v>14</v>
      </c>
      <c r="K173">
        <v>16</v>
      </c>
    </row>
    <row r="174" spans="1:11" x14ac:dyDescent="0.25">
      <c r="A174" t="s">
        <v>20</v>
      </c>
      <c r="B174">
        <v>393</v>
      </c>
      <c r="J174" t="s">
        <v>14</v>
      </c>
      <c r="K174">
        <v>575</v>
      </c>
    </row>
    <row r="175" spans="1:11" x14ac:dyDescent="0.25">
      <c r="A175" t="s">
        <v>20</v>
      </c>
      <c r="B175">
        <v>133</v>
      </c>
      <c r="J175" t="s">
        <v>14</v>
      </c>
      <c r="K175">
        <v>1120</v>
      </c>
    </row>
    <row r="176" spans="1:11" x14ac:dyDescent="0.25">
      <c r="A176" t="s">
        <v>20</v>
      </c>
      <c r="B176">
        <v>254</v>
      </c>
      <c r="J176" t="s">
        <v>14</v>
      </c>
      <c r="K176">
        <v>113</v>
      </c>
    </row>
    <row r="177" spans="1:11" x14ac:dyDescent="0.25">
      <c r="A177" t="s">
        <v>20</v>
      </c>
      <c r="B177">
        <v>176</v>
      </c>
      <c r="J177" t="s">
        <v>14</v>
      </c>
      <c r="K177">
        <v>1538</v>
      </c>
    </row>
    <row r="178" spans="1:11" x14ac:dyDescent="0.25">
      <c r="A178" t="s">
        <v>20</v>
      </c>
      <c r="B178">
        <v>337</v>
      </c>
      <c r="J178" t="s">
        <v>14</v>
      </c>
      <c r="K178">
        <v>9</v>
      </c>
    </row>
    <row r="179" spans="1:11" x14ac:dyDescent="0.25">
      <c r="A179" t="s">
        <v>20</v>
      </c>
      <c r="B179">
        <v>107</v>
      </c>
      <c r="J179" t="s">
        <v>14</v>
      </c>
      <c r="K179">
        <v>554</v>
      </c>
    </row>
    <row r="180" spans="1:11" x14ac:dyDescent="0.25">
      <c r="A180" t="s">
        <v>20</v>
      </c>
      <c r="B180">
        <v>183</v>
      </c>
      <c r="J180" t="s">
        <v>14</v>
      </c>
      <c r="K180">
        <v>648</v>
      </c>
    </row>
    <row r="181" spans="1:11" x14ac:dyDescent="0.25">
      <c r="A181" t="s">
        <v>20</v>
      </c>
      <c r="B181">
        <v>72</v>
      </c>
      <c r="J181" t="s">
        <v>14</v>
      </c>
      <c r="K181">
        <v>21</v>
      </c>
    </row>
    <row r="182" spans="1:11" x14ac:dyDescent="0.25">
      <c r="A182" t="s">
        <v>20</v>
      </c>
      <c r="B182">
        <v>295</v>
      </c>
      <c r="J182" t="s">
        <v>14</v>
      </c>
      <c r="K182">
        <v>54</v>
      </c>
    </row>
    <row r="183" spans="1:11" x14ac:dyDescent="0.25">
      <c r="A183" t="s">
        <v>20</v>
      </c>
      <c r="B183">
        <v>142</v>
      </c>
      <c r="J183" t="s">
        <v>14</v>
      </c>
      <c r="K183">
        <v>120</v>
      </c>
    </row>
    <row r="184" spans="1:11" x14ac:dyDescent="0.25">
      <c r="A184" t="s">
        <v>20</v>
      </c>
      <c r="B184">
        <v>85</v>
      </c>
      <c r="J184" t="s">
        <v>14</v>
      </c>
      <c r="K184">
        <v>579</v>
      </c>
    </row>
    <row r="185" spans="1:11" x14ac:dyDescent="0.25">
      <c r="A185" t="s">
        <v>20</v>
      </c>
      <c r="B185">
        <v>659</v>
      </c>
      <c r="J185" t="s">
        <v>14</v>
      </c>
      <c r="K185">
        <v>2072</v>
      </c>
    </row>
    <row r="186" spans="1:11" x14ac:dyDescent="0.25">
      <c r="A186" t="s">
        <v>20</v>
      </c>
      <c r="B186">
        <v>121</v>
      </c>
      <c r="J186" t="s">
        <v>14</v>
      </c>
      <c r="K186">
        <v>0</v>
      </c>
    </row>
    <row r="187" spans="1:11" x14ac:dyDescent="0.25">
      <c r="A187" t="s">
        <v>20</v>
      </c>
      <c r="B187">
        <v>3742</v>
      </c>
      <c r="J187" t="s">
        <v>14</v>
      </c>
      <c r="K187">
        <v>1796</v>
      </c>
    </row>
    <row r="188" spans="1:11" x14ac:dyDescent="0.25">
      <c r="A188" t="s">
        <v>20</v>
      </c>
      <c r="B188">
        <v>223</v>
      </c>
      <c r="J188" t="s">
        <v>14</v>
      </c>
      <c r="K188">
        <v>62</v>
      </c>
    </row>
    <row r="189" spans="1:11" x14ac:dyDescent="0.25">
      <c r="A189" t="s">
        <v>20</v>
      </c>
      <c r="B189">
        <v>133</v>
      </c>
      <c r="J189" t="s">
        <v>14</v>
      </c>
      <c r="K189">
        <v>347</v>
      </c>
    </row>
    <row r="190" spans="1:11" x14ac:dyDescent="0.25">
      <c r="A190" t="s">
        <v>20</v>
      </c>
      <c r="B190">
        <v>5168</v>
      </c>
      <c r="J190" t="s">
        <v>14</v>
      </c>
      <c r="K190">
        <v>19</v>
      </c>
    </row>
    <row r="191" spans="1:11" x14ac:dyDescent="0.25">
      <c r="A191" t="s">
        <v>20</v>
      </c>
      <c r="B191">
        <v>307</v>
      </c>
      <c r="J191" t="s">
        <v>14</v>
      </c>
      <c r="K191">
        <v>1258</v>
      </c>
    </row>
    <row r="192" spans="1:11" x14ac:dyDescent="0.25">
      <c r="A192" t="s">
        <v>20</v>
      </c>
      <c r="B192">
        <v>2441</v>
      </c>
      <c r="J192" t="s">
        <v>14</v>
      </c>
      <c r="K192">
        <v>362</v>
      </c>
    </row>
    <row r="193" spans="1:11" x14ac:dyDescent="0.25">
      <c r="A193" t="s">
        <v>20</v>
      </c>
      <c r="B193">
        <v>1385</v>
      </c>
      <c r="J193" t="s">
        <v>14</v>
      </c>
      <c r="K193">
        <v>133</v>
      </c>
    </row>
    <row r="194" spans="1:11" x14ac:dyDescent="0.25">
      <c r="A194" t="s">
        <v>20</v>
      </c>
      <c r="B194">
        <v>190</v>
      </c>
      <c r="J194" t="s">
        <v>14</v>
      </c>
      <c r="K194">
        <v>846</v>
      </c>
    </row>
    <row r="195" spans="1:11" x14ac:dyDescent="0.25">
      <c r="A195" t="s">
        <v>20</v>
      </c>
      <c r="B195">
        <v>470</v>
      </c>
      <c r="J195" t="s">
        <v>14</v>
      </c>
      <c r="K195">
        <v>10</v>
      </c>
    </row>
    <row r="196" spans="1:11" x14ac:dyDescent="0.25">
      <c r="A196" t="s">
        <v>20</v>
      </c>
      <c r="B196">
        <v>253</v>
      </c>
      <c r="J196" t="s">
        <v>14</v>
      </c>
      <c r="K196">
        <v>191</v>
      </c>
    </row>
    <row r="197" spans="1:11" x14ac:dyDescent="0.25">
      <c r="A197" t="s">
        <v>20</v>
      </c>
      <c r="B197">
        <v>1113</v>
      </c>
      <c r="J197" t="s">
        <v>14</v>
      </c>
      <c r="K197">
        <v>1979</v>
      </c>
    </row>
    <row r="198" spans="1:11" x14ac:dyDescent="0.25">
      <c r="A198" t="s">
        <v>20</v>
      </c>
      <c r="B198">
        <v>2283</v>
      </c>
      <c r="J198" t="s">
        <v>14</v>
      </c>
      <c r="K198">
        <v>63</v>
      </c>
    </row>
    <row r="199" spans="1:11" x14ac:dyDescent="0.25">
      <c r="A199" t="s">
        <v>20</v>
      </c>
      <c r="B199">
        <v>1095</v>
      </c>
      <c r="J199" t="s">
        <v>14</v>
      </c>
      <c r="K199">
        <v>6080</v>
      </c>
    </row>
    <row r="200" spans="1:11" x14ac:dyDescent="0.25">
      <c r="A200" t="s">
        <v>20</v>
      </c>
      <c r="B200">
        <v>1690</v>
      </c>
      <c r="J200" t="s">
        <v>14</v>
      </c>
      <c r="K200">
        <v>80</v>
      </c>
    </row>
    <row r="201" spans="1:11" x14ac:dyDescent="0.25">
      <c r="A201" t="s">
        <v>20</v>
      </c>
      <c r="B201">
        <v>191</v>
      </c>
      <c r="J201" t="s">
        <v>14</v>
      </c>
      <c r="K201">
        <v>9</v>
      </c>
    </row>
    <row r="202" spans="1:11" x14ac:dyDescent="0.25">
      <c r="A202" t="s">
        <v>20</v>
      </c>
      <c r="B202">
        <v>2013</v>
      </c>
      <c r="J202" t="s">
        <v>14</v>
      </c>
      <c r="K202">
        <v>1784</v>
      </c>
    </row>
    <row r="203" spans="1:11" x14ac:dyDescent="0.25">
      <c r="A203" t="s">
        <v>20</v>
      </c>
      <c r="B203">
        <v>1703</v>
      </c>
      <c r="J203" t="s">
        <v>14</v>
      </c>
      <c r="K203">
        <v>243</v>
      </c>
    </row>
    <row r="204" spans="1:11" x14ac:dyDescent="0.25">
      <c r="A204" t="s">
        <v>20</v>
      </c>
      <c r="B204">
        <v>80</v>
      </c>
      <c r="J204" t="s">
        <v>14</v>
      </c>
      <c r="K204">
        <v>1296</v>
      </c>
    </row>
    <row r="205" spans="1:11" x14ac:dyDescent="0.25">
      <c r="A205" t="s">
        <v>20</v>
      </c>
      <c r="B205">
        <v>41</v>
      </c>
      <c r="J205" t="s">
        <v>14</v>
      </c>
      <c r="K205">
        <v>77</v>
      </c>
    </row>
    <row r="206" spans="1:11" x14ac:dyDescent="0.25">
      <c r="A206" t="s">
        <v>20</v>
      </c>
      <c r="B206">
        <v>187</v>
      </c>
      <c r="J206" t="s">
        <v>14</v>
      </c>
      <c r="K206">
        <v>395</v>
      </c>
    </row>
    <row r="207" spans="1:11" x14ac:dyDescent="0.25">
      <c r="A207" t="s">
        <v>20</v>
      </c>
      <c r="B207">
        <v>2875</v>
      </c>
      <c r="J207" t="s">
        <v>14</v>
      </c>
      <c r="K207">
        <v>49</v>
      </c>
    </row>
    <row r="208" spans="1:11" x14ac:dyDescent="0.25">
      <c r="A208" t="s">
        <v>20</v>
      </c>
      <c r="B208">
        <v>88</v>
      </c>
      <c r="J208" t="s">
        <v>14</v>
      </c>
      <c r="K208">
        <v>180</v>
      </c>
    </row>
    <row r="209" spans="1:11" x14ac:dyDescent="0.25">
      <c r="A209" t="s">
        <v>20</v>
      </c>
      <c r="B209">
        <v>191</v>
      </c>
      <c r="J209" t="s">
        <v>14</v>
      </c>
      <c r="K209">
        <v>2690</v>
      </c>
    </row>
    <row r="210" spans="1:11" x14ac:dyDescent="0.25">
      <c r="A210" t="s">
        <v>20</v>
      </c>
      <c r="B210">
        <v>139</v>
      </c>
      <c r="J210" t="s">
        <v>14</v>
      </c>
      <c r="K210">
        <v>2779</v>
      </c>
    </row>
    <row r="211" spans="1:11" x14ac:dyDescent="0.25">
      <c r="A211" t="s">
        <v>20</v>
      </c>
      <c r="B211">
        <v>186</v>
      </c>
      <c r="J211" t="s">
        <v>14</v>
      </c>
      <c r="K211">
        <v>92</v>
      </c>
    </row>
    <row r="212" spans="1:11" x14ac:dyDescent="0.25">
      <c r="A212" t="s">
        <v>20</v>
      </c>
      <c r="B212">
        <v>112</v>
      </c>
      <c r="J212" t="s">
        <v>14</v>
      </c>
      <c r="K212">
        <v>1028</v>
      </c>
    </row>
    <row r="213" spans="1:11" x14ac:dyDescent="0.25">
      <c r="A213" t="s">
        <v>20</v>
      </c>
      <c r="B213">
        <v>101</v>
      </c>
      <c r="J213" t="s">
        <v>14</v>
      </c>
      <c r="K213">
        <v>26</v>
      </c>
    </row>
    <row r="214" spans="1:11" x14ac:dyDescent="0.25">
      <c r="A214" t="s">
        <v>20</v>
      </c>
      <c r="B214">
        <v>206</v>
      </c>
      <c r="J214" t="s">
        <v>14</v>
      </c>
      <c r="K214">
        <v>1790</v>
      </c>
    </row>
    <row r="215" spans="1:11" x14ac:dyDescent="0.25">
      <c r="A215" t="s">
        <v>20</v>
      </c>
      <c r="B215">
        <v>154</v>
      </c>
      <c r="J215" t="s">
        <v>14</v>
      </c>
      <c r="K215">
        <v>37</v>
      </c>
    </row>
    <row r="216" spans="1:11" x14ac:dyDescent="0.25">
      <c r="A216" t="s">
        <v>20</v>
      </c>
      <c r="B216">
        <v>5966</v>
      </c>
      <c r="J216" t="s">
        <v>14</v>
      </c>
      <c r="K216">
        <v>35</v>
      </c>
    </row>
    <row r="217" spans="1:11" x14ac:dyDescent="0.25">
      <c r="A217" t="s">
        <v>20</v>
      </c>
      <c r="B217">
        <v>169</v>
      </c>
      <c r="J217" t="s">
        <v>14</v>
      </c>
      <c r="K217">
        <v>558</v>
      </c>
    </row>
    <row r="218" spans="1:11" x14ac:dyDescent="0.25">
      <c r="A218" t="s">
        <v>20</v>
      </c>
      <c r="B218">
        <v>2106</v>
      </c>
      <c r="J218" t="s">
        <v>14</v>
      </c>
      <c r="K218">
        <v>64</v>
      </c>
    </row>
    <row r="219" spans="1:11" x14ac:dyDescent="0.25">
      <c r="A219" t="s">
        <v>20</v>
      </c>
      <c r="B219">
        <v>131</v>
      </c>
      <c r="J219" t="s">
        <v>14</v>
      </c>
      <c r="K219">
        <v>245</v>
      </c>
    </row>
    <row r="220" spans="1:11" x14ac:dyDescent="0.25">
      <c r="A220" t="s">
        <v>20</v>
      </c>
      <c r="B220">
        <v>84</v>
      </c>
      <c r="J220" t="s">
        <v>14</v>
      </c>
      <c r="K220">
        <v>71</v>
      </c>
    </row>
    <row r="221" spans="1:11" x14ac:dyDescent="0.25">
      <c r="A221" t="s">
        <v>20</v>
      </c>
      <c r="B221">
        <v>155</v>
      </c>
      <c r="J221" t="s">
        <v>14</v>
      </c>
      <c r="K221">
        <v>42</v>
      </c>
    </row>
    <row r="222" spans="1:11" x14ac:dyDescent="0.25">
      <c r="A222" t="s">
        <v>20</v>
      </c>
      <c r="B222">
        <v>189</v>
      </c>
      <c r="J222" t="s">
        <v>14</v>
      </c>
      <c r="K222">
        <v>156</v>
      </c>
    </row>
    <row r="223" spans="1:11" x14ac:dyDescent="0.25">
      <c r="A223" t="s">
        <v>20</v>
      </c>
      <c r="B223">
        <v>4799</v>
      </c>
      <c r="J223" t="s">
        <v>14</v>
      </c>
      <c r="K223">
        <v>1368</v>
      </c>
    </row>
    <row r="224" spans="1:11" x14ac:dyDescent="0.25">
      <c r="A224" t="s">
        <v>20</v>
      </c>
      <c r="B224">
        <v>1137</v>
      </c>
      <c r="J224" t="s">
        <v>14</v>
      </c>
      <c r="K224">
        <v>102</v>
      </c>
    </row>
    <row r="225" spans="1:11" x14ac:dyDescent="0.25">
      <c r="A225" t="s">
        <v>20</v>
      </c>
      <c r="B225">
        <v>1152</v>
      </c>
      <c r="J225" t="s">
        <v>14</v>
      </c>
      <c r="K225">
        <v>86</v>
      </c>
    </row>
    <row r="226" spans="1:11" x14ac:dyDescent="0.25">
      <c r="A226" t="s">
        <v>20</v>
      </c>
      <c r="B226">
        <v>50</v>
      </c>
      <c r="J226" t="s">
        <v>14</v>
      </c>
      <c r="K226">
        <v>253</v>
      </c>
    </row>
    <row r="227" spans="1:11" x14ac:dyDescent="0.25">
      <c r="A227" t="s">
        <v>20</v>
      </c>
      <c r="B227">
        <v>3059</v>
      </c>
      <c r="J227" t="s">
        <v>14</v>
      </c>
      <c r="K227">
        <v>157</v>
      </c>
    </row>
    <row r="228" spans="1:11" x14ac:dyDescent="0.25">
      <c r="A228" t="s">
        <v>20</v>
      </c>
      <c r="B228">
        <v>34</v>
      </c>
      <c r="J228" t="s">
        <v>14</v>
      </c>
      <c r="K228">
        <v>183</v>
      </c>
    </row>
    <row r="229" spans="1:11" x14ac:dyDescent="0.25">
      <c r="A229" t="s">
        <v>20</v>
      </c>
      <c r="B229">
        <v>220</v>
      </c>
      <c r="J229" t="s">
        <v>14</v>
      </c>
      <c r="K229">
        <v>82</v>
      </c>
    </row>
    <row r="230" spans="1:11" x14ac:dyDescent="0.25">
      <c r="A230" t="s">
        <v>20</v>
      </c>
      <c r="B230">
        <v>1604</v>
      </c>
      <c r="J230" t="s">
        <v>14</v>
      </c>
      <c r="K230">
        <v>1</v>
      </c>
    </row>
    <row r="231" spans="1:11" x14ac:dyDescent="0.25">
      <c r="A231" t="s">
        <v>20</v>
      </c>
      <c r="B231">
        <v>454</v>
      </c>
      <c r="J231" t="s">
        <v>14</v>
      </c>
      <c r="K231">
        <v>1198</v>
      </c>
    </row>
    <row r="232" spans="1:11" x14ac:dyDescent="0.25">
      <c r="A232" t="s">
        <v>20</v>
      </c>
      <c r="B232">
        <v>123</v>
      </c>
      <c r="J232" t="s">
        <v>14</v>
      </c>
      <c r="K232">
        <v>648</v>
      </c>
    </row>
    <row r="233" spans="1:11" x14ac:dyDescent="0.25">
      <c r="A233" t="s">
        <v>20</v>
      </c>
      <c r="B233">
        <v>299</v>
      </c>
      <c r="J233" t="s">
        <v>14</v>
      </c>
      <c r="K233">
        <v>64</v>
      </c>
    </row>
    <row r="234" spans="1:11" x14ac:dyDescent="0.25">
      <c r="A234" t="s">
        <v>20</v>
      </c>
      <c r="B234">
        <v>2237</v>
      </c>
      <c r="J234" t="s">
        <v>14</v>
      </c>
      <c r="K234">
        <v>62</v>
      </c>
    </row>
    <row r="235" spans="1:11" x14ac:dyDescent="0.25">
      <c r="A235" t="s">
        <v>20</v>
      </c>
      <c r="B235">
        <v>645</v>
      </c>
      <c r="J235" t="s">
        <v>14</v>
      </c>
      <c r="K235">
        <v>750</v>
      </c>
    </row>
    <row r="236" spans="1:11" x14ac:dyDescent="0.25">
      <c r="A236" t="s">
        <v>20</v>
      </c>
      <c r="B236">
        <v>484</v>
      </c>
      <c r="J236" t="s">
        <v>14</v>
      </c>
      <c r="K236">
        <v>105</v>
      </c>
    </row>
    <row r="237" spans="1:11" x14ac:dyDescent="0.25">
      <c r="A237" t="s">
        <v>20</v>
      </c>
      <c r="B237">
        <v>154</v>
      </c>
      <c r="J237" t="s">
        <v>14</v>
      </c>
      <c r="K237">
        <v>2604</v>
      </c>
    </row>
    <row r="238" spans="1:11" x14ac:dyDescent="0.25">
      <c r="A238" t="s">
        <v>20</v>
      </c>
      <c r="B238">
        <v>82</v>
      </c>
      <c r="J238" t="s">
        <v>14</v>
      </c>
      <c r="K238">
        <v>65</v>
      </c>
    </row>
    <row r="239" spans="1:11" x14ac:dyDescent="0.25">
      <c r="A239" t="s">
        <v>20</v>
      </c>
      <c r="B239">
        <v>134</v>
      </c>
      <c r="J239" t="s">
        <v>14</v>
      </c>
      <c r="K239">
        <v>94</v>
      </c>
    </row>
    <row r="240" spans="1:11" x14ac:dyDescent="0.25">
      <c r="A240" t="s">
        <v>20</v>
      </c>
      <c r="B240">
        <v>5203</v>
      </c>
      <c r="J240" t="s">
        <v>14</v>
      </c>
      <c r="K240">
        <v>257</v>
      </c>
    </row>
    <row r="241" spans="1:11" x14ac:dyDescent="0.25">
      <c r="A241" t="s">
        <v>20</v>
      </c>
      <c r="B241">
        <v>94</v>
      </c>
      <c r="J241" t="s">
        <v>14</v>
      </c>
      <c r="K241">
        <v>2928</v>
      </c>
    </row>
    <row r="242" spans="1:11" x14ac:dyDescent="0.25">
      <c r="A242" t="s">
        <v>20</v>
      </c>
      <c r="B242">
        <v>205</v>
      </c>
      <c r="J242" t="s">
        <v>14</v>
      </c>
      <c r="K242">
        <v>4697</v>
      </c>
    </row>
    <row r="243" spans="1:11" x14ac:dyDescent="0.25">
      <c r="A243" t="s">
        <v>20</v>
      </c>
      <c r="B243">
        <v>92</v>
      </c>
      <c r="J243" t="s">
        <v>14</v>
      </c>
      <c r="K243">
        <v>2915</v>
      </c>
    </row>
    <row r="244" spans="1:11" x14ac:dyDescent="0.25">
      <c r="A244" t="s">
        <v>20</v>
      </c>
      <c r="B244">
        <v>219</v>
      </c>
      <c r="J244" t="s">
        <v>14</v>
      </c>
      <c r="K244">
        <v>18</v>
      </c>
    </row>
    <row r="245" spans="1:11" x14ac:dyDescent="0.25">
      <c r="A245" t="s">
        <v>20</v>
      </c>
      <c r="B245">
        <v>2526</v>
      </c>
      <c r="J245" t="s">
        <v>14</v>
      </c>
      <c r="K245">
        <v>602</v>
      </c>
    </row>
    <row r="246" spans="1:11" x14ac:dyDescent="0.25">
      <c r="A246" t="s">
        <v>20</v>
      </c>
      <c r="B246">
        <v>94</v>
      </c>
      <c r="J246" t="s">
        <v>14</v>
      </c>
      <c r="K246">
        <v>1</v>
      </c>
    </row>
    <row r="247" spans="1:11" x14ac:dyDescent="0.25">
      <c r="A247" t="s">
        <v>20</v>
      </c>
      <c r="B247">
        <v>1713</v>
      </c>
      <c r="J247" t="s">
        <v>14</v>
      </c>
      <c r="K247">
        <v>3868</v>
      </c>
    </row>
    <row r="248" spans="1:11" x14ac:dyDescent="0.25">
      <c r="A248" t="s">
        <v>20</v>
      </c>
      <c r="B248">
        <v>249</v>
      </c>
      <c r="J248" t="s">
        <v>14</v>
      </c>
      <c r="K248">
        <v>504</v>
      </c>
    </row>
    <row r="249" spans="1:11" x14ac:dyDescent="0.25">
      <c r="A249" t="s">
        <v>20</v>
      </c>
      <c r="B249">
        <v>192</v>
      </c>
      <c r="J249" t="s">
        <v>14</v>
      </c>
      <c r="K249">
        <v>14</v>
      </c>
    </row>
    <row r="250" spans="1:11" x14ac:dyDescent="0.25">
      <c r="A250" t="s">
        <v>20</v>
      </c>
      <c r="B250">
        <v>247</v>
      </c>
      <c r="J250" t="s">
        <v>14</v>
      </c>
      <c r="K250">
        <v>750</v>
      </c>
    </row>
    <row r="251" spans="1:11" x14ac:dyDescent="0.25">
      <c r="A251" t="s">
        <v>20</v>
      </c>
      <c r="B251">
        <v>2293</v>
      </c>
      <c r="J251" t="s">
        <v>14</v>
      </c>
      <c r="K251">
        <v>77</v>
      </c>
    </row>
    <row r="252" spans="1:11" x14ac:dyDescent="0.25">
      <c r="A252" t="s">
        <v>20</v>
      </c>
      <c r="B252">
        <v>3131</v>
      </c>
      <c r="J252" t="s">
        <v>14</v>
      </c>
      <c r="K252">
        <v>752</v>
      </c>
    </row>
    <row r="253" spans="1:11" x14ac:dyDescent="0.25">
      <c r="A253" t="s">
        <v>20</v>
      </c>
      <c r="B253">
        <v>143</v>
      </c>
      <c r="J253" t="s">
        <v>14</v>
      </c>
      <c r="K253">
        <v>131</v>
      </c>
    </row>
    <row r="254" spans="1:11" x14ac:dyDescent="0.25">
      <c r="A254" t="s">
        <v>20</v>
      </c>
      <c r="B254">
        <v>296</v>
      </c>
      <c r="J254" t="s">
        <v>14</v>
      </c>
      <c r="K254">
        <v>87</v>
      </c>
    </row>
    <row r="255" spans="1:11" x14ac:dyDescent="0.25">
      <c r="A255" t="s">
        <v>20</v>
      </c>
      <c r="B255">
        <v>170</v>
      </c>
      <c r="J255" t="s">
        <v>14</v>
      </c>
      <c r="K255">
        <v>1063</v>
      </c>
    </row>
    <row r="256" spans="1:11" x14ac:dyDescent="0.25">
      <c r="A256" t="s">
        <v>20</v>
      </c>
      <c r="B256">
        <v>86</v>
      </c>
      <c r="J256" t="s">
        <v>14</v>
      </c>
      <c r="K256">
        <v>76</v>
      </c>
    </row>
    <row r="257" spans="1:11" x14ac:dyDescent="0.25">
      <c r="A257" t="s">
        <v>20</v>
      </c>
      <c r="B257">
        <v>6286</v>
      </c>
      <c r="J257" t="s">
        <v>14</v>
      </c>
      <c r="K257">
        <v>4428</v>
      </c>
    </row>
    <row r="258" spans="1:11" x14ac:dyDescent="0.25">
      <c r="A258" t="s">
        <v>20</v>
      </c>
      <c r="B258">
        <v>3727</v>
      </c>
      <c r="J258" t="s">
        <v>14</v>
      </c>
      <c r="K258">
        <v>58</v>
      </c>
    </row>
    <row r="259" spans="1:11" x14ac:dyDescent="0.25">
      <c r="A259" t="s">
        <v>20</v>
      </c>
      <c r="B259">
        <v>1605</v>
      </c>
      <c r="J259" t="s">
        <v>14</v>
      </c>
      <c r="K259">
        <v>111</v>
      </c>
    </row>
    <row r="260" spans="1:11" x14ac:dyDescent="0.25">
      <c r="A260" t="s">
        <v>20</v>
      </c>
      <c r="B260">
        <v>2120</v>
      </c>
      <c r="J260" t="s">
        <v>14</v>
      </c>
      <c r="K260">
        <v>2955</v>
      </c>
    </row>
    <row r="261" spans="1:11" x14ac:dyDescent="0.25">
      <c r="A261" t="s">
        <v>20</v>
      </c>
      <c r="B261">
        <v>50</v>
      </c>
      <c r="J261" t="s">
        <v>14</v>
      </c>
      <c r="K261">
        <v>1657</v>
      </c>
    </row>
    <row r="262" spans="1:11" x14ac:dyDescent="0.25">
      <c r="A262" t="s">
        <v>20</v>
      </c>
      <c r="B262">
        <v>2080</v>
      </c>
      <c r="J262" t="s">
        <v>14</v>
      </c>
      <c r="K262">
        <v>926</v>
      </c>
    </row>
    <row r="263" spans="1:11" x14ac:dyDescent="0.25">
      <c r="A263" t="s">
        <v>20</v>
      </c>
      <c r="B263">
        <v>2105</v>
      </c>
      <c r="J263" t="s">
        <v>14</v>
      </c>
      <c r="K263">
        <v>77</v>
      </c>
    </row>
    <row r="264" spans="1:11" x14ac:dyDescent="0.25">
      <c r="A264" t="s">
        <v>20</v>
      </c>
      <c r="B264">
        <v>2436</v>
      </c>
      <c r="J264" t="s">
        <v>14</v>
      </c>
      <c r="K264">
        <v>1748</v>
      </c>
    </row>
    <row r="265" spans="1:11" x14ac:dyDescent="0.25">
      <c r="A265" t="s">
        <v>20</v>
      </c>
      <c r="B265">
        <v>80</v>
      </c>
      <c r="J265" t="s">
        <v>14</v>
      </c>
      <c r="K265">
        <v>79</v>
      </c>
    </row>
    <row r="266" spans="1:11" x14ac:dyDescent="0.25">
      <c r="A266" t="s">
        <v>20</v>
      </c>
      <c r="B266">
        <v>42</v>
      </c>
      <c r="J266" t="s">
        <v>14</v>
      </c>
      <c r="K266">
        <v>889</v>
      </c>
    </row>
    <row r="267" spans="1:11" x14ac:dyDescent="0.25">
      <c r="A267" t="s">
        <v>20</v>
      </c>
      <c r="B267">
        <v>139</v>
      </c>
      <c r="J267" t="s">
        <v>14</v>
      </c>
      <c r="K267">
        <v>56</v>
      </c>
    </row>
    <row r="268" spans="1:11" x14ac:dyDescent="0.25">
      <c r="A268" t="s">
        <v>20</v>
      </c>
      <c r="B268">
        <v>159</v>
      </c>
      <c r="J268" t="s">
        <v>14</v>
      </c>
      <c r="K268">
        <v>1</v>
      </c>
    </row>
    <row r="269" spans="1:11" x14ac:dyDescent="0.25">
      <c r="A269" t="s">
        <v>20</v>
      </c>
      <c r="B269">
        <v>381</v>
      </c>
      <c r="J269" t="s">
        <v>14</v>
      </c>
      <c r="K269">
        <v>83</v>
      </c>
    </row>
    <row r="270" spans="1:11" x14ac:dyDescent="0.25">
      <c r="A270" t="s">
        <v>20</v>
      </c>
      <c r="B270">
        <v>194</v>
      </c>
      <c r="J270" t="s">
        <v>14</v>
      </c>
      <c r="K270">
        <v>2025</v>
      </c>
    </row>
    <row r="271" spans="1:11" x14ac:dyDescent="0.25">
      <c r="A271" t="s">
        <v>20</v>
      </c>
      <c r="B271">
        <v>106</v>
      </c>
      <c r="J271" t="s">
        <v>14</v>
      </c>
      <c r="K271">
        <v>14</v>
      </c>
    </row>
    <row r="272" spans="1:11" x14ac:dyDescent="0.25">
      <c r="A272" t="s">
        <v>20</v>
      </c>
      <c r="B272">
        <v>142</v>
      </c>
      <c r="J272" t="s">
        <v>14</v>
      </c>
      <c r="K272">
        <v>656</v>
      </c>
    </row>
    <row r="273" spans="1:11" x14ac:dyDescent="0.25">
      <c r="A273" t="s">
        <v>20</v>
      </c>
      <c r="B273">
        <v>211</v>
      </c>
      <c r="J273" t="s">
        <v>14</v>
      </c>
      <c r="K273">
        <v>1596</v>
      </c>
    </row>
    <row r="274" spans="1:11" x14ac:dyDescent="0.25">
      <c r="A274" t="s">
        <v>20</v>
      </c>
      <c r="B274">
        <v>2756</v>
      </c>
      <c r="J274" t="s">
        <v>14</v>
      </c>
      <c r="K274">
        <v>10</v>
      </c>
    </row>
    <row r="275" spans="1:11" x14ac:dyDescent="0.25">
      <c r="A275" t="s">
        <v>20</v>
      </c>
      <c r="B275">
        <v>173</v>
      </c>
      <c r="J275" t="s">
        <v>14</v>
      </c>
      <c r="K275">
        <v>1121</v>
      </c>
    </row>
    <row r="276" spans="1:11" x14ac:dyDescent="0.25">
      <c r="A276" t="s">
        <v>20</v>
      </c>
      <c r="B276">
        <v>87</v>
      </c>
      <c r="J276" t="s">
        <v>14</v>
      </c>
      <c r="K276">
        <v>15</v>
      </c>
    </row>
    <row r="277" spans="1:11" x14ac:dyDescent="0.25">
      <c r="A277" t="s">
        <v>20</v>
      </c>
      <c r="B277">
        <v>1572</v>
      </c>
      <c r="J277" t="s">
        <v>14</v>
      </c>
      <c r="K277">
        <v>191</v>
      </c>
    </row>
    <row r="278" spans="1:11" x14ac:dyDescent="0.25">
      <c r="A278" t="s">
        <v>20</v>
      </c>
      <c r="B278">
        <v>2346</v>
      </c>
      <c r="J278" t="s">
        <v>14</v>
      </c>
      <c r="K278">
        <v>16</v>
      </c>
    </row>
    <row r="279" spans="1:11" x14ac:dyDescent="0.25">
      <c r="A279" t="s">
        <v>20</v>
      </c>
      <c r="B279">
        <v>115</v>
      </c>
      <c r="J279" t="s">
        <v>14</v>
      </c>
      <c r="K279">
        <v>17</v>
      </c>
    </row>
    <row r="280" spans="1:11" x14ac:dyDescent="0.25">
      <c r="A280" t="s">
        <v>20</v>
      </c>
      <c r="B280">
        <v>85</v>
      </c>
      <c r="J280" t="s">
        <v>14</v>
      </c>
      <c r="K280">
        <v>34</v>
      </c>
    </row>
    <row r="281" spans="1:11" x14ac:dyDescent="0.25">
      <c r="A281" t="s">
        <v>20</v>
      </c>
      <c r="B281">
        <v>144</v>
      </c>
      <c r="J281" t="s">
        <v>14</v>
      </c>
      <c r="K281">
        <v>1</v>
      </c>
    </row>
    <row r="282" spans="1:11" x14ac:dyDescent="0.25">
      <c r="A282" t="s">
        <v>20</v>
      </c>
      <c r="B282">
        <v>2443</v>
      </c>
      <c r="J282" t="s">
        <v>14</v>
      </c>
      <c r="K282">
        <v>1274</v>
      </c>
    </row>
    <row r="283" spans="1:11" x14ac:dyDescent="0.25">
      <c r="A283" t="s">
        <v>20</v>
      </c>
      <c r="B283">
        <v>64</v>
      </c>
      <c r="J283" t="s">
        <v>14</v>
      </c>
      <c r="K283">
        <v>210</v>
      </c>
    </row>
    <row r="284" spans="1:11" x14ac:dyDescent="0.25">
      <c r="A284" t="s">
        <v>20</v>
      </c>
      <c r="B284">
        <v>268</v>
      </c>
      <c r="J284" t="s">
        <v>14</v>
      </c>
      <c r="K284">
        <v>248</v>
      </c>
    </row>
    <row r="285" spans="1:11" x14ac:dyDescent="0.25">
      <c r="A285" t="s">
        <v>20</v>
      </c>
      <c r="B285">
        <v>195</v>
      </c>
      <c r="J285" t="s">
        <v>14</v>
      </c>
      <c r="K285">
        <v>513</v>
      </c>
    </row>
    <row r="286" spans="1:11" x14ac:dyDescent="0.25">
      <c r="A286" t="s">
        <v>20</v>
      </c>
      <c r="B286">
        <v>186</v>
      </c>
      <c r="J286" t="s">
        <v>14</v>
      </c>
      <c r="K286">
        <v>3410</v>
      </c>
    </row>
    <row r="287" spans="1:11" x14ac:dyDescent="0.25">
      <c r="A287" t="s">
        <v>20</v>
      </c>
      <c r="B287">
        <v>460</v>
      </c>
      <c r="J287" t="s">
        <v>14</v>
      </c>
      <c r="K287">
        <v>10</v>
      </c>
    </row>
    <row r="288" spans="1:11" x14ac:dyDescent="0.25">
      <c r="A288" t="s">
        <v>20</v>
      </c>
      <c r="B288">
        <v>2528</v>
      </c>
      <c r="J288" t="s">
        <v>14</v>
      </c>
      <c r="K288">
        <v>2201</v>
      </c>
    </row>
    <row r="289" spans="1:11" x14ac:dyDescent="0.25">
      <c r="A289" t="s">
        <v>20</v>
      </c>
      <c r="B289">
        <v>3657</v>
      </c>
      <c r="J289" t="s">
        <v>14</v>
      </c>
      <c r="K289">
        <v>676</v>
      </c>
    </row>
    <row r="290" spans="1:11" x14ac:dyDescent="0.25">
      <c r="A290" t="s">
        <v>20</v>
      </c>
      <c r="B290">
        <v>131</v>
      </c>
      <c r="J290" t="s">
        <v>14</v>
      </c>
      <c r="K290">
        <v>831</v>
      </c>
    </row>
    <row r="291" spans="1:11" x14ac:dyDescent="0.25">
      <c r="A291" t="s">
        <v>20</v>
      </c>
      <c r="B291">
        <v>239</v>
      </c>
      <c r="J291" t="s">
        <v>14</v>
      </c>
      <c r="K291">
        <v>859</v>
      </c>
    </row>
    <row r="292" spans="1:11" x14ac:dyDescent="0.25">
      <c r="A292" t="s">
        <v>20</v>
      </c>
      <c r="B292">
        <v>78</v>
      </c>
      <c r="J292" t="s">
        <v>14</v>
      </c>
      <c r="K292">
        <v>45</v>
      </c>
    </row>
    <row r="293" spans="1:11" x14ac:dyDescent="0.25">
      <c r="A293" t="s">
        <v>20</v>
      </c>
      <c r="B293">
        <v>1773</v>
      </c>
      <c r="J293" t="s">
        <v>14</v>
      </c>
      <c r="K293">
        <v>6</v>
      </c>
    </row>
    <row r="294" spans="1:11" x14ac:dyDescent="0.25">
      <c r="A294" t="s">
        <v>20</v>
      </c>
      <c r="B294">
        <v>32</v>
      </c>
      <c r="J294" t="s">
        <v>14</v>
      </c>
      <c r="K294">
        <v>7</v>
      </c>
    </row>
    <row r="295" spans="1:11" x14ac:dyDescent="0.25">
      <c r="A295" t="s">
        <v>20</v>
      </c>
      <c r="B295">
        <v>369</v>
      </c>
      <c r="J295" t="s">
        <v>14</v>
      </c>
      <c r="K295">
        <v>31</v>
      </c>
    </row>
    <row r="296" spans="1:11" x14ac:dyDescent="0.25">
      <c r="A296" t="s">
        <v>20</v>
      </c>
      <c r="B296">
        <v>89</v>
      </c>
      <c r="J296" t="s">
        <v>14</v>
      </c>
      <c r="K296">
        <v>78</v>
      </c>
    </row>
    <row r="297" spans="1:11" x14ac:dyDescent="0.25">
      <c r="A297" t="s">
        <v>20</v>
      </c>
      <c r="B297">
        <v>147</v>
      </c>
      <c r="J297" t="s">
        <v>14</v>
      </c>
      <c r="K297">
        <v>1225</v>
      </c>
    </row>
    <row r="298" spans="1:11" x14ac:dyDescent="0.25">
      <c r="A298" t="s">
        <v>20</v>
      </c>
      <c r="B298">
        <v>126</v>
      </c>
      <c r="J298" t="s">
        <v>14</v>
      </c>
      <c r="K298">
        <v>1</v>
      </c>
    </row>
    <row r="299" spans="1:11" x14ac:dyDescent="0.25">
      <c r="A299" t="s">
        <v>20</v>
      </c>
      <c r="B299">
        <v>2218</v>
      </c>
      <c r="J299" t="s">
        <v>14</v>
      </c>
      <c r="K299">
        <v>67</v>
      </c>
    </row>
    <row r="300" spans="1:11" x14ac:dyDescent="0.25">
      <c r="A300" t="s">
        <v>20</v>
      </c>
      <c r="B300">
        <v>202</v>
      </c>
      <c r="J300" t="s">
        <v>14</v>
      </c>
      <c r="K300">
        <v>19</v>
      </c>
    </row>
    <row r="301" spans="1:11" x14ac:dyDescent="0.25">
      <c r="A301" t="s">
        <v>20</v>
      </c>
      <c r="B301">
        <v>140</v>
      </c>
      <c r="J301" t="s">
        <v>14</v>
      </c>
      <c r="K301">
        <v>2108</v>
      </c>
    </row>
    <row r="302" spans="1:11" x14ac:dyDescent="0.25">
      <c r="A302" t="s">
        <v>20</v>
      </c>
      <c r="B302">
        <v>1052</v>
      </c>
      <c r="J302" t="s">
        <v>14</v>
      </c>
      <c r="K302">
        <v>679</v>
      </c>
    </row>
    <row r="303" spans="1:11" x14ac:dyDescent="0.25">
      <c r="A303" t="s">
        <v>20</v>
      </c>
      <c r="B303">
        <v>247</v>
      </c>
      <c r="J303" t="s">
        <v>14</v>
      </c>
      <c r="K303">
        <v>36</v>
      </c>
    </row>
    <row r="304" spans="1:11" x14ac:dyDescent="0.25">
      <c r="A304" t="s">
        <v>20</v>
      </c>
      <c r="B304">
        <v>84</v>
      </c>
      <c r="J304" t="s">
        <v>14</v>
      </c>
      <c r="K304">
        <v>47</v>
      </c>
    </row>
    <row r="305" spans="1:11" x14ac:dyDescent="0.25">
      <c r="A305" t="s">
        <v>20</v>
      </c>
      <c r="B305">
        <v>88</v>
      </c>
      <c r="J305" t="s">
        <v>14</v>
      </c>
      <c r="K305">
        <v>70</v>
      </c>
    </row>
    <row r="306" spans="1:11" x14ac:dyDescent="0.25">
      <c r="A306" t="s">
        <v>20</v>
      </c>
      <c r="B306">
        <v>156</v>
      </c>
      <c r="J306" t="s">
        <v>14</v>
      </c>
      <c r="K306">
        <v>154</v>
      </c>
    </row>
    <row r="307" spans="1:11" x14ac:dyDescent="0.25">
      <c r="A307" t="s">
        <v>20</v>
      </c>
      <c r="B307">
        <v>2985</v>
      </c>
      <c r="J307" t="s">
        <v>14</v>
      </c>
      <c r="K307">
        <v>22</v>
      </c>
    </row>
    <row r="308" spans="1:11" x14ac:dyDescent="0.25">
      <c r="A308" t="s">
        <v>20</v>
      </c>
      <c r="B308">
        <v>762</v>
      </c>
      <c r="J308" t="s">
        <v>14</v>
      </c>
      <c r="K308">
        <v>1758</v>
      </c>
    </row>
    <row r="309" spans="1:11" x14ac:dyDescent="0.25">
      <c r="A309" t="s">
        <v>20</v>
      </c>
      <c r="B309">
        <v>554</v>
      </c>
      <c r="J309" t="s">
        <v>14</v>
      </c>
      <c r="K309">
        <v>94</v>
      </c>
    </row>
    <row r="310" spans="1:11" x14ac:dyDescent="0.25">
      <c r="A310" t="s">
        <v>20</v>
      </c>
      <c r="B310">
        <v>135</v>
      </c>
      <c r="J310" t="s">
        <v>14</v>
      </c>
      <c r="K310">
        <v>33</v>
      </c>
    </row>
    <row r="311" spans="1:11" x14ac:dyDescent="0.25">
      <c r="A311" t="s">
        <v>20</v>
      </c>
      <c r="B311">
        <v>122</v>
      </c>
      <c r="J311" t="s">
        <v>14</v>
      </c>
      <c r="K311">
        <v>1</v>
      </c>
    </row>
    <row r="312" spans="1:11" x14ac:dyDescent="0.25">
      <c r="A312" t="s">
        <v>20</v>
      </c>
      <c r="B312">
        <v>221</v>
      </c>
      <c r="J312" t="s">
        <v>14</v>
      </c>
      <c r="K312">
        <v>31</v>
      </c>
    </row>
    <row r="313" spans="1:11" x14ac:dyDescent="0.25">
      <c r="A313" t="s">
        <v>20</v>
      </c>
      <c r="B313">
        <v>126</v>
      </c>
      <c r="J313" t="s">
        <v>14</v>
      </c>
      <c r="K313">
        <v>35</v>
      </c>
    </row>
    <row r="314" spans="1:11" x14ac:dyDescent="0.25">
      <c r="A314" t="s">
        <v>20</v>
      </c>
      <c r="B314">
        <v>1022</v>
      </c>
      <c r="J314" t="s">
        <v>14</v>
      </c>
      <c r="K314">
        <v>63</v>
      </c>
    </row>
    <row r="315" spans="1:11" x14ac:dyDescent="0.25">
      <c r="A315" t="s">
        <v>20</v>
      </c>
      <c r="B315">
        <v>3177</v>
      </c>
      <c r="J315" t="s">
        <v>14</v>
      </c>
      <c r="K315">
        <v>526</v>
      </c>
    </row>
    <row r="316" spans="1:11" x14ac:dyDescent="0.25">
      <c r="A316" t="s">
        <v>20</v>
      </c>
      <c r="B316">
        <v>198</v>
      </c>
      <c r="J316" t="s">
        <v>14</v>
      </c>
      <c r="K316">
        <v>121</v>
      </c>
    </row>
    <row r="317" spans="1:11" x14ac:dyDescent="0.25">
      <c r="A317" t="s">
        <v>20</v>
      </c>
      <c r="B317">
        <v>85</v>
      </c>
      <c r="J317" t="s">
        <v>14</v>
      </c>
      <c r="K317">
        <v>67</v>
      </c>
    </row>
    <row r="318" spans="1:11" x14ac:dyDescent="0.25">
      <c r="A318" t="s">
        <v>20</v>
      </c>
      <c r="B318">
        <v>3596</v>
      </c>
      <c r="J318" t="s">
        <v>14</v>
      </c>
      <c r="K318">
        <v>57</v>
      </c>
    </row>
    <row r="319" spans="1:11" x14ac:dyDescent="0.25">
      <c r="A319" t="s">
        <v>20</v>
      </c>
      <c r="B319">
        <v>244</v>
      </c>
      <c r="J319" t="s">
        <v>14</v>
      </c>
      <c r="K319">
        <v>1229</v>
      </c>
    </row>
    <row r="320" spans="1:11" x14ac:dyDescent="0.25">
      <c r="A320" t="s">
        <v>20</v>
      </c>
      <c r="B320">
        <v>5180</v>
      </c>
      <c r="J320" t="s">
        <v>14</v>
      </c>
      <c r="K320">
        <v>12</v>
      </c>
    </row>
    <row r="321" spans="1:11" x14ac:dyDescent="0.25">
      <c r="A321" t="s">
        <v>20</v>
      </c>
      <c r="B321">
        <v>589</v>
      </c>
      <c r="J321" t="s">
        <v>14</v>
      </c>
      <c r="K321">
        <v>452</v>
      </c>
    </row>
    <row r="322" spans="1:11" x14ac:dyDescent="0.25">
      <c r="A322" t="s">
        <v>20</v>
      </c>
      <c r="B322">
        <v>2725</v>
      </c>
      <c r="J322" t="s">
        <v>14</v>
      </c>
      <c r="K322">
        <v>1886</v>
      </c>
    </row>
    <row r="323" spans="1:11" x14ac:dyDescent="0.25">
      <c r="A323" t="s">
        <v>20</v>
      </c>
      <c r="B323">
        <v>300</v>
      </c>
      <c r="J323" t="s">
        <v>14</v>
      </c>
      <c r="K323">
        <v>1825</v>
      </c>
    </row>
    <row r="324" spans="1:11" x14ac:dyDescent="0.25">
      <c r="A324" t="s">
        <v>20</v>
      </c>
      <c r="B324">
        <v>144</v>
      </c>
      <c r="J324" t="s">
        <v>14</v>
      </c>
      <c r="K324">
        <v>31</v>
      </c>
    </row>
    <row r="325" spans="1:11" x14ac:dyDescent="0.25">
      <c r="A325" t="s">
        <v>20</v>
      </c>
      <c r="B325">
        <v>87</v>
      </c>
      <c r="J325" t="s">
        <v>14</v>
      </c>
      <c r="K325">
        <v>107</v>
      </c>
    </row>
    <row r="326" spans="1:11" x14ac:dyDescent="0.25">
      <c r="A326" t="s">
        <v>20</v>
      </c>
      <c r="B326">
        <v>3116</v>
      </c>
      <c r="J326" t="s">
        <v>14</v>
      </c>
      <c r="K326">
        <v>27</v>
      </c>
    </row>
    <row r="327" spans="1:11" x14ac:dyDescent="0.25">
      <c r="A327" t="s">
        <v>20</v>
      </c>
      <c r="B327">
        <v>909</v>
      </c>
      <c r="J327" t="s">
        <v>14</v>
      </c>
      <c r="K327">
        <v>1221</v>
      </c>
    </row>
    <row r="328" spans="1:11" x14ac:dyDescent="0.25">
      <c r="A328" t="s">
        <v>20</v>
      </c>
      <c r="B328">
        <v>1613</v>
      </c>
      <c r="J328" t="s">
        <v>14</v>
      </c>
      <c r="K328">
        <v>1</v>
      </c>
    </row>
    <row r="329" spans="1:11" x14ac:dyDescent="0.25">
      <c r="A329" t="s">
        <v>20</v>
      </c>
      <c r="B329">
        <v>136</v>
      </c>
      <c r="J329" t="s">
        <v>14</v>
      </c>
      <c r="K329">
        <v>16</v>
      </c>
    </row>
    <row r="330" spans="1:11" x14ac:dyDescent="0.25">
      <c r="A330" t="s">
        <v>20</v>
      </c>
      <c r="B330">
        <v>130</v>
      </c>
      <c r="J330" t="s">
        <v>14</v>
      </c>
      <c r="K330">
        <v>41</v>
      </c>
    </row>
    <row r="331" spans="1:11" x14ac:dyDescent="0.25">
      <c r="A331" t="s">
        <v>20</v>
      </c>
      <c r="B331">
        <v>102</v>
      </c>
      <c r="J331" t="s">
        <v>14</v>
      </c>
      <c r="K331">
        <v>523</v>
      </c>
    </row>
    <row r="332" spans="1:11" x14ac:dyDescent="0.25">
      <c r="A332" t="s">
        <v>20</v>
      </c>
      <c r="B332">
        <v>4006</v>
      </c>
      <c r="J332" t="s">
        <v>14</v>
      </c>
      <c r="K332">
        <v>141</v>
      </c>
    </row>
    <row r="333" spans="1:11" x14ac:dyDescent="0.25">
      <c r="A333" t="s">
        <v>20</v>
      </c>
      <c r="B333">
        <v>1629</v>
      </c>
      <c r="J333" t="s">
        <v>14</v>
      </c>
      <c r="K333">
        <v>52</v>
      </c>
    </row>
    <row r="334" spans="1:11" x14ac:dyDescent="0.25">
      <c r="A334" t="s">
        <v>20</v>
      </c>
      <c r="B334">
        <v>2188</v>
      </c>
      <c r="J334" t="s">
        <v>14</v>
      </c>
      <c r="K334">
        <v>225</v>
      </c>
    </row>
    <row r="335" spans="1:11" x14ac:dyDescent="0.25">
      <c r="A335" t="s">
        <v>20</v>
      </c>
      <c r="B335">
        <v>2409</v>
      </c>
      <c r="J335" t="s">
        <v>14</v>
      </c>
      <c r="K335">
        <v>38</v>
      </c>
    </row>
    <row r="336" spans="1:11" x14ac:dyDescent="0.25">
      <c r="A336" t="s">
        <v>20</v>
      </c>
      <c r="B336">
        <v>194</v>
      </c>
      <c r="J336" t="s">
        <v>14</v>
      </c>
      <c r="K336">
        <v>15</v>
      </c>
    </row>
    <row r="337" spans="1:11" x14ac:dyDescent="0.25">
      <c r="A337" t="s">
        <v>20</v>
      </c>
      <c r="B337">
        <v>1140</v>
      </c>
      <c r="J337" t="s">
        <v>14</v>
      </c>
      <c r="K337">
        <v>37</v>
      </c>
    </row>
    <row r="338" spans="1:11" x14ac:dyDescent="0.25">
      <c r="A338" t="s">
        <v>20</v>
      </c>
      <c r="B338">
        <v>102</v>
      </c>
      <c r="J338" t="s">
        <v>14</v>
      </c>
      <c r="K338">
        <v>112</v>
      </c>
    </row>
    <row r="339" spans="1:11" x14ac:dyDescent="0.25">
      <c r="A339" t="s">
        <v>20</v>
      </c>
      <c r="B339">
        <v>2857</v>
      </c>
      <c r="J339" t="s">
        <v>14</v>
      </c>
      <c r="K339">
        <v>21</v>
      </c>
    </row>
    <row r="340" spans="1:11" x14ac:dyDescent="0.25">
      <c r="A340" t="s">
        <v>20</v>
      </c>
      <c r="B340">
        <v>107</v>
      </c>
      <c r="J340" t="s">
        <v>14</v>
      </c>
      <c r="K340">
        <v>67</v>
      </c>
    </row>
    <row r="341" spans="1:11" x14ac:dyDescent="0.25">
      <c r="A341" t="s">
        <v>20</v>
      </c>
      <c r="B341">
        <v>160</v>
      </c>
      <c r="J341" t="s">
        <v>14</v>
      </c>
      <c r="K341">
        <v>78</v>
      </c>
    </row>
    <row r="342" spans="1:11" x14ac:dyDescent="0.25">
      <c r="A342" t="s">
        <v>20</v>
      </c>
      <c r="B342">
        <v>2230</v>
      </c>
      <c r="J342" t="s">
        <v>14</v>
      </c>
      <c r="K342">
        <v>67</v>
      </c>
    </row>
    <row r="343" spans="1:11" x14ac:dyDescent="0.25">
      <c r="A343" t="s">
        <v>20</v>
      </c>
      <c r="B343">
        <v>316</v>
      </c>
      <c r="J343" t="s">
        <v>14</v>
      </c>
      <c r="K343">
        <v>263</v>
      </c>
    </row>
    <row r="344" spans="1:11" x14ac:dyDescent="0.25">
      <c r="A344" t="s">
        <v>20</v>
      </c>
      <c r="B344">
        <v>117</v>
      </c>
      <c r="J344" t="s">
        <v>14</v>
      </c>
      <c r="K344">
        <v>1691</v>
      </c>
    </row>
    <row r="345" spans="1:11" x14ac:dyDescent="0.25">
      <c r="A345" t="s">
        <v>20</v>
      </c>
      <c r="B345">
        <v>6406</v>
      </c>
      <c r="J345" t="s">
        <v>14</v>
      </c>
      <c r="K345">
        <v>181</v>
      </c>
    </row>
    <row r="346" spans="1:11" x14ac:dyDescent="0.25">
      <c r="A346" t="s">
        <v>20</v>
      </c>
      <c r="B346">
        <v>192</v>
      </c>
      <c r="J346" t="s">
        <v>14</v>
      </c>
      <c r="K346">
        <v>13</v>
      </c>
    </row>
    <row r="347" spans="1:11" x14ac:dyDescent="0.25">
      <c r="A347" t="s">
        <v>20</v>
      </c>
      <c r="B347">
        <v>26</v>
      </c>
      <c r="J347" t="s">
        <v>14</v>
      </c>
      <c r="K347">
        <v>1</v>
      </c>
    </row>
    <row r="348" spans="1:11" x14ac:dyDescent="0.25">
      <c r="A348" t="s">
        <v>20</v>
      </c>
      <c r="B348">
        <v>723</v>
      </c>
      <c r="J348" t="s">
        <v>14</v>
      </c>
      <c r="K348">
        <v>21</v>
      </c>
    </row>
    <row r="349" spans="1:11" x14ac:dyDescent="0.25">
      <c r="A349" t="s">
        <v>20</v>
      </c>
      <c r="B349">
        <v>170</v>
      </c>
      <c r="J349" t="s">
        <v>14</v>
      </c>
      <c r="K349">
        <v>830</v>
      </c>
    </row>
    <row r="350" spans="1:11" x14ac:dyDescent="0.25">
      <c r="A350" t="s">
        <v>20</v>
      </c>
      <c r="B350">
        <v>238</v>
      </c>
      <c r="J350" t="s">
        <v>14</v>
      </c>
      <c r="K350">
        <v>130</v>
      </c>
    </row>
    <row r="351" spans="1:11" x14ac:dyDescent="0.25">
      <c r="A351" t="s">
        <v>20</v>
      </c>
      <c r="B351">
        <v>55</v>
      </c>
      <c r="J351" t="s">
        <v>14</v>
      </c>
      <c r="K351">
        <v>55</v>
      </c>
    </row>
    <row r="352" spans="1:11" x14ac:dyDescent="0.25">
      <c r="A352" t="s">
        <v>20</v>
      </c>
      <c r="B352">
        <v>128</v>
      </c>
      <c r="J352" t="s">
        <v>14</v>
      </c>
      <c r="K352">
        <v>114</v>
      </c>
    </row>
    <row r="353" spans="1:11" x14ac:dyDescent="0.25">
      <c r="A353" t="s">
        <v>20</v>
      </c>
      <c r="B353">
        <v>2144</v>
      </c>
      <c r="J353" t="s">
        <v>14</v>
      </c>
      <c r="K353">
        <v>594</v>
      </c>
    </row>
    <row r="354" spans="1:11" x14ac:dyDescent="0.25">
      <c r="A354" t="s">
        <v>20</v>
      </c>
      <c r="B354">
        <v>2693</v>
      </c>
      <c r="J354" t="s">
        <v>14</v>
      </c>
      <c r="K354">
        <v>24</v>
      </c>
    </row>
    <row r="355" spans="1:11" x14ac:dyDescent="0.25">
      <c r="A355" t="s">
        <v>20</v>
      </c>
      <c r="B355">
        <v>432</v>
      </c>
      <c r="J355" t="s">
        <v>14</v>
      </c>
      <c r="K355">
        <v>252</v>
      </c>
    </row>
    <row r="356" spans="1:11" x14ac:dyDescent="0.25">
      <c r="A356" t="s">
        <v>20</v>
      </c>
      <c r="B356">
        <v>189</v>
      </c>
      <c r="J356" t="s">
        <v>14</v>
      </c>
      <c r="K356">
        <v>67</v>
      </c>
    </row>
    <row r="357" spans="1:11" x14ac:dyDescent="0.25">
      <c r="A357" t="s">
        <v>20</v>
      </c>
      <c r="B357">
        <v>154</v>
      </c>
      <c r="J357" t="s">
        <v>14</v>
      </c>
      <c r="K357">
        <v>742</v>
      </c>
    </row>
    <row r="358" spans="1:11" x14ac:dyDescent="0.25">
      <c r="A358" t="s">
        <v>20</v>
      </c>
      <c r="B358">
        <v>96</v>
      </c>
      <c r="J358" t="s">
        <v>14</v>
      </c>
      <c r="K358">
        <v>75</v>
      </c>
    </row>
    <row r="359" spans="1:11" x14ac:dyDescent="0.25">
      <c r="A359" t="s">
        <v>20</v>
      </c>
      <c r="B359">
        <v>3063</v>
      </c>
      <c r="J359" t="s">
        <v>14</v>
      </c>
      <c r="K359">
        <v>4405</v>
      </c>
    </row>
    <row r="360" spans="1:11" x14ac:dyDescent="0.25">
      <c r="A360" t="s">
        <v>20</v>
      </c>
      <c r="B360">
        <v>2266</v>
      </c>
      <c r="J360" t="s">
        <v>14</v>
      </c>
      <c r="K360">
        <v>92</v>
      </c>
    </row>
    <row r="361" spans="1:11" x14ac:dyDescent="0.25">
      <c r="A361" t="s">
        <v>20</v>
      </c>
      <c r="B361">
        <v>194</v>
      </c>
      <c r="J361" t="s">
        <v>14</v>
      </c>
      <c r="K361">
        <v>64</v>
      </c>
    </row>
    <row r="362" spans="1:11" x14ac:dyDescent="0.25">
      <c r="A362" t="s">
        <v>20</v>
      </c>
      <c r="B362">
        <v>129</v>
      </c>
      <c r="J362" t="s">
        <v>14</v>
      </c>
      <c r="K362">
        <v>64</v>
      </c>
    </row>
    <row r="363" spans="1:11" x14ac:dyDescent="0.25">
      <c r="A363" t="s">
        <v>20</v>
      </c>
      <c r="B363">
        <v>375</v>
      </c>
      <c r="J363" t="s">
        <v>14</v>
      </c>
      <c r="K363">
        <v>842</v>
      </c>
    </row>
    <row r="364" spans="1:11" x14ac:dyDescent="0.25">
      <c r="A364" t="s">
        <v>20</v>
      </c>
      <c r="B364">
        <v>409</v>
      </c>
      <c r="J364" t="s">
        <v>14</v>
      </c>
      <c r="K364">
        <v>112</v>
      </c>
    </row>
    <row r="365" spans="1:11" x14ac:dyDescent="0.25">
      <c r="A365" t="s">
        <v>20</v>
      </c>
      <c r="B365">
        <v>234</v>
      </c>
      <c r="J365" t="s">
        <v>14</v>
      </c>
      <c r="K365">
        <v>374</v>
      </c>
    </row>
    <row r="366" spans="1:11" x14ac:dyDescent="0.25">
      <c r="A366" t="s">
        <v>20</v>
      </c>
      <c r="B366">
        <v>3016</v>
      </c>
    </row>
    <row r="367" spans="1:11" x14ac:dyDescent="0.25">
      <c r="A367" t="s">
        <v>20</v>
      </c>
      <c r="B367">
        <v>264</v>
      </c>
    </row>
    <row r="368" spans="1:11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7" priority="9" operator="equal">
      <formula>"live"</formula>
    </cfRule>
    <cfRule type="cellIs" dxfId="6" priority="10" operator="equal">
      <formula>"canceled"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J1:J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Successful Campaigns</vt:lpstr>
      <vt:lpstr>category analysis</vt:lpstr>
      <vt:lpstr>seasonality</vt:lpstr>
      <vt:lpstr>Crowdfunding</vt:lpstr>
      <vt:lpstr>Crowdfunding 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De La Rosa</cp:lastModifiedBy>
  <dcterms:created xsi:type="dcterms:W3CDTF">2021-09-29T18:52:28Z</dcterms:created>
  <dcterms:modified xsi:type="dcterms:W3CDTF">2023-04-08T01:56:55Z</dcterms:modified>
</cp:coreProperties>
</file>