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\workspace\TallerProgra\grafos\Documentacion\ResultadosEstadisticos\"/>
    </mc:Choice>
  </mc:AlternateContent>
  <bookViews>
    <workbookView xWindow="0" yWindow="0" windowWidth="20400" windowHeight="7650"/>
  </bookViews>
  <sheets>
    <sheet name="60040" sheetId="4" r:id="rId1"/>
    <sheet name="60060" sheetId="3" r:id="rId2"/>
    <sheet name="60090" sheetId="1" r:id="rId3"/>
    <sheet name="R100050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E34" i="3"/>
  <c r="B39" i="3"/>
  <c r="H63" i="2"/>
  <c r="H57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E62" i="2"/>
  <c r="E58" i="2"/>
  <c r="E57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B63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H34" i="1"/>
  <c r="H32" i="1"/>
  <c r="H31" i="1"/>
  <c r="H30" i="1"/>
  <c r="H29" i="1"/>
  <c r="H28" i="1"/>
  <c r="H27" i="1"/>
  <c r="H26" i="1"/>
  <c r="H25" i="1"/>
  <c r="H24" i="1"/>
  <c r="H23" i="1"/>
  <c r="H2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48" i="1" l="1"/>
  <c r="E39" i="1"/>
</calcChain>
</file>

<file path=xl/sharedStrings.xml><?xml version="1.0" encoding="utf-8"?>
<sst xmlns="http://schemas.openxmlformats.org/spreadsheetml/2006/main" count="72" uniqueCount="30">
  <si>
    <t>Secuencial aleatorio</t>
  </si>
  <si>
    <t>Cant colores</t>
  </si>
  <si>
    <t>Corridas</t>
  </si>
  <si>
    <t>Matula</t>
  </si>
  <si>
    <t>Welsh-powell</t>
  </si>
  <si>
    <t xml:space="preserve">Secuencial aleatorio </t>
  </si>
  <si>
    <t>Minimo: 200</t>
  </si>
  <si>
    <t>Corrida: 6812</t>
  </si>
  <si>
    <t xml:space="preserve">Matula </t>
  </si>
  <si>
    <t>Minimo: 211</t>
  </si>
  <si>
    <t>Corrida: 3359</t>
  </si>
  <si>
    <t xml:space="preserve">Welsh-Powell </t>
  </si>
  <si>
    <t>Minimo: 185</t>
  </si>
  <si>
    <t>Corrida: 8575</t>
  </si>
  <si>
    <t>Minimo: 335</t>
  </si>
  <si>
    <t>Corrida: 2473</t>
  </si>
  <si>
    <t>Corrida: 7718</t>
  </si>
  <si>
    <t>Corrida: 9561</t>
  </si>
  <si>
    <t>Minimo: 99</t>
  </si>
  <si>
    <t>Corrida: 3338</t>
  </si>
  <si>
    <t>Minimo: 100</t>
  </si>
  <si>
    <t>Corrida: 260</t>
  </si>
  <si>
    <t>Minimo: 88</t>
  </si>
  <si>
    <t>Corrida: 239</t>
  </si>
  <si>
    <t>Minimo: 137</t>
  </si>
  <si>
    <t>Corrida: 315</t>
  </si>
  <si>
    <t>Minimo: 156</t>
  </si>
  <si>
    <t>Corrida: 346</t>
  </si>
  <si>
    <t>Minimo: 138</t>
  </si>
  <si>
    <t>Corrida: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</si>
</sst>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'60040'!$A$19:$B$19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'60040'!$A$21:$A$33</c:f>
              <c:numCache>
                <c:formatCode>General</c:formatCode>
                <c:ptCount val="13"/>
                <c:pt idx="0">
                  <c:v>137</c:v>
                </c:pt>
                <c:pt idx="1">
                  <c:v>138</c:v>
                </c:pt>
                <c:pt idx="2">
                  <c:v>139</c:v>
                </c:pt>
                <c:pt idx="3">
                  <c:v>140</c:v>
                </c:pt>
                <c:pt idx="4">
                  <c:v>141</c:v>
                </c:pt>
                <c:pt idx="5">
                  <c:v>142</c:v>
                </c:pt>
                <c:pt idx="6">
                  <c:v>143</c:v>
                </c:pt>
                <c:pt idx="7">
                  <c:v>144</c:v>
                </c:pt>
                <c:pt idx="8">
                  <c:v>145</c:v>
                </c:pt>
                <c:pt idx="9">
                  <c:v>146</c:v>
                </c:pt>
                <c:pt idx="10">
                  <c:v>147</c:v>
                </c:pt>
                <c:pt idx="11">
                  <c:v>148</c:v>
                </c:pt>
                <c:pt idx="12">
                  <c:v>149</c:v>
                </c:pt>
              </c:numCache>
            </c:numRef>
          </c:xVal>
          <c:yVal>
            <c:numRef>
              <c:f>'60040'!$B$21:$B$34</c:f>
              <c:numCache>
                <c:formatCode>General</c:formatCode>
                <c:ptCount val="14"/>
                <c:pt idx="0">
                  <c:v>107</c:v>
                </c:pt>
                <c:pt idx="1">
                  <c:v>610</c:v>
                </c:pt>
                <c:pt idx="2">
                  <c:v>1593</c:v>
                </c:pt>
                <c:pt idx="3">
                  <c:v>2450</c:v>
                </c:pt>
                <c:pt idx="4">
                  <c:v>2191</c:v>
                </c:pt>
                <c:pt idx="5">
                  <c:v>1590</c:v>
                </c:pt>
                <c:pt idx="6">
                  <c:v>839</c:v>
                </c:pt>
                <c:pt idx="7">
                  <c:v>406</c:v>
                </c:pt>
                <c:pt idx="8">
                  <c:v>152</c:v>
                </c:pt>
                <c:pt idx="9">
                  <c:v>50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B-41B5-82CB-19FAE55229EB}"/>
            </c:ext>
          </c:extLst>
        </c:ser>
        <c:ser>
          <c:idx val="1"/>
          <c:order val="1"/>
          <c:tx>
            <c:strRef>
              <c:f>'60040'!$D$19:$E$19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'60040'!$D$21:$D$29</c:f>
              <c:numCache>
                <c:formatCode>General</c:formatCode>
                <c:ptCount val="9"/>
                <c:pt idx="0">
                  <c:v>156</c:v>
                </c:pt>
                <c:pt idx="1">
                  <c:v>157</c:v>
                </c:pt>
                <c:pt idx="2">
                  <c:v>158</c:v>
                </c:pt>
                <c:pt idx="3">
                  <c:v>159</c:v>
                </c:pt>
                <c:pt idx="4">
                  <c:v>160</c:v>
                </c:pt>
                <c:pt idx="5">
                  <c:v>161</c:v>
                </c:pt>
                <c:pt idx="6">
                  <c:v>162</c:v>
                </c:pt>
                <c:pt idx="7">
                  <c:v>163</c:v>
                </c:pt>
                <c:pt idx="8">
                  <c:v>164</c:v>
                </c:pt>
              </c:numCache>
            </c:numRef>
          </c:xVal>
          <c:yVal>
            <c:numRef>
              <c:f>'60040'!$E$21:$E$29</c:f>
              <c:numCache>
                <c:formatCode>General</c:formatCode>
                <c:ptCount val="9"/>
                <c:pt idx="0">
                  <c:v>6</c:v>
                </c:pt>
                <c:pt idx="1">
                  <c:v>482</c:v>
                </c:pt>
                <c:pt idx="2">
                  <c:v>259</c:v>
                </c:pt>
                <c:pt idx="3">
                  <c:v>214</c:v>
                </c:pt>
                <c:pt idx="4">
                  <c:v>7402</c:v>
                </c:pt>
                <c:pt idx="5">
                  <c:v>1307</c:v>
                </c:pt>
                <c:pt idx="6">
                  <c:v>88</c:v>
                </c:pt>
                <c:pt idx="7">
                  <c:v>107</c:v>
                </c:pt>
                <c:pt idx="8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2B-41B5-82CB-19FAE55229EB}"/>
            </c:ext>
          </c:extLst>
        </c:ser>
        <c:ser>
          <c:idx val="2"/>
          <c:order val="2"/>
          <c:tx>
            <c:strRef>
              <c:f>'60040'!$G$19:$H$19</c:f>
              <c:strCache>
                <c:ptCount val="1"/>
                <c:pt idx="0">
                  <c:v>Welsh-powell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'60040'!$G$21</c:f>
              <c:numCache>
                <c:formatCode>General</c:formatCode>
                <c:ptCount val="1"/>
                <c:pt idx="0">
                  <c:v>138</c:v>
                </c:pt>
              </c:numCache>
            </c:numRef>
          </c:xVal>
          <c:yVal>
            <c:numRef>
              <c:f>'60040'!$H$21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2B-41B5-82CB-19FAE552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86080"/>
        <c:axId val="1341603088"/>
      </c:scatterChart>
      <c:valAx>
        <c:axId val="14495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03088"/>
        <c:crosses val="autoZero"/>
        <c:crossBetween val="midCat"/>
      </c:valAx>
      <c:valAx>
        <c:axId val="13416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'60060'!$A$19:$B$19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'60060'!$A$21:$A$38</c:f>
              <c:numCache>
                <c:formatCode>General</c:formatCode>
                <c:ptCount val="18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</c:numCache>
            </c:numRef>
          </c:xVal>
          <c:yVal>
            <c:numRef>
              <c:f>'60060'!$B$21:$B$38</c:f>
              <c:numCache>
                <c:formatCode>General</c:formatCode>
                <c:ptCount val="18"/>
                <c:pt idx="0">
                  <c:v>7</c:v>
                </c:pt>
                <c:pt idx="1">
                  <c:v>25</c:v>
                </c:pt>
                <c:pt idx="2">
                  <c:v>45</c:v>
                </c:pt>
                <c:pt idx="3">
                  <c:v>151</c:v>
                </c:pt>
                <c:pt idx="4">
                  <c:v>298</c:v>
                </c:pt>
                <c:pt idx="5">
                  <c:v>531</c:v>
                </c:pt>
                <c:pt idx="6">
                  <c:v>836</c:v>
                </c:pt>
                <c:pt idx="7">
                  <c:v>1231</c:v>
                </c:pt>
                <c:pt idx="8">
                  <c:v>1460</c:v>
                </c:pt>
                <c:pt idx="9">
                  <c:v>1666</c:v>
                </c:pt>
                <c:pt idx="10">
                  <c:v>1542</c:v>
                </c:pt>
                <c:pt idx="11">
                  <c:v>1061</c:v>
                </c:pt>
                <c:pt idx="12">
                  <c:v>647</c:v>
                </c:pt>
                <c:pt idx="13">
                  <c:v>313</c:v>
                </c:pt>
                <c:pt idx="14">
                  <c:v>131</c:v>
                </c:pt>
                <c:pt idx="15">
                  <c:v>44</c:v>
                </c:pt>
                <c:pt idx="16">
                  <c:v>11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F-4BE6-BDAB-CBF8AE11195B}"/>
            </c:ext>
          </c:extLst>
        </c:ser>
        <c:ser>
          <c:idx val="1"/>
          <c:order val="1"/>
          <c:tx>
            <c:strRef>
              <c:f>'60060'!$D$19:$E$19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'60060'!$D$21:$D$33</c:f>
              <c:numCache>
                <c:formatCode>General</c:formatCode>
                <c:ptCount val="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</c:numCache>
            </c:numRef>
          </c:xVal>
          <c:yVal>
            <c:numRef>
              <c:f>'60060'!$E$21:$E$33</c:f>
              <c:numCache>
                <c:formatCode>General</c:formatCode>
                <c:ptCount val="13"/>
                <c:pt idx="0">
                  <c:v>4</c:v>
                </c:pt>
                <c:pt idx="1">
                  <c:v>160</c:v>
                </c:pt>
                <c:pt idx="2">
                  <c:v>97</c:v>
                </c:pt>
                <c:pt idx="3">
                  <c:v>461</c:v>
                </c:pt>
                <c:pt idx="4">
                  <c:v>2088</c:v>
                </c:pt>
                <c:pt idx="5">
                  <c:v>2687</c:v>
                </c:pt>
                <c:pt idx="6">
                  <c:v>2193</c:v>
                </c:pt>
                <c:pt idx="7">
                  <c:v>1197</c:v>
                </c:pt>
                <c:pt idx="8">
                  <c:v>846</c:v>
                </c:pt>
                <c:pt idx="9">
                  <c:v>207</c:v>
                </c:pt>
                <c:pt idx="10">
                  <c:v>51</c:v>
                </c:pt>
                <c:pt idx="11">
                  <c:v>8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FF-4BE6-BDAB-CBF8AE11195B}"/>
            </c:ext>
          </c:extLst>
        </c:ser>
        <c:ser>
          <c:idx val="2"/>
          <c:order val="2"/>
          <c:tx>
            <c:strRef>
              <c:f>'60060'!$G$19:$H$19</c:f>
              <c:strCache>
                <c:ptCount val="1"/>
                <c:pt idx="0">
                  <c:v>Welsh-powell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'60060'!$G$21:$G$26</c:f>
              <c:numCache>
                <c:formatCode>General</c:formatCode>
                <c:ptCount val="6"/>
                <c:pt idx="0">
                  <c:v>88</c:v>
                </c:pt>
                <c:pt idx="1">
                  <c:v>89</c:v>
                </c:pt>
                <c:pt idx="2">
                  <c:v>90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</c:numCache>
            </c:numRef>
          </c:xVal>
          <c:yVal>
            <c:numRef>
              <c:f>'60060'!$H$21:$H$26</c:f>
              <c:numCache>
                <c:formatCode>General</c:formatCode>
                <c:ptCount val="6"/>
                <c:pt idx="0">
                  <c:v>50</c:v>
                </c:pt>
                <c:pt idx="1">
                  <c:v>1023</c:v>
                </c:pt>
                <c:pt idx="2">
                  <c:v>7030</c:v>
                </c:pt>
                <c:pt idx="3">
                  <c:v>1652</c:v>
                </c:pt>
                <c:pt idx="4">
                  <c:v>225</c:v>
                </c:pt>
                <c:pt idx="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FF-4BE6-BDAB-CBF8AE11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93568"/>
        <c:axId val="1449591904"/>
      </c:scatterChart>
      <c:valAx>
        <c:axId val="14495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91904"/>
        <c:crosses val="autoZero"/>
        <c:crossBetween val="midCat"/>
      </c:valAx>
      <c:valAx>
        <c:axId val="14495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9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'60090'!$G$19:$H$19</c:f>
              <c:strCache>
                <c:ptCount val="1"/>
                <c:pt idx="0">
                  <c:v>Welsh-powell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'60090'!$G$21:$G$33</c:f>
              <c:numCache>
                <c:formatCode>General</c:formatCode>
                <c:ptCount val="13"/>
                <c:pt idx="0">
                  <c:v>185</c:v>
                </c:pt>
                <c:pt idx="1">
                  <c:v>186</c:v>
                </c:pt>
                <c:pt idx="2">
                  <c:v>187</c:v>
                </c:pt>
                <c:pt idx="3">
                  <c:v>188</c:v>
                </c:pt>
                <c:pt idx="4">
                  <c:v>189</c:v>
                </c:pt>
                <c:pt idx="5">
                  <c:v>190</c:v>
                </c:pt>
                <c:pt idx="6">
                  <c:v>191</c:v>
                </c:pt>
                <c:pt idx="7">
                  <c:v>192</c:v>
                </c:pt>
                <c:pt idx="8">
                  <c:v>193</c:v>
                </c:pt>
                <c:pt idx="9">
                  <c:v>194</c:v>
                </c:pt>
                <c:pt idx="10">
                  <c:v>195</c:v>
                </c:pt>
                <c:pt idx="11">
                  <c:v>196</c:v>
                </c:pt>
                <c:pt idx="12">
                  <c:v>197</c:v>
                </c:pt>
              </c:numCache>
            </c:numRef>
          </c:xVal>
          <c:yVal>
            <c:numRef>
              <c:f>'60090'!$H$21:$H$33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52</c:v>
                </c:pt>
                <c:pt idx="3">
                  <c:v>299</c:v>
                </c:pt>
                <c:pt idx="4">
                  <c:v>1103</c:v>
                </c:pt>
                <c:pt idx="5">
                  <c:v>2166</c:v>
                </c:pt>
                <c:pt idx="6">
                  <c:v>2695</c:v>
                </c:pt>
                <c:pt idx="7">
                  <c:v>2253</c:v>
                </c:pt>
                <c:pt idx="8">
                  <c:v>1020</c:v>
                </c:pt>
                <c:pt idx="9">
                  <c:v>324</c:v>
                </c:pt>
                <c:pt idx="10">
                  <c:v>64</c:v>
                </c:pt>
                <c:pt idx="11">
                  <c:v>10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5-42A6-BC22-FE1F757D9F2D}"/>
            </c:ext>
          </c:extLst>
        </c:ser>
        <c:ser>
          <c:idx val="1"/>
          <c:order val="1"/>
          <c:tx>
            <c:strRef>
              <c:f>'60090'!$D$19:$E$19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'60090'!$D$21:$D$38</c:f>
              <c:numCache>
                <c:formatCode>General</c:formatCode>
                <c:ptCount val="18"/>
                <c:pt idx="0">
                  <c:v>211</c:v>
                </c:pt>
                <c:pt idx="1">
                  <c:v>212</c:v>
                </c:pt>
                <c:pt idx="2">
                  <c:v>213</c:v>
                </c:pt>
                <c:pt idx="3">
                  <c:v>214</c:v>
                </c:pt>
                <c:pt idx="4">
                  <c:v>215</c:v>
                </c:pt>
                <c:pt idx="5">
                  <c:v>216</c:v>
                </c:pt>
                <c:pt idx="6">
                  <c:v>217</c:v>
                </c:pt>
                <c:pt idx="7">
                  <c:v>218</c:v>
                </c:pt>
                <c:pt idx="8">
                  <c:v>219</c:v>
                </c:pt>
                <c:pt idx="9">
                  <c:v>220</c:v>
                </c:pt>
                <c:pt idx="10">
                  <c:v>221</c:v>
                </c:pt>
                <c:pt idx="11">
                  <c:v>222</c:v>
                </c:pt>
                <c:pt idx="12">
                  <c:v>223</c:v>
                </c:pt>
                <c:pt idx="13">
                  <c:v>224</c:v>
                </c:pt>
                <c:pt idx="14">
                  <c:v>225</c:v>
                </c:pt>
                <c:pt idx="15">
                  <c:v>226</c:v>
                </c:pt>
                <c:pt idx="16">
                  <c:v>227</c:v>
                </c:pt>
                <c:pt idx="17">
                  <c:v>228</c:v>
                </c:pt>
              </c:numCache>
            </c:numRef>
          </c:xVal>
          <c:yVal>
            <c:numRef>
              <c:f>'60090'!$E$21:$E$38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55</c:v>
                </c:pt>
                <c:pt idx="3">
                  <c:v>195</c:v>
                </c:pt>
                <c:pt idx="4">
                  <c:v>542</c:v>
                </c:pt>
                <c:pt idx="5">
                  <c:v>1145</c:v>
                </c:pt>
                <c:pt idx="6">
                  <c:v>1656</c:v>
                </c:pt>
                <c:pt idx="7">
                  <c:v>1890</c:v>
                </c:pt>
                <c:pt idx="8">
                  <c:v>1655</c:v>
                </c:pt>
                <c:pt idx="9">
                  <c:v>1169</c:v>
                </c:pt>
                <c:pt idx="10">
                  <c:v>738</c:v>
                </c:pt>
                <c:pt idx="11">
                  <c:v>467</c:v>
                </c:pt>
                <c:pt idx="12">
                  <c:v>247</c:v>
                </c:pt>
                <c:pt idx="13">
                  <c:v>128</c:v>
                </c:pt>
                <c:pt idx="14">
                  <c:v>73</c:v>
                </c:pt>
                <c:pt idx="15">
                  <c:v>26</c:v>
                </c:pt>
                <c:pt idx="16">
                  <c:v>5</c:v>
                </c:pt>
                <c:pt idx="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5-42A6-BC22-FE1F757D9F2D}"/>
            </c:ext>
          </c:extLst>
        </c:ser>
        <c:ser>
          <c:idx val="2"/>
          <c:order val="2"/>
          <c:tx>
            <c:strRef>
              <c:f>'60090'!$A$19:$B$19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'60090'!$A$21:$A$47</c:f>
              <c:numCache>
                <c:formatCode>General</c:formatCode>
                <c:ptCount val="27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</c:numCache>
            </c:numRef>
          </c:xVal>
          <c:yVal>
            <c:numRef>
              <c:f>'60090'!$B$21:$B$47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19</c:v>
                </c:pt>
                <c:pt idx="5">
                  <c:v>60</c:v>
                </c:pt>
                <c:pt idx="6">
                  <c:v>110</c:v>
                </c:pt>
                <c:pt idx="7">
                  <c:v>230</c:v>
                </c:pt>
                <c:pt idx="8">
                  <c:v>407</c:v>
                </c:pt>
                <c:pt idx="9">
                  <c:v>672</c:v>
                </c:pt>
                <c:pt idx="10">
                  <c:v>901</c:v>
                </c:pt>
                <c:pt idx="11">
                  <c:v>1108</c:v>
                </c:pt>
                <c:pt idx="12">
                  <c:v>1299</c:v>
                </c:pt>
                <c:pt idx="13">
                  <c:v>1372</c:v>
                </c:pt>
                <c:pt idx="14">
                  <c:v>1124</c:v>
                </c:pt>
                <c:pt idx="15">
                  <c:v>993</c:v>
                </c:pt>
                <c:pt idx="16">
                  <c:v>713</c:v>
                </c:pt>
                <c:pt idx="17">
                  <c:v>445</c:v>
                </c:pt>
                <c:pt idx="18">
                  <c:v>292</c:v>
                </c:pt>
                <c:pt idx="19">
                  <c:v>132</c:v>
                </c:pt>
                <c:pt idx="20">
                  <c:v>68</c:v>
                </c:pt>
                <c:pt idx="21">
                  <c:v>25</c:v>
                </c:pt>
                <c:pt idx="22">
                  <c:v>10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5-42A6-BC22-FE1F757D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16512"/>
        <c:axId val="1336911936"/>
      </c:scatterChart>
      <c:valAx>
        <c:axId val="13369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1936"/>
        <c:crosses val="autoZero"/>
        <c:crossBetween val="midCat"/>
      </c:valAx>
      <c:valAx>
        <c:axId val="13369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'R100050'!$A$19:$B$19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'R100050'!$A$21:$A$62</c:f>
              <c:numCache>
                <c:formatCode>General</c:formatCode>
                <c:ptCount val="42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  <c:pt idx="31">
                  <c:v>366</c:v>
                </c:pt>
                <c:pt idx="32">
                  <c:v>367</c:v>
                </c:pt>
                <c:pt idx="33">
                  <c:v>368</c:v>
                </c:pt>
                <c:pt idx="34">
                  <c:v>369</c:v>
                </c:pt>
                <c:pt idx="35">
                  <c:v>370</c:v>
                </c:pt>
                <c:pt idx="36">
                  <c:v>371</c:v>
                </c:pt>
                <c:pt idx="37">
                  <c:v>372</c:v>
                </c:pt>
                <c:pt idx="38">
                  <c:v>373</c:v>
                </c:pt>
                <c:pt idx="39">
                  <c:v>374</c:v>
                </c:pt>
                <c:pt idx="40">
                  <c:v>376</c:v>
                </c:pt>
                <c:pt idx="41">
                  <c:v>378</c:v>
                </c:pt>
              </c:numCache>
            </c:numRef>
          </c:xVal>
          <c:yVal>
            <c:numRef>
              <c:f>'R100050'!$B$21:$B$62</c:f>
              <c:numCache>
                <c:formatCode>General</c:formatCode>
                <c:ptCount val="42"/>
                <c:pt idx="0">
                  <c:v>1</c:v>
                </c:pt>
                <c:pt idx="1">
                  <c:v>12</c:v>
                </c:pt>
                <c:pt idx="2">
                  <c:v>39</c:v>
                </c:pt>
                <c:pt idx="3">
                  <c:v>72</c:v>
                </c:pt>
                <c:pt idx="4">
                  <c:v>155</c:v>
                </c:pt>
                <c:pt idx="5">
                  <c:v>264</c:v>
                </c:pt>
                <c:pt idx="6">
                  <c:v>336</c:v>
                </c:pt>
                <c:pt idx="7">
                  <c:v>451</c:v>
                </c:pt>
                <c:pt idx="8">
                  <c:v>608</c:v>
                </c:pt>
                <c:pt idx="9">
                  <c:v>676</c:v>
                </c:pt>
                <c:pt idx="10">
                  <c:v>716</c:v>
                </c:pt>
                <c:pt idx="11">
                  <c:v>675</c:v>
                </c:pt>
                <c:pt idx="12">
                  <c:v>751</c:v>
                </c:pt>
                <c:pt idx="13">
                  <c:v>724</c:v>
                </c:pt>
                <c:pt idx="14">
                  <c:v>624</c:v>
                </c:pt>
                <c:pt idx="15">
                  <c:v>599</c:v>
                </c:pt>
                <c:pt idx="16">
                  <c:v>562</c:v>
                </c:pt>
                <c:pt idx="17">
                  <c:v>467</c:v>
                </c:pt>
                <c:pt idx="18">
                  <c:v>389</c:v>
                </c:pt>
                <c:pt idx="19">
                  <c:v>362</c:v>
                </c:pt>
                <c:pt idx="20">
                  <c:v>309</c:v>
                </c:pt>
                <c:pt idx="21">
                  <c:v>239</c:v>
                </c:pt>
                <c:pt idx="22">
                  <c:v>190</c:v>
                </c:pt>
                <c:pt idx="23">
                  <c:v>155</c:v>
                </c:pt>
                <c:pt idx="24">
                  <c:v>151</c:v>
                </c:pt>
                <c:pt idx="25">
                  <c:v>113</c:v>
                </c:pt>
                <c:pt idx="26">
                  <c:v>93</c:v>
                </c:pt>
                <c:pt idx="27">
                  <c:v>66</c:v>
                </c:pt>
                <c:pt idx="28">
                  <c:v>50</c:v>
                </c:pt>
                <c:pt idx="29">
                  <c:v>48</c:v>
                </c:pt>
                <c:pt idx="30">
                  <c:v>30</c:v>
                </c:pt>
                <c:pt idx="31">
                  <c:v>18</c:v>
                </c:pt>
                <c:pt idx="32">
                  <c:v>9</c:v>
                </c:pt>
                <c:pt idx="33">
                  <c:v>16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2-4E6C-8161-B03A78EBE10A}"/>
            </c:ext>
          </c:extLst>
        </c:ser>
        <c:ser>
          <c:idx val="1"/>
          <c:order val="1"/>
          <c:tx>
            <c:strRef>
              <c:f>'R100050'!$D$19:$E$19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'R100050'!$D$21:$D$61</c:f>
              <c:numCache>
                <c:formatCode>General</c:formatCode>
                <c:ptCount val="41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  <c:pt idx="31">
                  <c:v>366</c:v>
                </c:pt>
                <c:pt idx="32">
                  <c:v>367</c:v>
                </c:pt>
                <c:pt idx="33">
                  <c:v>368</c:v>
                </c:pt>
                <c:pt idx="34">
                  <c:v>369</c:v>
                </c:pt>
                <c:pt idx="35">
                  <c:v>370</c:v>
                </c:pt>
                <c:pt idx="36">
                  <c:v>371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377</c:v>
                </c:pt>
              </c:numCache>
            </c:numRef>
          </c:xVal>
          <c:yVal>
            <c:numRef>
              <c:f>'R100050'!$E$21:$E$61</c:f>
              <c:numCache>
                <c:formatCode>General</c:formatCode>
                <c:ptCount val="41"/>
                <c:pt idx="0">
                  <c:v>3</c:v>
                </c:pt>
                <c:pt idx="1">
                  <c:v>7</c:v>
                </c:pt>
                <c:pt idx="2">
                  <c:v>36</c:v>
                </c:pt>
                <c:pt idx="3">
                  <c:v>93</c:v>
                </c:pt>
                <c:pt idx="4">
                  <c:v>155</c:v>
                </c:pt>
                <c:pt idx="5">
                  <c:v>280</c:v>
                </c:pt>
                <c:pt idx="6">
                  <c:v>341</c:v>
                </c:pt>
                <c:pt idx="7">
                  <c:v>504</c:v>
                </c:pt>
                <c:pt idx="8">
                  <c:v>566</c:v>
                </c:pt>
                <c:pt idx="9">
                  <c:v>635</c:v>
                </c:pt>
                <c:pt idx="10">
                  <c:v>662</c:v>
                </c:pt>
                <c:pt idx="11">
                  <c:v>672</c:v>
                </c:pt>
                <c:pt idx="12">
                  <c:v>783</c:v>
                </c:pt>
                <c:pt idx="13">
                  <c:v>685</c:v>
                </c:pt>
                <c:pt idx="14">
                  <c:v>658</c:v>
                </c:pt>
                <c:pt idx="15">
                  <c:v>605</c:v>
                </c:pt>
                <c:pt idx="16">
                  <c:v>526</c:v>
                </c:pt>
                <c:pt idx="17">
                  <c:v>485</c:v>
                </c:pt>
                <c:pt idx="18">
                  <c:v>420</c:v>
                </c:pt>
                <c:pt idx="19">
                  <c:v>337</c:v>
                </c:pt>
                <c:pt idx="20">
                  <c:v>296</c:v>
                </c:pt>
                <c:pt idx="21">
                  <c:v>254</c:v>
                </c:pt>
                <c:pt idx="22">
                  <c:v>213</c:v>
                </c:pt>
                <c:pt idx="23">
                  <c:v>162</c:v>
                </c:pt>
                <c:pt idx="24">
                  <c:v>154</c:v>
                </c:pt>
                <c:pt idx="25">
                  <c:v>103</c:v>
                </c:pt>
                <c:pt idx="26">
                  <c:v>93</c:v>
                </c:pt>
                <c:pt idx="27">
                  <c:v>60</c:v>
                </c:pt>
                <c:pt idx="28">
                  <c:v>56</c:v>
                </c:pt>
                <c:pt idx="29">
                  <c:v>52</c:v>
                </c:pt>
                <c:pt idx="30">
                  <c:v>28</c:v>
                </c:pt>
                <c:pt idx="31">
                  <c:v>27</c:v>
                </c:pt>
                <c:pt idx="32">
                  <c:v>14</c:v>
                </c:pt>
                <c:pt idx="33">
                  <c:v>11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2-4E6C-8161-B03A78EBE10A}"/>
            </c:ext>
          </c:extLst>
        </c:ser>
        <c:ser>
          <c:idx val="2"/>
          <c:order val="2"/>
          <c:tx>
            <c:strRef>
              <c:f>'R100050'!$G$19:$H$19</c:f>
              <c:strCache>
                <c:ptCount val="1"/>
                <c:pt idx="0">
                  <c:v>Welsh-powell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'R100050'!$G$21:$G$62</c:f>
              <c:numCache>
                <c:formatCode>General</c:formatCode>
                <c:ptCount val="42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  <c:pt idx="12">
                  <c:v>347</c:v>
                </c:pt>
                <c:pt idx="13">
                  <c:v>348</c:v>
                </c:pt>
                <c:pt idx="14">
                  <c:v>349</c:v>
                </c:pt>
                <c:pt idx="15">
                  <c:v>350</c:v>
                </c:pt>
                <c:pt idx="16">
                  <c:v>351</c:v>
                </c:pt>
                <c:pt idx="17">
                  <c:v>352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356</c:v>
                </c:pt>
                <c:pt idx="22">
                  <c:v>357</c:v>
                </c:pt>
                <c:pt idx="23">
                  <c:v>358</c:v>
                </c:pt>
                <c:pt idx="24">
                  <c:v>359</c:v>
                </c:pt>
                <c:pt idx="25">
                  <c:v>360</c:v>
                </c:pt>
                <c:pt idx="26">
                  <c:v>361</c:v>
                </c:pt>
                <c:pt idx="27">
                  <c:v>362</c:v>
                </c:pt>
                <c:pt idx="28">
                  <c:v>363</c:v>
                </c:pt>
                <c:pt idx="29">
                  <c:v>364</c:v>
                </c:pt>
                <c:pt idx="30">
                  <c:v>365</c:v>
                </c:pt>
                <c:pt idx="31">
                  <c:v>366</c:v>
                </c:pt>
                <c:pt idx="32">
                  <c:v>367</c:v>
                </c:pt>
                <c:pt idx="33">
                  <c:v>368</c:v>
                </c:pt>
                <c:pt idx="34">
                  <c:v>369</c:v>
                </c:pt>
                <c:pt idx="35">
                  <c:v>370</c:v>
                </c:pt>
                <c:pt idx="36">
                  <c:v>371</c:v>
                </c:pt>
                <c:pt idx="37">
                  <c:v>372</c:v>
                </c:pt>
                <c:pt idx="38">
                  <c:v>373</c:v>
                </c:pt>
                <c:pt idx="39">
                  <c:v>375</c:v>
                </c:pt>
                <c:pt idx="40">
                  <c:v>377</c:v>
                </c:pt>
                <c:pt idx="41">
                  <c:v>380</c:v>
                </c:pt>
              </c:numCache>
            </c:numRef>
          </c:xVal>
          <c:yVal>
            <c:numRef>
              <c:f>'R100050'!$H$21:$H$62</c:f>
              <c:numCache>
                <c:formatCode>General</c:formatCode>
                <c:ptCount val="42"/>
                <c:pt idx="0">
                  <c:v>1</c:v>
                </c:pt>
                <c:pt idx="1">
                  <c:v>13</c:v>
                </c:pt>
                <c:pt idx="2">
                  <c:v>29</c:v>
                </c:pt>
                <c:pt idx="3">
                  <c:v>74</c:v>
                </c:pt>
                <c:pt idx="4">
                  <c:v>138</c:v>
                </c:pt>
                <c:pt idx="5">
                  <c:v>224</c:v>
                </c:pt>
                <c:pt idx="6">
                  <c:v>364</c:v>
                </c:pt>
                <c:pt idx="7">
                  <c:v>498</c:v>
                </c:pt>
                <c:pt idx="8">
                  <c:v>589</c:v>
                </c:pt>
                <c:pt idx="9">
                  <c:v>659</c:v>
                </c:pt>
                <c:pt idx="10">
                  <c:v>676</c:v>
                </c:pt>
                <c:pt idx="11">
                  <c:v>746</c:v>
                </c:pt>
                <c:pt idx="12">
                  <c:v>720</c:v>
                </c:pt>
                <c:pt idx="13">
                  <c:v>685</c:v>
                </c:pt>
                <c:pt idx="14">
                  <c:v>657</c:v>
                </c:pt>
                <c:pt idx="15">
                  <c:v>602</c:v>
                </c:pt>
                <c:pt idx="16">
                  <c:v>552</c:v>
                </c:pt>
                <c:pt idx="17">
                  <c:v>528</c:v>
                </c:pt>
                <c:pt idx="18">
                  <c:v>399</c:v>
                </c:pt>
                <c:pt idx="19">
                  <c:v>343</c:v>
                </c:pt>
                <c:pt idx="20">
                  <c:v>276</c:v>
                </c:pt>
                <c:pt idx="21">
                  <c:v>239</c:v>
                </c:pt>
                <c:pt idx="22">
                  <c:v>193</c:v>
                </c:pt>
                <c:pt idx="23">
                  <c:v>157</c:v>
                </c:pt>
                <c:pt idx="24">
                  <c:v>131</c:v>
                </c:pt>
                <c:pt idx="25">
                  <c:v>121</c:v>
                </c:pt>
                <c:pt idx="26">
                  <c:v>78</c:v>
                </c:pt>
                <c:pt idx="27">
                  <c:v>78</c:v>
                </c:pt>
                <c:pt idx="28">
                  <c:v>54</c:v>
                </c:pt>
                <c:pt idx="29">
                  <c:v>56</c:v>
                </c:pt>
                <c:pt idx="30">
                  <c:v>35</c:v>
                </c:pt>
                <c:pt idx="31">
                  <c:v>24</c:v>
                </c:pt>
                <c:pt idx="32">
                  <c:v>19</c:v>
                </c:pt>
                <c:pt idx="33">
                  <c:v>14</c:v>
                </c:pt>
                <c:pt idx="34">
                  <c:v>10</c:v>
                </c:pt>
                <c:pt idx="35">
                  <c:v>3</c:v>
                </c:pt>
                <c:pt idx="36">
                  <c:v>7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2-4E6C-8161-B03A78EB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93152"/>
        <c:axId val="1449588992"/>
      </c:scatterChart>
      <c:valAx>
        <c:axId val="14495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88992"/>
        <c:crosses val="autoZero"/>
        <c:crossBetween val="midCat"/>
      </c:valAx>
      <c:valAx>
        <c:axId val="14495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142875</xdr:rowOff>
    </xdr:from>
    <xdr:to>
      <xdr:col>9</xdr:col>
      <xdr:colOff>419100</xdr:colOff>
      <xdr:row>16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180975</xdr:rowOff>
    </xdr:from>
    <xdr:to>
      <xdr:col>9</xdr:col>
      <xdr:colOff>285750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180974</xdr:rowOff>
    </xdr:from>
    <xdr:to>
      <xdr:col>10</xdr:col>
      <xdr:colOff>714375</xdr:colOff>
      <xdr:row>13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152400</xdr:rowOff>
    </xdr:from>
    <xdr:to>
      <xdr:col>9</xdr:col>
      <xdr:colOff>0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33" sqref="D33"/>
    </sheetView>
  </sheetViews>
  <sheetFormatPr baseColWidth="10" defaultRowHeight="15" x14ac:dyDescent="0.25"/>
  <sheetData>
    <row r="1" spans="1:2" x14ac:dyDescent="0.25">
      <c r="A1" t="s">
        <v>5</v>
      </c>
    </row>
    <row r="2" spans="1:2" x14ac:dyDescent="0.25">
      <c r="B2" t="s">
        <v>24</v>
      </c>
    </row>
    <row r="3" spans="1:2" x14ac:dyDescent="0.25">
      <c r="B3" t="s">
        <v>25</v>
      </c>
    </row>
    <row r="4" spans="1:2" x14ac:dyDescent="0.25">
      <c r="A4" t="s">
        <v>8</v>
      </c>
    </row>
    <row r="5" spans="1:2" x14ac:dyDescent="0.25">
      <c r="B5" t="s">
        <v>26</v>
      </c>
    </row>
    <row r="6" spans="1:2" x14ac:dyDescent="0.25">
      <c r="B6" t="s">
        <v>27</v>
      </c>
    </row>
    <row r="7" spans="1:2" x14ac:dyDescent="0.25">
      <c r="A7" t="s">
        <v>11</v>
      </c>
    </row>
    <row r="8" spans="1:2" x14ac:dyDescent="0.25">
      <c r="B8" t="s">
        <v>28</v>
      </c>
    </row>
    <row r="9" spans="1:2" x14ac:dyDescent="0.25">
      <c r="B9" t="s">
        <v>29</v>
      </c>
    </row>
    <row r="19" spans="1:8" x14ac:dyDescent="0.25">
      <c r="A19" s="3" t="s">
        <v>0</v>
      </c>
      <c r="B19" s="3"/>
      <c r="D19" s="3" t="s">
        <v>3</v>
      </c>
      <c r="E19" s="3"/>
      <c r="G19" s="3" t="s">
        <v>4</v>
      </c>
      <c r="H19" s="3"/>
    </row>
    <row r="20" spans="1:8" x14ac:dyDescent="0.25">
      <c r="A20" t="s">
        <v>1</v>
      </c>
      <c r="B20" t="s">
        <v>2</v>
      </c>
      <c r="D20" t="s">
        <v>1</v>
      </c>
      <c r="E20" t="s">
        <v>2</v>
      </c>
      <c r="G20" t="s">
        <v>1</v>
      </c>
      <c r="H20" t="s">
        <v>2</v>
      </c>
    </row>
    <row r="21" spans="1:8" x14ac:dyDescent="0.25">
      <c r="A21">
        <v>137</v>
      </c>
      <c r="B21">
        <v>107</v>
      </c>
      <c r="D21">
        <v>156</v>
      </c>
      <c r="E21">
        <v>6</v>
      </c>
      <c r="G21">
        <v>138</v>
      </c>
      <c r="H21">
        <v>10000</v>
      </c>
    </row>
    <row r="22" spans="1:8" x14ac:dyDescent="0.25">
      <c r="A22">
        <v>138</v>
      </c>
      <c r="B22">
        <v>610</v>
      </c>
      <c r="D22">
        <v>157</v>
      </c>
      <c r="E22">
        <v>482</v>
      </c>
    </row>
    <row r="23" spans="1:8" x14ac:dyDescent="0.25">
      <c r="A23">
        <v>139</v>
      </c>
      <c r="B23">
        <v>1593</v>
      </c>
      <c r="D23">
        <v>158</v>
      </c>
      <c r="E23">
        <v>259</v>
      </c>
    </row>
    <row r="24" spans="1:8" x14ac:dyDescent="0.25">
      <c r="A24">
        <v>140</v>
      </c>
      <c r="B24">
        <v>2450</v>
      </c>
      <c r="D24">
        <v>159</v>
      </c>
      <c r="E24">
        <v>214</v>
      </c>
    </row>
    <row r="25" spans="1:8" x14ac:dyDescent="0.25">
      <c r="A25">
        <v>141</v>
      </c>
      <c r="B25">
        <v>2191</v>
      </c>
      <c r="D25">
        <v>160</v>
      </c>
      <c r="E25">
        <v>7402</v>
      </c>
    </row>
    <row r="26" spans="1:8" x14ac:dyDescent="0.25">
      <c r="A26">
        <v>142</v>
      </c>
      <c r="B26">
        <v>1590</v>
      </c>
      <c r="D26">
        <v>161</v>
      </c>
      <c r="E26">
        <v>1307</v>
      </c>
    </row>
    <row r="27" spans="1:8" x14ac:dyDescent="0.25">
      <c r="A27">
        <v>143</v>
      </c>
      <c r="B27">
        <v>839</v>
      </c>
      <c r="D27">
        <v>162</v>
      </c>
      <c r="E27">
        <v>88</v>
      </c>
    </row>
    <row r="28" spans="1:8" x14ac:dyDescent="0.25">
      <c r="A28">
        <v>144</v>
      </c>
      <c r="B28">
        <v>406</v>
      </c>
      <c r="D28">
        <v>163</v>
      </c>
      <c r="E28">
        <v>107</v>
      </c>
    </row>
    <row r="29" spans="1:8" x14ac:dyDescent="0.25">
      <c r="A29">
        <v>145</v>
      </c>
      <c r="B29">
        <v>152</v>
      </c>
      <c r="D29">
        <v>164</v>
      </c>
      <c r="E29">
        <v>95</v>
      </c>
    </row>
    <row r="30" spans="1:8" x14ac:dyDescent="0.25">
      <c r="A30">
        <v>146</v>
      </c>
      <c r="B30">
        <v>50</v>
      </c>
      <c r="D30">
        <v>165</v>
      </c>
      <c r="E30">
        <v>26</v>
      </c>
    </row>
    <row r="31" spans="1:8" x14ac:dyDescent="0.25">
      <c r="A31">
        <v>147</v>
      </c>
      <c r="B31">
        <v>10</v>
      </c>
      <c r="D31">
        <v>166</v>
      </c>
      <c r="E31">
        <v>12</v>
      </c>
    </row>
    <row r="32" spans="1:8" x14ac:dyDescent="0.25">
      <c r="A32">
        <v>148</v>
      </c>
      <c r="B32">
        <v>1</v>
      </c>
      <c r="D32">
        <v>167</v>
      </c>
      <c r="E32">
        <v>1</v>
      </c>
    </row>
    <row r="33" spans="1:5" x14ac:dyDescent="0.25">
      <c r="A33">
        <v>149</v>
      </c>
      <c r="B33">
        <v>1</v>
      </c>
      <c r="D33">
        <v>169</v>
      </c>
      <c r="E33">
        <v>1</v>
      </c>
    </row>
  </sheetData>
  <mergeCells count="3">
    <mergeCell ref="A19:B19"/>
    <mergeCell ref="D19:E19"/>
    <mergeCell ref="G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19" sqref="A19:H20"/>
    </sheetView>
  </sheetViews>
  <sheetFormatPr baseColWidth="10" defaultRowHeight="15" x14ac:dyDescent="0.25"/>
  <sheetData>
    <row r="1" spans="1:2" x14ac:dyDescent="0.25">
      <c r="A1" t="s">
        <v>5</v>
      </c>
    </row>
    <row r="2" spans="1:2" x14ac:dyDescent="0.25">
      <c r="B2" t="s">
        <v>18</v>
      </c>
    </row>
    <row r="3" spans="1:2" x14ac:dyDescent="0.25">
      <c r="B3" t="s">
        <v>19</v>
      </c>
    </row>
    <row r="4" spans="1:2" x14ac:dyDescent="0.25">
      <c r="A4" t="s">
        <v>8</v>
      </c>
    </row>
    <row r="5" spans="1:2" x14ac:dyDescent="0.25">
      <c r="B5" t="s">
        <v>20</v>
      </c>
    </row>
    <row r="6" spans="1:2" x14ac:dyDescent="0.25">
      <c r="B6" t="s">
        <v>21</v>
      </c>
    </row>
    <row r="7" spans="1:2" x14ac:dyDescent="0.25">
      <c r="A7" t="s">
        <v>11</v>
      </c>
    </row>
    <row r="8" spans="1:2" x14ac:dyDescent="0.25">
      <c r="B8" t="s">
        <v>22</v>
      </c>
    </row>
    <row r="9" spans="1:2" x14ac:dyDescent="0.25">
      <c r="B9" t="s">
        <v>23</v>
      </c>
    </row>
    <row r="19" spans="1:8" x14ac:dyDescent="0.25">
      <c r="A19" s="3" t="s">
        <v>0</v>
      </c>
      <c r="B19" s="3"/>
      <c r="D19" s="3" t="s">
        <v>3</v>
      </c>
      <c r="E19" s="3"/>
      <c r="G19" s="3" t="s">
        <v>4</v>
      </c>
      <c r="H19" s="3"/>
    </row>
    <row r="20" spans="1:8" x14ac:dyDescent="0.25">
      <c r="A20" t="s">
        <v>1</v>
      </c>
      <c r="B20" t="s">
        <v>2</v>
      </c>
      <c r="D20" t="s">
        <v>1</v>
      </c>
      <c r="E20" t="s">
        <v>2</v>
      </c>
      <c r="G20" t="s">
        <v>1</v>
      </c>
      <c r="H20" t="s">
        <v>2</v>
      </c>
    </row>
    <row r="21" spans="1:8" x14ac:dyDescent="0.25">
      <c r="A21">
        <v>99</v>
      </c>
      <c r="B21">
        <v>7</v>
      </c>
      <c r="D21">
        <v>100</v>
      </c>
      <c r="E21">
        <v>4</v>
      </c>
      <c r="G21">
        <v>88</v>
      </c>
      <c r="H21">
        <v>50</v>
      </c>
    </row>
    <row r="22" spans="1:8" x14ac:dyDescent="0.25">
      <c r="A22">
        <v>100</v>
      </c>
      <c r="B22">
        <v>25</v>
      </c>
      <c r="D22">
        <v>101</v>
      </c>
      <c r="E22">
        <v>160</v>
      </c>
      <c r="G22">
        <v>89</v>
      </c>
      <c r="H22">
        <v>1023</v>
      </c>
    </row>
    <row r="23" spans="1:8" x14ac:dyDescent="0.25">
      <c r="A23">
        <v>101</v>
      </c>
      <c r="B23">
        <v>45</v>
      </c>
      <c r="D23">
        <v>102</v>
      </c>
      <c r="E23">
        <v>97</v>
      </c>
      <c r="G23">
        <v>90</v>
      </c>
      <c r="H23">
        <v>7030</v>
      </c>
    </row>
    <row r="24" spans="1:8" x14ac:dyDescent="0.25">
      <c r="A24">
        <v>102</v>
      </c>
      <c r="B24">
        <v>151</v>
      </c>
      <c r="D24">
        <v>103</v>
      </c>
      <c r="E24">
        <v>461</v>
      </c>
      <c r="G24">
        <v>91</v>
      </c>
      <c r="H24">
        <v>1652</v>
      </c>
    </row>
    <row r="25" spans="1:8" x14ac:dyDescent="0.25">
      <c r="A25">
        <v>103</v>
      </c>
      <c r="B25">
        <v>298</v>
      </c>
      <c r="D25">
        <v>104</v>
      </c>
      <c r="E25">
        <v>2088</v>
      </c>
      <c r="G25">
        <v>92</v>
      </c>
      <c r="H25">
        <v>225</v>
      </c>
    </row>
    <row r="26" spans="1:8" x14ac:dyDescent="0.25">
      <c r="A26">
        <v>104</v>
      </c>
      <c r="B26">
        <v>531</v>
      </c>
      <c r="D26">
        <v>105</v>
      </c>
      <c r="E26">
        <v>2687</v>
      </c>
      <c r="G26">
        <v>93</v>
      </c>
      <c r="H26">
        <v>20</v>
      </c>
    </row>
    <row r="27" spans="1:8" x14ac:dyDescent="0.25">
      <c r="A27">
        <v>105</v>
      </c>
      <c r="B27">
        <v>836</v>
      </c>
      <c r="D27">
        <v>106</v>
      </c>
      <c r="E27">
        <v>2193</v>
      </c>
      <c r="H27">
        <f>SUM(H21:H26)</f>
        <v>10000</v>
      </c>
    </row>
    <row r="28" spans="1:8" x14ac:dyDescent="0.25">
      <c r="A28">
        <v>106</v>
      </c>
      <c r="B28">
        <v>1231</v>
      </c>
      <c r="D28">
        <v>107</v>
      </c>
      <c r="E28">
        <v>1197</v>
      </c>
    </row>
    <row r="29" spans="1:8" x14ac:dyDescent="0.25">
      <c r="A29">
        <v>107</v>
      </c>
      <c r="B29">
        <v>1460</v>
      </c>
      <c r="D29">
        <v>108</v>
      </c>
      <c r="E29">
        <v>846</v>
      </c>
    </row>
    <row r="30" spans="1:8" x14ac:dyDescent="0.25">
      <c r="A30">
        <v>108</v>
      </c>
      <c r="B30">
        <v>1666</v>
      </c>
      <c r="D30">
        <v>109</v>
      </c>
      <c r="E30">
        <v>207</v>
      </c>
    </row>
    <row r="31" spans="1:8" x14ac:dyDescent="0.25">
      <c r="A31">
        <v>109</v>
      </c>
      <c r="B31">
        <v>1542</v>
      </c>
      <c r="D31">
        <v>110</v>
      </c>
      <c r="E31">
        <v>51</v>
      </c>
    </row>
    <row r="32" spans="1:8" x14ac:dyDescent="0.25">
      <c r="A32">
        <v>110</v>
      </c>
      <c r="B32">
        <v>1061</v>
      </c>
      <c r="D32">
        <v>111</v>
      </c>
      <c r="E32">
        <v>8</v>
      </c>
    </row>
    <row r="33" spans="1:5" x14ac:dyDescent="0.25">
      <c r="A33">
        <v>111</v>
      </c>
      <c r="B33">
        <v>647</v>
      </c>
      <c r="D33">
        <v>112</v>
      </c>
      <c r="E33">
        <v>1</v>
      </c>
    </row>
    <row r="34" spans="1:5" x14ac:dyDescent="0.25">
      <c r="A34">
        <v>112</v>
      </c>
      <c r="B34">
        <v>313</v>
      </c>
      <c r="E34">
        <f>SUM(E21:E33)</f>
        <v>10000</v>
      </c>
    </row>
    <row r="35" spans="1:5" x14ac:dyDescent="0.25">
      <c r="A35">
        <v>113</v>
      </c>
      <c r="B35">
        <v>131</v>
      </c>
    </row>
    <row r="36" spans="1:5" x14ac:dyDescent="0.25">
      <c r="A36">
        <v>114</v>
      </c>
      <c r="B36">
        <v>44</v>
      </c>
    </row>
    <row r="37" spans="1:5" x14ac:dyDescent="0.25">
      <c r="A37">
        <v>115</v>
      </c>
      <c r="B37">
        <v>11</v>
      </c>
    </row>
    <row r="38" spans="1:5" x14ac:dyDescent="0.25">
      <c r="A38">
        <v>116</v>
      </c>
      <c r="B38">
        <v>1</v>
      </c>
    </row>
    <row r="39" spans="1:5" x14ac:dyDescent="0.25">
      <c r="B39">
        <f>SUM(B21:B38)</f>
        <v>10000</v>
      </c>
    </row>
  </sheetData>
  <mergeCells count="3">
    <mergeCell ref="A19:B19"/>
    <mergeCell ref="D19:E19"/>
    <mergeCell ref="G19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19" sqref="A19:H20"/>
    </sheetView>
  </sheetViews>
  <sheetFormatPr baseColWidth="10" defaultRowHeight="15" x14ac:dyDescent="0.25"/>
  <sheetData>
    <row r="1" spans="1:2" x14ac:dyDescent="0.25">
      <c r="A1" t="s">
        <v>5</v>
      </c>
    </row>
    <row r="2" spans="1:2" x14ac:dyDescent="0.25">
      <c r="B2" t="s">
        <v>6</v>
      </c>
    </row>
    <row r="3" spans="1:2" x14ac:dyDescent="0.25">
      <c r="B3" t="s">
        <v>7</v>
      </c>
    </row>
    <row r="4" spans="1:2" x14ac:dyDescent="0.25">
      <c r="A4" t="s">
        <v>8</v>
      </c>
    </row>
    <row r="5" spans="1:2" x14ac:dyDescent="0.25">
      <c r="B5" t="s">
        <v>9</v>
      </c>
    </row>
    <row r="6" spans="1:2" x14ac:dyDescent="0.25">
      <c r="B6" t="s">
        <v>10</v>
      </c>
    </row>
    <row r="7" spans="1:2" x14ac:dyDescent="0.25">
      <c r="A7" t="s">
        <v>11</v>
      </c>
    </row>
    <row r="8" spans="1:2" x14ac:dyDescent="0.25">
      <c r="B8" t="s">
        <v>12</v>
      </c>
    </row>
    <row r="9" spans="1:2" x14ac:dyDescent="0.25">
      <c r="B9" t="s">
        <v>13</v>
      </c>
    </row>
    <row r="19" spans="1:8" x14ac:dyDescent="0.25">
      <c r="A19" s="3" t="s">
        <v>0</v>
      </c>
      <c r="B19" s="3"/>
      <c r="D19" s="3" t="s">
        <v>3</v>
      </c>
      <c r="E19" s="3"/>
      <c r="G19" s="3" t="s">
        <v>4</v>
      </c>
      <c r="H19" s="3"/>
    </row>
    <row r="20" spans="1:8" x14ac:dyDescent="0.25">
      <c r="A20" t="s">
        <v>1</v>
      </c>
      <c r="B20" t="s">
        <v>2</v>
      </c>
      <c r="D20" t="s">
        <v>1</v>
      </c>
      <c r="E20" t="s">
        <v>2</v>
      </c>
      <c r="G20" t="s">
        <v>1</v>
      </c>
      <c r="H20" t="s">
        <v>2</v>
      </c>
    </row>
    <row r="21" spans="1:8" x14ac:dyDescent="0.25">
      <c r="A21" s="2">
        <v>200</v>
      </c>
      <c r="B21" s="2">
        <v>1</v>
      </c>
      <c r="D21">
        <v>211</v>
      </c>
      <c r="E21">
        <v>1</v>
      </c>
      <c r="G21">
        <v>185</v>
      </c>
      <c r="H21">
        <v>1</v>
      </c>
    </row>
    <row r="22" spans="1:8" x14ac:dyDescent="0.25">
      <c r="A22" s="2">
        <v>201</v>
      </c>
      <c r="B22" s="2">
        <v>1</v>
      </c>
      <c r="D22">
        <v>212</v>
      </c>
      <c r="E22">
        <v>7</v>
      </c>
      <c r="G22">
        <v>186</v>
      </c>
      <c r="H22">
        <f>5+7</f>
        <v>12</v>
      </c>
    </row>
    <row r="23" spans="1:8" x14ac:dyDescent="0.25">
      <c r="A23" s="2">
        <v>202</v>
      </c>
      <c r="B23" s="2">
        <v>6</v>
      </c>
      <c r="D23">
        <v>213</v>
      </c>
      <c r="E23">
        <f>28+27</f>
        <v>55</v>
      </c>
      <c r="G23">
        <v>187</v>
      </c>
      <c r="H23">
        <f>27+25</f>
        <v>52</v>
      </c>
    </row>
    <row r="24" spans="1:8" x14ac:dyDescent="0.25">
      <c r="A24" s="2">
        <v>203</v>
      </c>
      <c r="B24" s="2">
        <v>5</v>
      </c>
      <c r="D24">
        <v>214</v>
      </c>
      <c r="E24">
        <f>110+85</f>
        <v>195</v>
      </c>
      <c r="G24">
        <v>188</v>
      </c>
      <c r="H24">
        <f>146+153</f>
        <v>299</v>
      </c>
    </row>
    <row r="25" spans="1:8" x14ac:dyDescent="0.25">
      <c r="A25" s="2">
        <v>204</v>
      </c>
      <c r="B25" s="2">
        <v>19</v>
      </c>
      <c r="D25">
        <v>215</v>
      </c>
      <c r="E25">
        <f>275+267</f>
        <v>542</v>
      </c>
      <c r="G25">
        <v>189</v>
      </c>
      <c r="H25">
        <f>547+556</f>
        <v>1103</v>
      </c>
    </row>
    <row r="26" spans="1:8" x14ac:dyDescent="0.25">
      <c r="A26" s="2">
        <v>205</v>
      </c>
      <c r="B26" s="2">
        <f>38+22</f>
        <v>60</v>
      </c>
      <c r="D26">
        <v>216</v>
      </c>
      <c r="E26">
        <f>570+575</f>
        <v>1145</v>
      </c>
      <c r="G26">
        <v>190</v>
      </c>
      <c r="H26">
        <f>1055+1111</f>
        <v>2166</v>
      </c>
    </row>
    <row r="27" spans="1:8" x14ac:dyDescent="0.25">
      <c r="A27" s="2">
        <v>206</v>
      </c>
      <c r="B27" s="2">
        <f>46+64</f>
        <v>110</v>
      </c>
      <c r="D27">
        <v>217</v>
      </c>
      <c r="E27">
        <f>859+797</f>
        <v>1656</v>
      </c>
      <c r="G27">
        <v>191</v>
      </c>
      <c r="H27">
        <f>1372+1323</f>
        <v>2695</v>
      </c>
    </row>
    <row r="28" spans="1:8" x14ac:dyDescent="0.25">
      <c r="A28" s="2">
        <v>207</v>
      </c>
      <c r="B28" s="2">
        <f>120+110</f>
        <v>230</v>
      </c>
      <c r="D28">
        <v>218</v>
      </c>
      <c r="E28">
        <f>908+982</f>
        <v>1890</v>
      </c>
      <c r="G28">
        <v>192</v>
      </c>
      <c r="H28">
        <f>1125+1128</f>
        <v>2253</v>
      </c>
    </row>
    <row r="29" spans="1:8" x14ac:dyDescent="0.25">
      <c r="A29" s="2">
        <v>208</v>
      </c>
      <c r="B29" s="2">
        <f>193+214</f>
        <v>407</v>
      </c>
      <c r="D29">
        <v>219</v>
      </c>
      <c r="E29">
        <f>824+831</f>
        <v>1655</v>
      </c>
      <c r="G29">
        <v>193</v>
      </c>
      <c r="H29">
        <f>522+498</f>
        <v>1020</v>
      </c>
    </row>
    <row r="30" spans="1:8" x14ac:dyDescent="0.25">
      <c r="A30" s="2">
        <v>209</v>
      </c>
      <c r="B30" s="2">
        <f>336+336</f>
        <v>672</v>
      </c>
      <c r="D30">
        <v>220</v>
      </c>
      <c r="E30">
        <f>573+596</f>
        <v>1169</v>
      </c>
      <c r="G30">
        <v>194</v>
      </c>
      <c r="H30">
        <f>166+158</f>
        <v>324</v>
      </c>
    </row>
    <row r="31" spans="1:8" x14ac:dyDescent="0.25">
      <c r="A31" s="2">
        <v>210</v>
      </c>
      <c r="B31" s="2">
        <f>449+452</f>
        <v>901</v>
      </c>
      <c r="D31">
        <v>221</v>
      </c>
      <c r="E31">
        <f>379+359</f>
        <v>738</v>
      </c>
      <c r="G31">
        <v>195</v>
      </c>
      <c r="H31">
        <f>30+34</f>
        <v>64</v>
      </c>
    </row>
    <row r="32" spans="1:8" x14ac:dyDescent="0.25">
      <c r="A32" s="2">
        <v>211</v>
      </c>
      <c r="B32" s="2">
        <f>560+548</f>
        <v>1108</v>
      </c>
      <c r="D32">
        <v>222</v>
      </c>
      <c r="E32">
        <f>234+233</f>
        <v>467</v>
      </c>
      <c r="G32">
        <v>196</v>
      </c>
      <c r="H32">
        <f>4+6</f>
        <v>10</v>
      </c>
    </row>
    <row r="33" spans="1:8" x14ac:dyDescent="0.25">
      <c r="A33" s="2">
        <v>212</v>
      </c>
      <c r="B33" s="2">
        <f>669+630</f>
        <v>1299</v>
      </c>
      <c r="D33">
        <v>223</v>
      </c>
      <c r="E33">
        <f>124+123</f>
        <v>247</v>
      </c>
      <c r="G33">
        <v>197</v>
      </c>
      <c r="H33">
        <v>1</v>
      </c>
    </row>
    <row r="34" spans="1:8" x14ac:dyDescent="0.25">
      <c r="A34" s="2">
        <v>213</v>
      </c>
      <c r="B34" s="2">
        <f>687+685</f>
        <v>1372</v>
      </c>
      <c r="D34">
        <v>224</v>
      </c>
      <c r="E34">
        <f>52+76</f>
        <v>128</v>
      </c>
      <c r="H34">
        <f>SUM(H21:H33)</f>
        <v>10000</v>
      </c>
    </row>
    <row r="35" spans="1:8" x14ac:dyDescent="0.25">
      <c r="A35" s="2">
        <v>214</v>
      </c>
      <c r="B35" s="2">
        <f>547+577</f>
        <v>1124</v>
      </c>
      <c r="D35">
        <v>225</v>
      </c>
      <c r="E35">
        <f>42+31</f>
        <v>73</v>
      </c>
    </row>
    <row r="36" spans="1:8" x14ac:dyDescent="0.25">
      <c r="A36" s="2">
        <v>215</v>
      </c>
      <c r="B36" s="2">
        <f>476+517</f>
        <v>993</v>
      </c>
      <c r="D36">
        <v>226</v>
      </c>
      <c r="E36">
        <f>13+13</f>
        <v>26</v>
      </c>
    </row>
    <row r="37" spans="1:8" x14ac:dyDescent="0.25">
      <c r="A37" s="2">
        <v>216</v>
      </c>
      <c r="B37" s="2">
        <f>353+360</f>
        <v>713</v>
      </c>
      <c r="D37">
        <v>227</v>
      </c>
      <c r="E37">
        <f>2+3</f>
        <v>5</v>
      </c>
    </row>
    <row r="38" spans="1:8" x14ac:dyDescent="0.25">
      <c r="A38" s="2">
        <v>217</v>
      </c>
      <c r="B38" s="2">
        <f>232+213</f>
        <v>445</v>
      </c>
      <c r="D38">
        <v>228</v>
      </c>
      <c r="E38">
        <v>1</v>
      </c>
    </row>
    <row r="39" spans="1:8" x14ac:dyDescent="0.25">
      <c r="A39" s="2">
        <v>218</v>
      </c>
      <c r="B39" s="2">
        <f>148+144</f>
        <v>292</v>
      </c>
      <c r="E39">
        <f>SUM(E21:E38)</f>
        <v>10000</v>
      </c>
    </row>
    <row r="40" spans="1:8" x14ac:dyDescent="0.25">
      <c r="A40" s="2">
        <v>219</v>
      </c>
      <c r="B40" s="2">
        <f>66+66</f>
        <v>132</v>
      </c>
    </row>
    <row r="41" spans="1:8" x14ac:dyDescent="0.25">
      <c r="A41" s="2">
        <v>220</v>
      </c>
      <c r="B41" s="2">
        <f>38+30</f>
        <v>68</v>
      </c>
    </row>
    <row r="42" spans="1:8" x14ac:dyDescent="0.25">
      <c r="A42" s="2">
        <v>221</v>
      </c>
      <c r="B42" s="2">
        <f>16+9</f>
        <v>25</v>
      </c>
    </row>
    <row r="43" spans="1:8" x14ac:dyDescent="0.25">
      <c r="A43" s="2">
        <v>222</v>
      </c>
      <c r="B43" s="2">
        <f>6+4</f>
        <v>10</v>
      </c>
    </row>
    <row r="44" spans="1:8" x14ac:dyDescent="0.25">
      <c r="A44" s="2">
        <v>223</v>
      </c>
      <c r="B44" s="2">
        <v>3</v>
      </c>
    </row>
    <row r="45" spans="1:8" x14ac:dyDescent="0.25">
      <c r="A45" s="2">
        <v>224</v>
      </c>
      <c r="B45" s="2">
        <v>2</v>
      </c>
    </row>
    <row r="46" spans="1:8" x14ac:dyDescent="0.25">
      <c r="A46" s="2">
        <v>225</v>
      </c>
      <c r="B46" s="2">
        <v>1</v>
      </c>
    </row>
    <row r="47" spans="1:8" x14ac:dyDescent="0.25">
      <c r="A47" s="2">
        <v>226</v>
      </c>
      <c r="B47" s="2">
        <v>1</v>
      </c>
    </row>
    <row r="48" spans="1:8" x14ac:dyDescent="0.25">
      <c r="B48">
        <f>SUM(B21:B47)</f>
        <v>10000</v>
      </c>
    </row>
  </sheetData>
  <mergeCells count="3">
    <mergeCell ref="A19:B19"/>
    <mergeCell ref="D19:E19"/>
    <mergeCell ref="G19:H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5</v>
      </c>
    </row>
    <row r="2" spans="1:4" x14ac:dyDescent="0.25">
      <c r="B2" t="s">
        <v>14</v>
      </c>
    </row>
    <row r="3" spans="1:4" x14ac:dyDescent="0.25">
      <c r="B3" t="s">
        <v>15</v>
      </c>
      <c r="D3" s="1"/>
    </row>
    <row r="4" spans="1:4" x14ac:dyDescent="0.25">
      <c r="A4" t="s">
        <v>8</v>
      </c>
    </row>
    <row r="5" spans="1:4" x14ac:dyDescent="0.25">
      <c r="B5" t="s">
        <v>14</v>
      </c>
    </row>
    <row r="6" spans="1:4" x14ac:dyDescent="0.25">
      <c r="B6" t="s">
        <v>16</v>
      </c>
    </row>
    <row r="7" spans="1:4" x14ac:dyDescent="0.25">
      <c r="A7" t="s">
        <v>11</v>
      </c>
    </row>
    <row r="8" spans="1:4" x14ac:dyDescent="0.25">
      <c r="B8" t="s">
        <v>14</v>
      </c>
    </row>
    <row r="9" spans="1:4" x14ac:dyDescent="0.25">
      <c r="B9" t="s">
        <v>17</v>
      </c>
    </row>
    <row r="19" spans="1:8" x14ac:dyDescent="0.25">
      <c r="A19" s="3" t="s">
        <v>0</v>
      </c>
      <c r="B19" s="3"/>
      <c r="D19" s="3" t="s">
        <v>3</v>
      </c>
      <c r="E19" s="3"/>
      <c r="G19" s="3" t="s">
        <v>4</v>
      </c>
      <c r="H19" s="3"/>
    </row>
    <row r="20" spans="1:8" x14ac:dyDescent="0.25">
      <c r="A20" t="s">
        <v>1</v>
      </c>
      <c r="B20" t="s">
        <v>2</v>
      </c>
      <c r="D20" t="s">
        <v>1</v>
      </c>
      <c r="E20" t="s">
        <v>2</v>
      </c>
      <c r="G20" t="s">
        <v>1</v>
      </c>
      <c r="H20" t="s">
        <v>2</v>
      </c>
    </row>
    <row r="21" spans="1:8" x14ac:dyDescent="0.25">
      <c r="A21">
        <v>335</v>
      </c>
      <c r="B21">
        <v>1</v>
      </c>
      <c r="D21">
        <v>335</v>
      </c>
      <c r="E21">
        <v>3</v>
      </c>
      <c r="G21">
        <v>335</v>
      </c>
      <c r="H21">
        <v>1</v>
      </c>
    </row>
    <row r="22" spans="1:8" x14ac:dyDescent="0.25">
      <c r="A22">
        <v>336</v>
      </c>
      <c r="B22">
        <f>5+7</f>
        <v>12</v>
      </c>
      <c r="D22">
        <v>336</v>
      </c>
      <c r="E22">
        <f>1+6</f>
        <v>7</v>
      </c>
      <c r="G22">
        <v>336</v>
      </c>
      <c r="H22">
        <f>4+9</f>
        <v>13</v>
      </c>
    </row>
    <row r="23" spans="1:8" x14ac:dyDescent="0.25">
      <c r="A23">
        <v>337</v>
      </c>
      <c r="B23">
        <f>22+17</f>
        <v>39</v>
      </c>
      <c r="D23">
        <v>337</v>
      </c>
      <c r="E23">
        <f>21+15</f>
        <v>36</v>
      </c>
      <c r="G23">
        <v>337</v>
      </c>
      <c r="H23">
        <f>13+16</f>
        <v>29</v>
      </c>
    </row>
    <row r="24" spans="1:8" x14ac:dyDescent="0.25">
      <c r="A24">
        <v>338</v>
      </c>
      <c r="B24">
        <f>37+35</f>
        <v>72</v>
      </c>
      <c r="D24">
        <v>338</v>
      </c>
      <c r="E24">
        <f>38+55</f>
        <v>93</v>
      </c>
      <c r="G24">
        <v>338</v>
      </c>
      <c r="H24">
        <f>37+37</f>
        <v>74</v>
      </c>
    </row>
    <row r="25" spans="1:8" x14ac:dyDescent="0.25">
      <c r="A25">
        <v>339</v>
      </c>
      <c r="B25">
        <f>79+76</f>
        <v>155</v>
      </c>
      <c r="D25">
        <v>339</v>
      </c>
      <c r="E25">
        <f>76+79</f>
        <v>155</v>
      </c>
      <c r="G25">
        <v>339</v>
      </c>
      <c r="H25">
        <f>69+69</f>
        <v>138</v>
      </c>
    </row>
    <row r="26" spans="1:8" x14ac:dyDescent="0.25">
      <c r="A26">
        <v>340</v>
      </c>
      <c r="B26">
        <f>132+132</f>
        <v>264</v>
      </c>
      <c r="D26">
        <v>340</v>
      </c>
      <c r="E26">
        <f>125+155</f>
        <v>280</v>
      </c>
      <c r="G26">
        <v>340</v>
      </c>
      <c r="H26">
        <f>115+109</f>
        <v>224</v>
      </c>
    </row>
    <row r="27" spans="1:8" x14ac:dyDescent="0.25">
      <c r="A27">
        <v>341</v>
      </c>
      <c r="B27">
        <f>176+160</f>
        <v>336</v>
      </c>
      <c r="D27">
        <v>341</v>
      </c>
      <c r="E27">
        <f>171+170</f>
        <v>341</v>
      </c>
      <c r="G27">
        <v>341</v>
      </c>
      <c r="H27">
        <f>171+193</f>
        <v>364</v>
      </c>
    </row>
    <row r="28" spans="1:8" x14ac:dyDescent="0.25">
      <c r="A28">
        <v>342</v>
      </c>
      <c r="B28">
        <f>231+220</f>
        <v>451</v>
      </c>
      <c r="D28">
        <v>342</v>
      </c>
      <c r="E28">
        <f>250+254</f>
        <v>504</v>
      </c>
      <c r="G28">
        <v>342</v>
      </c>
      <c r="H28">
        <f>251+247</f>
        <v>498</v>
      </c>
    </row>
    <row r="29" spans="1:8" x14ac:dyDescent="0.25">
      <c r="A29">
        <v>343</v>
      </c>
      <c r="B29">
        <f>299+309</f>
        <v>608</v>
      </c>
      <c r="D29">
        <v>343</v>
      </c>
      <c r="E29">
        <f>293+273</f>
        <v>566</v>
      </c>
      <c r="G29">
        <v>343</v>
      </c>
      <c r="H29">
        <f>309+280</f>
        <v>589</v>
      </c>
    </row>
    <row r="30" spans="1:8" x14ac:dyDescent="0.25">
      <c r="A30">
        <v>344</v>
      </c>
      <c r="B30">
        <f>356+320</f>
        <v>676</v>
      </c>
      <c r="D30">
        <v>344</v>
      </c>
      <c r="E30">
        <f>310+325</f>
        <v>635</v>
      </c>
      <c r="G30">
        <v>344</v>
      </c>
      <c r="H30">
        <f>323+336</f>
        <v>659</v>
      </c>
    </row>
    <row r="31" spans="1:8" x14ac:dyDescent="0.25">
      <c r="A31">
        <v>345</v>
      </c>
      <c r="B31">
        <f>334+382</f>
        <v>716</v>
      </c>
      <c r="D31">
        <v>345</v>
      </c>
      <c r="E31">
        <f>312+350</f>
        <v>662</v>
      </c>
      <c r="G31">
        <v>345</v>
      </c>
      <c r="H31">
        <f>334+342</f>
        <v>676</v>
      </c>
    </row>
    <row r="32" spans="1:8" x14ac:dyDescent="0.25">
      <c r="A32">
        <v>346</v>
      </c>
      <c r="B32">
        <f>318+357</f>
        <v>675</v>
      </c>
      <c r="D32">
        <v>346</v>
      </c>
      <c r="E32">
        <f>345+327</f>
        <v>672</v>
      </c>
      <c r="G32">
        <v>346</v>
      </c>
      <c r="H32">
        <f>379+367</f>
        <v>746</v>
      </c>
    </row>
    <row r="33" spans="1:8" x14ac:dyDescent="0.25">
      <c r="A33">
        <v>347</v>
      </c>
      <c r="B33">
        <f>374+377</f>
        <v>751</v>
      </c>
      <c r="D33">
        <v>347</v>
      </c>
      <c r="E33">
        <f>400+383</f>
        <v>783</v>
      </c>
      <c r="G33">
        <v>347</v>
      </c>
      <c r="H33">
        <f>351+369</f>
        <v>720</v>
      </c>
    </row>
    <row r="34" spans="1:8" x14ac:dyDescent="0.25">
      <c r="A34">
        <v>348</v>
      </c>
      <c r="B34">
        <f>355+369</f>
        <v>724</v>
      </c>
      <c r="D34">
        <v>348</v>
      </c>
      <c r="E34">
        <f>335+350</f>
        <v>685</v>
      </c>
      <c r="G34">
        <v>348</v>
      </c>
      <c r="H34">
        <f>369+316</f>
        <v>685</v>
      </c>
    </row>
    <row r="35" spans="1:8" x14ac:dyDescent="0.25">
      <c r="A35">
        <v>349</v>
      </c>
      <c r="B35">
        <f>337+287</f>
        <v>624</v>
      </c>
      <c r="D35">
        <v>349</v>
      </c>
      <c r="E35">
        <f>333+325</f>
        <v>658</v>
      </c>
      <c r="G35">
        <v>349</v>
      </c>
      <c r="H35">
        <f>312+345</f>
        <v>657</v>
      </c>
    </row>
    <row r="36" spans="1:8" x14ac:dyDescent="0.25">
      <c r="A36">
        <v>350</v>
      </c>
      <c r="B36">
        <f>275+324</f>
        <v>599</v>
      </c>
      <c r="D36">
        <v>350</v>
      </c>
      <c r="E36">
        <f>305+300</f>
        <v>605</v>
      </c>
      <c r="G36">
        <v>350</v>
      </c>
      <c r="H36">
        <f>317+285</f>
        <v>602</v>
      </c>
    </row>
    <row r="37" spans="1:8" x14ac:dyDescent="0.25">
      <c r="A37">
        <v>351</v>
      </c>
      <c r="B37">
        <f>297+265</f>
        <v>562</v>
      </c>
      <c r="D37">
        <v>351</v>
      </c>
      <c r="E37">
        <f>272+254</f>
        <v>526</v>
      </c>
      <c r="G37">
        <v>351</v>
      </c>
      <c r="H37">
        <f>281+271</f>
        <v>552</v>
      </c>
    </row>
    <row r="38" spans="1:8" x14ac:dyDescent="0.25">
      <c r="A38">
        <v>352</v>
      </c>
      <c r="B38">
        <f>226+241</f>
        <v>467</v>
      </c>
      <c r="D38">
        <v>352</v>
      </c>
      <c r="E38">
        <f>235+250</f>
        <v>485</v>
      </c>
      <c r="G38">
        <v>352</v>
      </c>
      <c r="H38">
        <f>256+272</f>
        <v>528</v>
      </c>
    </row>
    <row r="39" spans="1:8" x14ac:dyDescent="0.25">
      <c r="A39">
        <v>353</v>
      </c>
      <c r="B39">
        <f>186+203</f>
        <v>389</v>
      </c>
      <c r="D39">
        <v>353</v>
      </c>
      <c r="E39">
        <f>211+209</f>
        <v>420</v>
      </c>
      <c r="G39">
        <v>353</v>
      </c>
      <c r="H39">
        <f>192+207</f>
        <v>399</v>
      </c>
    </row>
    <row r="40" spans="1:8" x14ac:dyDescent="0.25">
      <c r="A40">
        <v>354</v>
      </c>
      <c r="B40">
        <f>170+192</f>
        <v>362</v>
      </c>
      <c r="D40">
        <v>354</v>
      </c>
      <c r="E40">
        <f>177+160</f>
        <v>337</v>
      </c>
      <c r="G40">
        <v>354</v>
      </c>
      <c r="H40">
        <f>164+179</f>
        <v>343</v>
      </c>
    </row>
    <row r="41" spans="1:8" x14ac:dyDescent="0.25">
      <c r="A41">
        <v>355</v>
      </c>
      <c r="B41">
        <f>174+135</f>
        <v>309</v>
      </c>
      <c r="D41">
        <v>355</v>
      </c>
      <c r="E41">
        <f>162+134</f>
        <v>296</v>
      </c>
      <c r="G41">
        <v>355</v>
      </c>
      <c r="H41">
        <f>133+143</f>
        <v>276</v>
      </c>
    </row>
    <row r="42" spans="1:8" x14ac:dyDescent="0.25">
      <c r="A42">
        <v>356</v>
      </c>
      <c r="B42">
        <f>118+121</f>
        <v>239</v>
      </c>
      <c r="D42">
        <v>356</v>
      </c>
      <c r="E42">
        <f>130+124</f>
        <v>254</v>
      </c>
      <c r="G42">
        <v>356</v>
      </c>
      <c r="H42">
        <f>130+109</f>
        <v>239</v>
      </c>
    </row>
    <row r="43" spans="1:8" x14ac:dyDescent="0.25">
      <c r="A43">
        <v>357</v>
      </c>
      <c r="B43">
        <f>88+102</f>
        <v>190</v>
      </c>
      <c r="D43">
        <v>357</v>
      </c>
      <c r="E43">
        <f>107+106</f>
        <v>213</v>
      </c>
      <c r="G43">
        <v>357</v>
      </c>
      <c r="H43">
        <f>89+104</f>
        <v>193</v>
      </c>
    </row>
    <row r="44" spans="1:8" x14ac:dyDescent="0.25">
      <c r="A44">
        <v>358</v>
      </c>
      <c r="B44">
        <f>85+70</f>
        <v>155</v>
      </c>
      <c r="D44">
        <v>358</v>
      </c>
      <c r="E44">
        <f>74+88</f>
        <v>162</v>
      </c>
      <c r="G44">
        <v>358</v>
      </c>
      <c r="H44">
        <f>79+78</f>
        <v>157</v>
      </c>
    </row>
    <row r="45" spans="1:8" x14ac:dyDescent="0.25">
      <c r="A45">
        <v>359</v>
      </c>
      <c r="B45">
        <f>82+69</f>
        <v>151</v>
      </c>
      <c r="D45">
        <v>359</v>
      </c>
      <c r="E45">
        <f>80+74</f>
        <v>154</v>
      </c>
      <c r="G45">
        <v>359</v>
      </c>
      <c r="H45">
        <f>59+72</f>
        <v>131</v>
      </c>
    </row>
    <row r="46" spans="1:8" x14ac:dyDescent="0.25">
      <c r="A46">
        <v>360</v>
      </c>
      <c r="B46">
        <f>58+55</f>
        <v>113</v>
      </c>
      <c r="D46">
        <v>360</v>
      </c>
      <c r="E46">
        <f>51+52</f>
        <v>103</v>
      </c>
      <c r="G46">
        <v>360</v>
      </c>
      <c r="H46">
        <f>56+65</f>
        <v>121</v>
      </c>
    </row>
    <row r="47" spans="1:8" x14ac:dyDescent="0.25">
      <c r="A47">
        <v>361</v>
      </c>
      <c r="B47">
        <f>50+43</f>
        <v>93</v>
      </c>
      <c r="D47">
        <v>361</v>
      </c>
      <c r="E47">
        <f>47+46</f>
        <v>93</v>
      </c>
      <c r="G47">
        <v>361</v>
      </c>
      <c r="H47">
        <f>42+36</f>
        <v>78</v>
      </c>
    </row>
    <row r="48" spans="1:8" x14ac:dyDescent="0.25">
      <c r="A48">
        <v>362</v>
      </c>
      <c r="B48">
        <f>29+37</f>
        <v>66</v>
      </c>
      <c r="D48">
        <v>362</v>
      </c>
      <c r="E48">
        <f>31+29</f>
        <v>60</v>
      </c>
      <c r="G48">
        <v>362</v>
      </c>
      <c r="H48">
        <f>43+35</f>
        <v>78</v>
      </c>
    </row>
    <row r="49" spans="1:8" x14ac:dyDescent="0.25">
      <c r="A49">
        <v>363</v>
      </c>
      <c r="B49">
        <f>28+22</f>
        <v>50</v>
      </c>
      <c r="D49">
        <v>363</v>
      </c>
      <c r="E49">
        <f>28+28</f>
        <v>56</v>
      </c>
      <c r="G49">
        <v>363</v>
      </c>
      <c r="H49">
        <f>22+32</f>
        <v>54</v>
      </c>
    </row>
    <row r="50" spans="1:8" x14ac:dyDescent="0.25">
      <c r="A50">
        <v>364</v>
      </c>
      <c r="B50">
        <f>21+27</f>
        <v>48</v>
      </c>
      <c r="D50">
        <v>364</v>
      </c>
      <c r="E50">
        <f>23+29</f>
        <v>52</v>
      </c>
      <c r="G50">
        <v>364</v>
      </c>
      <c r="H50">
        <f>32+24</f>
        <v>56</v>
      </c>
    </row>
    <row r="51" spans="1:8" x14ac:dyDescent="0.25">
      <c r="A51">
        <v>365</v>
      </c>
      <c r="B51">
        <f>12+18</f>
        <v>30</v>
      </c>
      <c r="D51">
        <v>365</v>
      </c>
      <c r="E51">
        <f>16+12</f>
        <v>28</v>
      </c>
      <c r="G51">
        <v>365</v>
      </c>
      <c r="H51">
        <f>17+18</f>
        <v>35</v>
      </c>
    </row>
    <row r="52" spans="1:8" x14ac:dyDescent="0.25">
      <c r="A52">
        <v>366</v>
      </c>
      <c r="B52">
        <f>13+5</f>
        <v>18</v>
      </c>
      <c r="D52">
        <v>366</v>
      </c>
      <c r="E52">
        <f>11+16</f>
        <v>27</v>
      </c>
      <c r="G52">
        <v>366</v>
      </c>
      <c r="H52">
        <f>10+14</f>
        <v>24</v>
      </c>
    </row>
    <row r="53" spans="1:8" x14ac:dyDescent="0.25">
      <c r="A53">
        <v>367</v>
      </c>
      <c r="B53">
        <f>6+3</f>
        <v>9</v>
      </c>
      <c r="D53">
        <v>367</v>
      </c>
      <c r="E53">
        <f>9+5</f>
        <v>14</v>
      </c>
      <c r="G53">
        <v>367</v>
      </c>
      <c r="H53">
        <f>13+6</f>
        <v>19</v>
      </c>
    </row>
    <row r="54" spans="1:8" x14ac:dyDescent="0.25">
      <c r="A54">
        <v>368</v>
      </c>
      <c r="B54">
        <f>11+5</f>
        <v>16</v>
      </c>
      <c r="D54">
        <v>368</v>
      </c>
      <c r="E54">
        <f>7+4</f>
        <v>11</v>
      </c>
      <c r="G54">
        <v>368</v>
      </c>
      <c r="H54">
        <f>6+8</f>
        <v>14</v>
      </c>
    </row>
    <row r="55" spans="1:8" x14ac:dyDescent="0.25">
      <c r="A55">
        <v>369</v>
      </c>
      <c r="B55">
        <f>4+3</f>
        <v>7</v>
      </c>
      <c r="D55">
        <v>369</v>
      </c>
      <c r="E55">
        <f>3+3</f>
        <v>6</v>
      </c>
      <c r="G55">
        <v>369</v>
      </c>
      <c r="H55">
        <f>8+2</f>
        <v>10</v>
      </c>
    </row>
    <row r="56" spans="1:8" x14ac:dyDescent="0.25">
      <c r="A56">
        <v>370</v>
      </c>
      <c r="B56">
        <f>5+2</f>
        <v>7</v>
      </c>
      <c r="D56">
        <v>370</v>
      </c>
      <c r="E56">
        <v>4</v>
      </c>
      <c r="G56">
        <v>370</v>
      </c>
      <c r="H56">
        <v>3</v>
      </c>
    </row>
    <row r="57" spans="1:8" x14ac:dyDescent="0.25">
      <c r="A57">
        <v>371</v>
      </c>
      <c r="B57">
        <f>1+3</f>
        <v>4</v>
      </c>
      <c r="D57">
        <v>371</v>
      </c>
      <c r="E57">
        <f>4+4</f>
        <v>8</v>
      </c>
      <c r="G57">
        <v>371</v>
      </c>
      <c r="H57">
        <f>2+5</f>
        <v>7</v>
      </c>
    </row>
    <row r="58" spans="1:8" x14ac:dyDescent="0.25">
      <c r="A58">
        <v>372</v>
      </c>
      <c r="B58">
        <f>2</f>
        <v>2</v>
      </c>
      <c r="D58">
        <v>373</v>
      </c>
      <c r="E58">
        <f>1+1</f>
        <v>2</v>
      </c>
      <c r="G58">
        <v>372</v>
      </c>
      <c r="H58">
        <v>2</v>
      </c>
    </row>
    <row r="59" spans="1:8" x14ac:dyDescent="0.25">
      <c r="A59">
        <v>373</v>
      </c>
      <c r="B59">
        <f>1+2</f>
        <v>3</v>
      </c>
      <c r="D59">
        <v>374</v>
      </c>
      <c r="E59">
        <v>2</v>
      </c>
      <c r="G59">
        <v>373</v>
      </c>
      <c r="H59">
        <v>3</v>
      </c>
    </row>
    <row r="60" spans="1:8" x14ac:dyDescent="0.25">
      <c r="A60">
        <v>374</v>
      </c>
      <c r="B60">
        <f>2+3</f>
        <v>5</v>
      </c>
      <c r="D60">
        <v>375</v>
      </c>
      <c r="E60">
        <v>1</v>
      </c>
      <c r="G60">
        <v>375</v>
      </c>
      <c r="H60">
        <v>1</v>
      </c>
    </row>
    <row r="61" spans="1:8" x14ac:dyDescent="0.25">
      <c r="A61">
        <v>376</v>
      </c>
      <c r="B61">
        <v>1</v>
      </c>
      <c r="D61">
        <v>377</v>
      </c>
      <c r="E61">
        <v>1</v>
      </c>
      <c r="G61">
        <v>377</v>
      </c>
      <c r="H61">
        <v>1</v>
      </c>
    </row>
    <row r="62" spans="1:8" x14ac:dyDescent="0.25">
      <c r="A62">
        <v>378</v>
      </c>
      <c r="B62">
        <v>1</v>
      </c>
      <c r="E62">
        <f>SUM(E21:E61)</f>
        <v>10000</v>
      </c>
      <c r="G62">
        <v>380</v>
      </c>
      <c r="H62">
        <v>1</v>
      </c>
    </row>
    <row r="63" spans="1:8" x14ac:dyDescent="0.25">
      <c r="B63">
        <f>SUM(B21:B62)</f>
        <v>10000</v>
      </c>
      <c r="H63">
        <f>SUM(H21:H62)</f>
        <v>10000</v>
      </c>
    </row>
  </sheetData>
  <mergeCells count="3">
    <mergeCell ref="A19:B19"/>
    <mergeCell ref="D19:E19"/>
    <mergeCell ref="G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60040</vt:lpstr>
      <vt:lpstr>60060</vt:lpstr>
      <vt:lpstr>60090</vt:lpstr>
      <vt:lpstr>R100050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</dc:creator>
  <cp:lastModifiedBy>Mica</cp:lastModifiedBy>
  <dcterms:created xsi:type="dcterms:W3CDTF">2017-06-26T16:56:32Z</dcterms:created>
  <dcterms:modified xsi:type="dcterms:W3CDTF">2017-06-26T18:47:53Z</dcterms:modified>
</cp:coreProperties>
</file>