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c151\Documents\Toolsmithing\Ingrid Quick Start\"/>
    </mc:Choice>
  </mc:AlternateContent>
  <bookViews>
    <workbookView xWindow="0" yWindow="0" windowWidth="28800" windowHeight="14100" firstSheet="7" activeTab="9"/>
  </bookViews>
  <sheets>
    <sheet name="README" sheetId="17" r:id="rId1"/>
    <sheet name="Component Report" sheetId="7" r:id="rId2"/>
    <sheet name="Component Tracking" sheetId="1" r:id="rId3"/>
    <sheet name="Component Discussion" sheetId="2" r:id="rId4"/>
    <sheet name="Part-Assembly Locators" sheetId="4" r:id="rId5"/>
    <sheet name="Part Type Split" sheetId="10" r:id="rId6"/>
    <sheet name="Connections" sheetId="13" r:id="rId7"/>
    <sheet name="Car Connections" sheetId="23" r:id="rId8"/>
    <sheet name="Delegation Counters" sheetId="18" r:id="rId9"/>
    <sheet name="SystemParts" sheetId="5" r:id="rId10"/>
    <sheet name="SystemIndexParts" sheetId="11" r:id="rId11"/>
    <sheet name="SystemSpatialParts" sheetId="9" r:id="rId12"/>
    <sheet name="InterfaceConnection" sheetId="14" r:id="rId13"/>
    <sheet name="InterfaceDelegation" sheetId="15" r:id="rId14"/>
    <sheet name="FinalDelegation" sheetId="1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5" l="1"/>
  <c r="A7" i="5" l="1"/>
  <c r="B7" i="5"/>
  <c r="E7" i="5" s="1"/>
  <c r="C7" i="5"/>
  <c r="D7" i="5" s="1"/>
  <c r="A8" i="5"/>
  <c r="B8" i="5"/>
  <c r="E8" i="5" s="1"/>
  <c r="C8" i="5"/>
  <c r="D8" i="5" s="1"/>
  <c r="A9" i="5"/>
  <c r="B9" i="5"/>
  <c r="E9" i="5" s="1"/>
  <c r="C9" i="5"/>
  <c r="A10" i="5"/>
  <c r="B10" i="5"/>
  <c r="E10" i="5" s="1"/>
  <c r="C10" i="5"/>
  <c r="A11" i="5"/>
  <c r="B11" i="5"/>
  <c r="E11" i="5" s="1"/>
  <c r="C11" i="5"/>
  <c r="D11" i="5" s="1"/>
  <c r="A12" i="5"/>
  <c r="B12" i="5"/>
  <c r="E12" i="5" s="1"/>
  <c r="C12" i="5"/>
  <c r="A13" i="5"/>
  <c r="B13" i="5"/>
  <c r="E13" i="5" s="1"/>
  <c r="C13" i="5"/>
  <c r="A14" i="5"/>
  <c r="B14" i="5"/>
  <c r="E14" i="5" s="1"/>
  <c r="C14" i="5"/>
  <c r="D14" i="5" s="1"/>
  <c r="A15" i="5"/>
  <c r="B15" i="5"/>
  <c r="E15" i="5" s="1"/>
  <c r="C15" i="5"/>
  <c r="D15" i="5"/>
  <c r="A16" i="5"/>
  <c r="B16" i="5"/>
  <c r="E16" i="5" s="1"/>
  <c r="C16" i="5"/>
  <c r="D16" i="5"/>
  <c r="D12" i="5" l="1"/>
  <c r="D13" i="5"/>
  <c r="D9" i="5"/>
  <c r="D10" i="5"/>
  <c r="AH3" i="23"/>
  <c r="AH2" i="23"/>
  <c r="B3" i="23"/>
  <c r="B2" i="23"/>
  <c r="A2" i="23"/>
  <c r="C32" i="4" l="1"/>
  <c r="H32" i="4"/>
  <c r="H3" i="4"/>
  <c r="H4" i="4"/>
  <c r="H5" i="4"/>
  <c r="H6" i="4"/>
  <c r="H7" i="4"/>
  <c r="H8" i="4"/>
  <c r="H9" i="4"/>
  <c r="H10" i="4"/>
  <c r="H11" i="4"/>
  <c r="H12" i="4"/>
  <c r="H13" i="4"/>
  <c r="H14" i="4"/>
  <c r="H15" i="4"/>
  <c r="H16" i="4"/>
  <c r="H17" i="4"/>
  <c r="H18" i="4"/>
  <c r="H19" i="4"/>
  <c r="H20" i="4"/>
  <c r="H21" i="4"/>
  <c r="H23" i="4"/>
  <c r="H24" i="4"/>
  <c r="H25" i="4"/>
  <c r="H26" i="4"/>
  <c r="H27" i="4"/>
  <c r="H28" i="4"/>
  <c r="H29" i="4"/>
  <c r="H30" i="4"/>
  <c r="H31" i="4"/>
  <c r="H2" i="4"/>
  <c r="A32" i="4"/>
  <c r="B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H22" i="4" s="1"/>
  <c r="A23" i="4"/>
  <c r="B23" i="4"/>
  <c r="A24" i="4"/>
  <c r="B24" i="4"/>
  <c r="A25" i="4"/>
  <c r="B25" i="4"/>
  <c r="A26" i="4"/>
  <c r="B26" i="4"/>
  <c r="A27" i="4"/>
  <c r="B27" i="4"/>
  <c r="A28" i="4"/>
  <c r="B28" i="4"/>
  <c r="A29" i="4"/>
  <c r="B29" i="4"/>
  <c r="A30" i="4"/>
  <c r="B30" i="4"/>
  <c r="A31" i="4"/>
  <c r="B31" i="4"/>
  <c r="B2" i="4"/>
  <c r="A2" i="4"/>
  <c r="C2" i="9"/>
  <c r="C3" i="9"/>
  <c r="C4" i="9"/>
  <c r="C5" i="9"/>
  <c r="C6" i="9"/>
  <c r="C7" i="9"/>
  <c r="C8" i="9"/>
  <c r="B2" i="9"/>
  <c r="B3" i="9"/>
  <c r="B4" i="9"/>
  <c r="B5" i="9"/>
  <c r="B6" i="9"/>
  <c r="B7" i="9"/>
  <c r="B8" i="9"/>
  <c r="A2" i="9"/>
  <c r="A3" i="9"/>
  <c r="A4" i="9"/>
  <c r="A5" i="9"/>
  <c r="A6" i="9"/>
  <c r="A7" i="9"/>
  <c r="A8" i="9"/>
  <c r="C2" i="11"/>
  <c r="C3" i="11"/>
  <c r="C4" i="11"/>
  <c r="C5" i="11"/>
  <c r="B2" i="11"/>
  <c r="B3" i="11"/>
  <c r="B4" i="11"/>
  <c r="B5" i="11"/>
  <c r="A2" i="11"/>
  <c r="A3" i="11"/>
  <c r="A4" i="11"/>
  <c r="A5" i="11"/>
  <c r="C2" i="5"/>
  <c r="C3" i="5"/>
  <c r="C4" i="5"/>
  <c r="C5" i="5"/>
  <c r="C6" i="5"/>
  <c r="B2" i="5"/>
  <c r="E2" i="5" s="1"/>
  <c r="B3" i="5"/>
  <c r="E3" i="5" s="1"/>
  <c r="B4" i="5"/>
  <c r="E4" i="5" s="1"/>
  <c r="B5" i="5"/>
  <c r="E5" i="5" s="1"/>
  <c r="B6" i="5"/>
  <c r="E6" i="5" s="1"/>
  <c r="A2" i="5"/>
  <c r="A3" i="5"/>
  <c r="A4" i="5"/>
  <c r="A5" i="5"/>
  <c r="A6" i="5"/>
  <c r="H2" i="10" l="1"/>
  <c r="G2" i="10"/>
  <c r="F2" i="10"/>
  <c r="C32" i="10" l="1"/>
  <c r="C31" i="10"/>
  <c r="C30" i="10"/>
  <c r="C29" i="10"/>
  <c r="C28" i="10"/>
  <c r="C27" i="10"/>
  <c r="C26" i="10"/>
  <c r="C25" i="10"/>
  <c r="C24" i="10"/>
  <c r="C23" i="10"/>
  <c r="C22" i="10"/>
  <c r="C21" i="10"/>
  <c r="C20" i="10"/>
  <c r="C19" i="10"/>
  <c r="C18" i="10"/>
  <c r="C17" i="10"/>
  <c r="C16" i="10"/>
  <c r="C14" i="10"/>
  <c r="C15" i="10"/>
  <c r="C13" i="10"/>
  <c r="C12" i="10"/>
  <c r="C11" i="10"/>
  <c r="C8" i="10"/>
  <c r="C5" i="10"/>
  <c r="C4" i="10"/>
  <c r="C3" i="10"/>
  <c r="C2" i="10"/>
  <c r="A17" i="10"/>
  <c r="A16" i="10"/>
  <c r="A15" i="10"/>
  <c r="A2" i="10"/>
  <c r="A3" i="10" s="1"/>
  <c r="A4" i="10"/>
  <c r="B4" i="10" s="1"/>
  <c r="A5" i="10"/>
  <c r="B5" i="10" s="1"/>
  <c r="A6" i="10"/>
  <c r="B6" i="10" s="1"/>
  <c r="A7" i="10"/>
  <c r="B7" i="10" s="1"/>
  <c r="A8" i="10"/>
  <c r="A9" i="10"/>
  <c r="B9" i="10" s="1"/>
  <c r="A10" i="10"/>
  <c r="B10" i="10" s="1"/>
  <c r="A11" i="10"/>
  <c r="B11" i="10" s="1"/>
  <c r="A12" i="10"/>
  <c r="A13" i="10"/>
  <c r="A14" i="10"/>
  <c r="A18" i="10"/>
  <c r="A19" i="10"/>
  <c r="A20" i="10"/>
  <c r="B20" i="10" s="1"/>
  <c r="A21" i="10"/>
  <c r="B21" i="10" s="1"/>
  <c r="A22" i="10"/>
  <c r="A23" i="10"/>
  <c r="A24" i="10"/>
  <c r="A25" i="10"/>
  <c r="A26" i="10"/>
  <c r="B26" i="10" s="1"/>
  <c r="A27" i="10"/>
  <c r="B27" i="10" s="1"/>
  <c r="A28" i="10"/>
  <c r="B28" i="10" s="1"/>
  <c r="A29" i="10"/>
  <c r="A30" i="10"/>
  <c r="B30" i="10" s="1"/>
  <c r="A31" i="10"/>
  <c r="B31" i="10" s="1"/>
  <c r="A32" i="10"/>
  <c r="B32" i="10" s="1"/>
  <c r="B18" i="10" l="1"/>
  <c r="B13" i="10"/>
  <c r="B8" i="10"/>
  <c r="B19" i="10"/>
  <c r="A25" i="2"/>
  <c r="A26" i="2"/>
  <c r="A27" i="2"/>
  <c r="A28" i="2"/>
  <c r="A29" i="2"/>
  <c r="A23" i="2"/>
  <c r="A24" i="2"/>
  <c r="C3" i="13" l="1"/>
  <c r="D3" i="13"/>
  <c r="E3" i="13"/>
  <c r="F3" i="13"/>
  <c r="G3" i="13"/>
  <c r="H3" i="13"/>
  <c r="I3" i="13"/>
  <c r="J3" i="13"/>
  <c r="K3" i="13"/>
  <c r="C4" i="13"/>
  <c r="D4" i="13"/>
  <c r="E4" i="13"/>
  <c r="F4" i="13"/>
  <c r="G4" i="13"/>
  <c r="H4" i="13"/>
  <c r="I4" i="13"/>
  <c r="J4" i="13"/>
  <c r="K4" i="13"/>
  <c r="C5" i="13"/>
  <c r="D5" i="13"/>
  <c r="E5" i="13"/>
  <c r="F5" i="13"/>
  <c r="G5" i="13"/>
  <c r="H5" i="13"/>
  <c r="I5" i="13"/>
  <c r="J5" i="13"/>
  <c r="K5" i="13"/>
  <c r="C6" i="13"/>
  <c r="D6" i="13"/>
  <c r="E6" i="13"/>
  <c r="F6" i="13"/>
  <c r="G6" i="13"/>
  <c r="H6" i="13"/>
  <c r="I6" i="13"/>
  <c r="J6" i="13"/>
  <c r="K6" i="13"/>
  <c r="C7" i="13"/>
  <c r="D7" i="13"/>
  <c r="E7" i="13"/>
  <c r="F7" i="13"/>
  <c r="G7" i="13"/>
  <c r="H7" i="13"/>
  <c r="I7" i="13"/>
  <c r="J7" i="13"/>
  <c r="K7" i="13"/>
  <c r="C8" i="13"/>
  <c r="D8" i="13"/>
  <c r="E8" i="13"/>
  <c r="F8" i="13"/>
  <c r="G8" i="13"/>
  <c r="H8" i="13"/>
  <c r="I8" i="13"/>
  <c r="J8" i="13"/>
  <c r="K8" i="13"/>
  <c r="C9" i="13"/>
  <c r="D9" i="13"/>
  <c r="E9" i="13"/>
  <c r="F9" i="13"/>
  <c r="G9" i="13"/>
  <c r="H9" i="13"/>
  <c r="I9" i="13"/>
  <c r="J9" i="13"/>
  <c r="K9" i="13"/>
  <c r="C10" i="13"/>
  <c r="D10" i="13"/>
  <c r="E10" i="13"/>
  <c r="F10" i="13"/>
  <c r="G10" i="13"/>
  <c r="H10" i="13"/>
  <c r="I10" i="13"/>
  <c r="J10" i="13"/>
  <c r="K10" i="13"/>
  <c r="C11" i="13"/>
  <c r="D11" i="13"/>
  <c r="E11" i="13"/>
  <c r="F11" i="13"/>
  <c r="G11" i="13"/>
  <c r="H11" i="13"/>
  <c r="I11" i="13"/>
  <c r="J11" i="13"/>
  <c r="K11" i="13"/>
  <c r="C12" i="13"/>
  <c r="D12" i="13"/>
  <c r="E12" i="13"/>
  <c r="F12" i="13"/>
  <c r="G12" i="13"/>
  <c r="H12" i="13"/>
  <c r="I12" i="13"/>
  <c r="J12" i="13"/>
  <c r="K12" i="13"/>
  <c r="C13" i="13"/>
  <c r="D13" i="13"/>
  <c r="E13" i="13"/>
  <c r="F13" i="13"/>
  <c r="G13" i="13"/>
  <c r="H13" i="13"/>
  <c r="I13" i="13"/>
  <c r="J13" i="13"/>
  <c r="K13" i="13"/>
  <c r="C14" i="13"/>
  <c r="D14" i="13"/>
  <c r="E14" i="13"/>
  <c r="F14" i="13"/>
  <c r="G14" i="13"/>
  <c r="H14" i="13"/>
  <c r="I14" i="13"/>
  <c r="J14" i="13"/>
  <c r="K14" i="13"/>
  <c r="C15" i="13"/>
  <c r="D15" i="13"/>
  <c r="E15" i="13"/>
  <c r="F15" i="13"/>
  <c r="G15" i="13"/>
  <c r="H15" i="13"/>
  <c r="I15" i="13"/>
  <c r="J15" i="13"/>
  <c r="K15" i="13"/>
  <c r="C16" i="13"/>
  <c r="D16" i="13"/>
  <c r="E16" i="13"/>
  <c r="F16" i="13"/>
  <c r="G16" i="13"/>
  <c r="H16" i="13"/>
  <c r="I16" i="13"/>
  <c r="J16" i="13"/>
  <c r="K16" i="13"/>
  <c r="C17" i="13"/>
  <c r="D17" i="13"/>
  <c r="E17" i="13"/>
  <c r="F17" i="13"/>
  <c r="G17" i="13"/>
  <c r="H17" i="13"/>
  <c r="I17" i="13"/>
  <c r="J17" i="13"/>
  <c r="K17" i="13"/>
  <c r="C18" i="13"/>
  <c r="D18" i="13"/>
  <c r="E18" i="13"/>
  <c r="F18" i="13"/>
  <c r="G18" i="13"/>
  <c r="H18" i="13"/>
  <c r="I18" i="13"/>
  <c r="J18" i="13"/>
  <c r="K18" i="13"/>
  <c r="C19" i="13"/>
  <c r="D19" i="13"/>
  <c r="E19" i="13"/>
  <c r="F19" i="13"/>
  <c r="G19" i="13"/>
  <c r="H19" i="13"/>
  <c r="I19" i="13"/>
  <c r="J19" i="13"/>
  <c r="K19" i="13"/>
  <c r="C20" i="13"/>
  <c r="D20" i="13"/>
  <c r="E20" i="13"/>
  <c r="F20" i="13"/>
  <c r="G20" i="13"/>
  <c r="H20" i="13"/>
  <c r="I20" i="13"/>
  <c r="J20" i="13"/>
  <c r="K20" i="13"/>
  <c r="C21" i="13"/>
  <c r="D21" i="13"/>
  <c r="E21" i="13"/>
  <c r="F21" i="13"/>
  <c r="G21" i="13"/>
  <c r="H21" i="13"/>
  <c r="I21" i="13"/>
  <c r="J21" i="13"/>
  <c r="K21" i="13"/>
  <c r="C22" i="13"/>
  <c r="D22" i="13"/>
  <c r="E22" i="13"/>
  <c r="F22" i="13"/>
  <c r="G22" i="13"/>
  <c r="H22" i="13"/>
  <c r="I22" i="13"/>
  <c r="J22" i="13"/>
  <c r="K22" i="13"/>
  <c r="C23" i="13"/>
  <c r="D23" i="13"/>
  <c r="E23" i="13"/>
  <c r="F23" i="13"/>
  <c r="G23" i="13"/>
  <c r="H23" i="13"/>
  <c r="I23" i="13"/>
  <c r="J23" i="13"/>
  <c r="K23" i="13"/>
  <c r="C2" i="13"/>
  <c r="D2" i="13"/>
  <c r="E2" i="13"/>
  <c r="F2" i="13"/>
  <c r="G2" i="13"/>
  <c r="H2" i="13"/>
  <c r="I2" i="13"/>
  <c r="J2" i="13"/>
  <c r="K2" i="13"/>
  <c r="M23" i="13"/>
  <c r="L23" i="13"/>
  <c r="M22" i="13"/>
  <c r="L22" i="13"/>
  <c r="M21" i="13"/>
  <c r="B20" i="13"/>
  <c r="L20" i="13"/>
  <c r="B19" i="13"/>
  <c r="L19" i="13"/>
  <c r="M18" i="13"/>
  <c r="A18" i="13"/>
  <c r="M17" i="13"/>
  <c r="M16" i="13"/>
  <c r="L16" i="13"/>
  <c r="M15" i="13"/>
  <c r="L15" i="13"/>
  <c r="M14" i="13"/>
  <c r="L14" i="13"/>
  <c r="M13" i="13"/>
  <c r="M12" i="13"/>
  <c r="M11" i="13"/>
  <c r="M10" i="13"/>
  <c r="L10" i="13"/>
  <c r="B9" i="13"/>
  <c r="L9" i="13"/>
  <c r="M8" i="13"/>
  <c r="A8" i="13"/>
  <c r="M7" i="13"/>
  <c r="L7" i="13"/>
  <c r="M6" i="13"/>
  <c r="L6" i="13"/>
  <c r="B5" i="13"/>
  <c r="L5" i="13"/>
  <c r="M4" i="13"/>
  <c r="A4" i="13"/>
  <c r="M3" i="23"/>
  <c r="M3" i="13" s="1"/>
  <c r="A3" i="23"/>
  <c r="L3" i="23" s="1"/>
  <c r="L3" i="13" s="1"/>
  <c r="M2" i="23"/>
  <c r="M2" i="13" s="1"/>
  <c r="L2" i="23"/>
  <c r="L2" i="13" s="1"/>
  <c r="C15" i="4"/>
  <c r="C16" i="4"/>
  <c r="C20" i="4"/>
  <c r="C19" i="4"/>
  <c r="C17" i="4"/>
  <c r="C18" i="4"/>
  <c r="C11" i="4"/>
  <c r="C12" i="4"/>
  <c r="C13" i="4"/>
  <c r="C14" i="4"/>
  <c r="A19" i="2"/>
  <c r="A20" i="2"/>
  <c r="A21" i="2"/>
  <c r="A22" i="2"/>
  <c r="A13" i="7"/>
  <c r="C13" i="7"/>
  <c r="D13" i="7"/>
  <c r="E13" i="7"/>
  <c r="F13" i="7"/>
  <c r="G13" i="7"/>
  <c r="A14" i="7"/>
  <c r="C14" i="7"/>
  <c r="D14" i="7"/>
  <c r="E14" i="7"/>
  <c r="F14" i="7"/>
  <c r="G14" i="7"/>
  <c r="A15" i="7"/>
  <c r="C15" i="7"/>
  <c r="D15" i="7"/>
  <c r="E15" i="7"/>
  <c r="F15" i="7"/>
  <c r="G15" i="7"/>
  <c r="A16" i="7"/>
  <c r="C16" i="7"/>
  <c r="D16" i="7"/>
  <c r="E16" i="7"/>
  <c r="F16" i="7"/>
  <c r="G16" i="7"/>
  <c r="A17" i="7"/>
  <c r="C17" i="7"/>
  <c r="D17" i="7"/>
  <c r="E17" i="7"/>
  <c r="F17" i="7"/>
  <c r="G17" i="7"/>
  <c r="A18" i="7"/>
  <c r="C18" i="7"/>
  <c r="D18" i="7"/>
  <c r="E18" i="7"/>
  <c r="F18" i="7"/>
  <c r="G18" i="7"/>
  <c r="A19" i="7"/>
  <c r="C19" i="7"/>
  <c r="D19" i="7"/>
  <c r="E19" i="7"/>
  <c r="F19" i="7"/>
  <c r="G19" i="7"/>
  <c r="A20" i="7"/>
  <c r="C20" i="7"/>
  <c r="D20" i="7"/>
  <c r="E20" i="7"/>
  <c r="F20" i="7"/>
  <c r="G20" i="7"/>
  <c r="A21" i="7"/>
  <c r="C21" i="7"/>
  <c r="D21" i="7"/>
  <c r="E21" i="7"/>
  <c r="F21" i="7"/>
  <c r="G21" i="7"/>
  <c r="A22" i="7"/>
  <c r="C22" i="7"/>
  <c r="D22" i="7"/>
  <c r="E22" i="7"/>
  <c r="F22" i="7"/>
  <c r="G22" i="7"/>
  <c r="A23" i="7"/>
  <c r="C23" i="7"/>
  <c r="D23" i="7"/>
  <c r="E23" i="7"/>
  <c r="F23" i="7"/>
  <c r="G23" i="7"/>
  <c r="A24" i="7"/>
  <c r="C24" i="7"/>
  <c r="D24" i="7"/>
  <c r="E24" i="7"/>
  <c r="F24" i="7"/>
  <c r="G24" i="7"/>
  <c r="A25" i="7"/>
  <c r="C25" i="7"/>
  <c r="D25" i="7"/>
  <c r="E25" i="7"/>
  <c r="F25" i="7"/>
  <c r="G25" i="7"/>
  <c r="A26" i="7"/>
  <c r="C26" i="7"/>
  <c r="D26" i="7"/>
  <c r="E26" i="7"/>
  <c r="F26" i="7"/>
  <c r="G26" i="7"/>
  <c r="A27" i="7"/>
  <c r="C27" i="7"/>
  <c r="D27" i="7"/>
  <c r="E27" i="7"/>
  <c r="F27" i="7"/>
  <c r="G27" i="7"/>
  <c r="B23" i="13" l="1"/>
  <c r="M19" i="13"/>
  <c r="B18" i="13"/>
  <c r="B16" i="13"/>
  <c r="B17" i="13"/>
  <c r="R17" i="13"/>
  <c r="R21" i="13"/>
  <c r="B21" i="13"/>
  <c r="A13" i="13"/>
  <c r="B10" i="13"/>
  <c r="A19" i="13"/>
  <c r="B6" i="13"/>
  <c r="M20" i="13"/>
  <c r="A20" i="13"/>
  <c r="B14" i="13"/>
  <c r="A2" i="13"/>
  <c r="B22" i="13"/>
  <c r="A21" i="13"/>
  <c r="B15" i="13"/>
  <c r="A14" i="13"/>
  <c r="B11" i="13"/>
  <c r="A10" i="13"/>
  <c r="B7" i="13"/>
  <c r="A6" i="13"/>
  <c r="B3" i="13"/>
  <c r="A9" i="13"/>
  <c r="A5" i="13"/>
  <c r="A23" i="13"/>
  <c r="A22" i="13"/>
  <c r="A17" i="13"/>
  <c r="A16" i="13"/>
  <c r="A15" i="13"/>
  <c r="B12" i="13"/>
  <c r="A11" i="13"/>
  <c r="B8" i="13"/>
  <c r="A7" i="13"/>
  <c r="B4" i="13"/>
  <c r="A3" i="13"/>
  <c r="R18" i="13"/>
  <c r="L4" i="13"/>
  <c r="M5" i="13"/>
  <c r="L8" i="13"/>
  <c r="M9" i="13"/>
  <c r="B2" i="13"/>
  <c r="B13" i="13"/>
  <c r="A12" i="13"/>
  <c r="R12" i="13"/>
  <c r="L12" i="13"/>
  <c r="L21" i="13"/>
  <c r="L17" i="13"/>
  <c r="R11" i="13"/>
  <c r="L11" i="13"/>
  <c r="O13" i="13"/>
  <c r="L13" i="13"/>
  <c r="O22" i="13"/>
  <c r="R7" i="13"/>
  <c r="O2" i="23"/>
  <c r="O3" i="23"/>
  <c r="O14" i="13"/>
  <c r="O23" i="13"/>
  <c r="R23" i="13"/>
  <c r="O10" i="13"/>
  <c r="R10" i="13"/>
  <c r="O11" i="13"/>
  <c r="R2" i="23"/>
  <c r="R2" i="13" s="1"/>
  <c r="R3" i="23"/>
  <c r="R3" i="13" s="1"/>
  <c r="O6" i="13"/>
  <c r="R6" i="13"/>
  <c r="O7" i="13"/>
  <c r="R13" i="13"/>
  <c r="R14" i="13"/>
  <c r="O21" i="13"/>
  <c r="O15" i="13"/>
  <c r="R15" i="13"/>
  <c r="O16" i="13"/>
  <c r="R16" i="13"/>
  <c r="O17" i="13"/>
  <c r="O12" i="13"/>
  <c r="R22" i="13"/>
  <c r="O3" i="13" l="1"/>
  <c r="AG3" i="23"/>
  <c r="O2" i="13"/>
  <c r="AG2" i="23"/>
  <c r="L18" i="13"/>
  <c r="R5" i="13"/>
  <c r="R19" i="13"/>
  <c r="O5" i="13"/>
  <c r="O19" i="13"/>
  <c r="R9" i="13"/>
  <c r="R20" i="13"/>
  <c r="O20" i="13"/>
  <c r="R4" i="13"/>
  <c r="O4" i="13"/>
  <c r="O18" i="13"/>
  <c r="P18" i="13"/>
  <c r="R8" i="13"/>
  <c r="O8" i="13"/>
  <c r="O9" i="13"/>
  <c r="P23" i="13"/>
  <c r="P2" i="23"/>
  <c r="P3" i="23"/>
  <c r="P16" i="13"/>
  <c r="P15" i="13"/>
  <c r="P19" i="13" l="1"/>
  <c r="P22" i="13"/>
  <c r="P4" i="13"/>
  <c r="P5" i="13"/>
  <c r="P20" i="13"/>
  <c r="P9" i="13"/>
  <c r="Q16" i="13"/>
  <c r="Q12" i="13"/>
  <c r="P12" i="13"/>
  <c r="Q6" i="13"/>
  <c r="P6" i="13"/>
  <c r="P2" i="13"/>
  <c r="P13" i="13"/>
  <c r="P21" i="13"/>
  <c r="P10" i="13"/>
  <c r="P7" i="13"/>
  <c r="Q3" i="23"/>
  <c r="Q3" i="13" s="1"/>
  <c r="P3" i="13"/>
  <c r="P14" i="13"/>
  <c r="P17" i="13"/>
  <c r="P11" i="13"/>
  <c r="Q22" i="13"/>
  <c r="Q2" i="23"/>
  <c r="Q2" i="13" s="1"/>
  <c r="Q4" i="13" l="1"/>
  <c r="N3" i="23"/>
  <c r="N3" i="13" s="1"/>
  <c r="N12" i="13"/>
  <c r="Q18" i="13"/>
  <c r="N18" i="13"/>
  <c r="Z18" i="13"/>
  <c r="T18" i="13"/>
  <c r="P8" i="13"/>
  <c r="T16" i="13"/>
  <c r="S18" i="13"/>
  <c r="N2" i="23"/>
  <c r="AG18" i="13"/>
  <c r="AA18" i="13"/>
  <c r="N22" i="13"/>
  <c r="Q8" i="13"/>
  <c r="N19" i="13"/>
  <c r="Q19" i="13"/>
  <c r="Q17" i="13"/>
  <c r="Q14" i="13"/>
  <c r="Q7" i="13"/>
  <c r="N5" i="13"/>
  <c r="Q5" i="13"/>
  <c r="Q11" i="13"/>
  <c r="N9" i="13"/>
  <c r="Q9" i="13"/>
  <c r="Q10" i="13"/>
  <c r="Q13" i="13"/>
  <c r="N4" i="13"/>
  <c r="N23" i="13"/>
  <c r="Q23" i="13"/>
  <c r="N15" i="13"/>
  <c r="Q15" i="13"/>
  <c r="Q21" i="13"/>
  <c r="Z19" i="13" l="1"/>
  <c r="Z15" i="13"/>
  <c r="AA12" i="13"/>
  <c r="T12" i="13"/>
  <c r="AG15" i="13"/>
  <c r="S3" i="23"/>
  <c r="S3" i="13" s="1"/>
  <c r="AA3" i="23"/>
  <c r="AA3" i="13" s="1"/>
  <c r="S6" i="13"/>
  <c r="Z12" i="13"/>
  <c r="Q20" i="13"/>
  <c r="S12" i="13"/>
  <c r="AF18" i="13"/>
  <c r="N2" i="13"/>
  <c r="AG12" i="13"/>
  <c r="T3" i="23"/>
  <c r="T3" i="13" s="1"/>
  <c r="Z3" i="23"/>
  <c r="AG3" i="13"/>
  <c r="AC18" i="13"/>
  <c r="S16" i="13"/>
  <c r="N16" i="13"/>
  <c r="S15" i="13"/>
  <c r="AA16" i="13"/>
  <c r="T19" i="13"/>
  <c r="S5" i="13"/>
  <c r="Z9" i="13"/>
  <c r="AG19" i="13"/>
  <c r="AG23" i="13"/>
  <c r="AA23" i="13"/>
  <c r="AA6" i="13"/>
  <c r="AG6" i="13"/>
  <c r="S23" i="13"/>
  <c r="AG16" i="13"/>
  <c r="Y18" i="13"/>
  <c r="V18" i="13"/>
  <c r="AA2" i="23"/>
  <c r="AA2" i="13" s="1"/>
  <c r="S2" i="23"/>
  <c r="T2" i="23"/>
  <c r="T2" i="13" s="1"/>
  <c r="Z2" i="23"/>
  <c r="T5" i="13"/>
  <c r="AG5" i="13"/>
  <c r="Z5" i="13"/>
  <c r="N6" i="13"/>
  <c r="AG9" i="13"/>
  <c r="AA5" i="13"/>
  <c r="T23" i="13"/>
  <c r="S9" i="13"/>
  <c r="Z23" i="13"/>
  <c r="T4" i="13"/>
  <c r="T9" i="13"/>
  <c r="N17" i="13"/>
  <c r="S4" i="13"/>
  <c r="S22" i="13"/>
  <c r="AA9" i="13"/>
  <c r="T6" i="13"/>
  <c r="T22" i="13"/>
  <c r="AA22" i="13"/>
  <c r="Z4" i="13"/>
  <c r="N21" i="13"/>
  <c r="N13" i="13"/>
  <c r="N7" i="13"/>
  <c r="AG22" i="13"/>
  <c r="S19" i="13"/>
  <c r="AG2" i="13"/>
  <c r="N20" i="13"/>
  <c r="N10" i="13"/>
  <c r="N11" i="13"/>
  <c r="N14" i="13"/>
  <c r="N8" i="13"/>
  <c r="Z22" i="13"/>
  <c r="AC19" i="13"/>
  <c r="AC5" i="13" l="1"/>
  <c r="X18" i="13"/>
  <c r="V3" i="23"/>
  <c r="V3" i="13" s="1"/>
  <c r="AC15" i="13"/>
  <c r="X3" i="23"/>
  <c r="Y3" i="23" s="1"/>
  <c r="Y3" i="13" s="1"/>
  <c r="V23" i="13"/>
  <c r="AF12" i="13"/>
  <c r="AC12" i="13"/>
  <c r="Y12" i="13"/>
  <c r="X23" i="13"/>
  <c r="AD18" i="13"/>
  <c r="V6" i="13"/>
  <c r="X6" i="13"/>
  <c r="AE18" i="13"/>
  <c r="V12" i="13"/>
  <c r="Y5" i="13"/>
  <c r="W18" i="13"/>
  <c r="Y9" i="13"/>
  <c r="V5" i="13"/>
  <c r="Z3" i="13"/>
  <c r="AC3" i="23"/>
  <c r="AC3" i="13" s="1"/>
  <c r="AE3" i="23"/>
  <c r="Y15" i="13"/>
  <c r="V15" i="13"/>
  <c r="AC9" i="13"/>
  <c r="V9" i="13"/>
  <c r="AF9" i="13"/>
  <c r="AE5" i="13"/>
  <c r="Z16" i="13"/>
  <c r="AC23" i="13"/>
  <c r="AF23" i="13"/>
  <c r="Z2" i="13"/>
  <c r="AC2" i="23"/>
  <c r="AC2" i="13" s="1"/>
  <c r="AE2" i="23"/>
  <c r="S2" i="13"/>
  <c r="V2" i="23"/>
  <c r="V2" i="13" s="1"/>
  <c r="X2" i="23"/>
  <c r="Z6" i="13"/>
  <c r="AE4" i="13"/>
  <c r="Y19" i="13"/>
  <c r="V19" i="13"/>
  <c r="V4" i="13"/>
  <c r="Y4" i="13"/>
  <c r="AA11" i="13"/>
  <c r="T20" i="13"/>
  <c r="T13" i="13"/>
  <c r="T17" i="13"/>
  <c r="AF15" i="13"/>
  <c r="AE15" i="13"/>
  <c r="AA8" i="13"/>
  <c r="T14" i="13"/>
  <c r="T10" i="13"/>
  <c r="Z20" i="13"/>
  <c r="AA7" i="13"/>
  <c r="S21" i="13"/>
  <c r="AA19" i="13"/>
  <c r="Z17" i="13"/>
  <c r="AC4" i="13"/>
  <c r="AF22" i="13"/>
  <c r="AE22" i="13"/>
  <c r="AG8" i="13"/>
  <c r="S14" i="13"/>
  <c r="T11" i="13"/>
  <c r="AG10" i="13"/>
  <c r="AG20" i="13"/>
  <c r="Z7" i="13"/>
  <c r="Z13" i="13"/>
  <c r="Z21" i="13"/>
  <c r="Y22" i="13"/>
  <c r="X22" i="13"/>
  <c r="AA15" i="13"/>
  <c r="AA17" i="13"/>
  <c r="S8" i="13"/>
  <c r="AG14" i="13"/>
  <c r="Z10" i="13"/>
  <c r="T7" i="13"/>
  <c r="AG21" i="13"/>
  <c r="AG4" i="13"/>
  <c r="AG17" i="13"/>
  <c r="Z8" i="13"/>
  <c r="S11" i="13"/>
  <c r="Z11" i="13"/>
  <c r="AG7" i="13"/>
  <c r="AG13" i="13"/>
  <c r="AF19" i="13"/>
  <c r="AE19" i="13"/>
  <c r="AC22" i="13"/>
  <c r="AD22" i="13"/>
  <c r="T8" i="13"/>
  <c r="AA14" i="13"/>
  <c r="Z14" i="13"/>
  <c r="AG11" i="13"/>
  <c r="AA10" i="13"/>
  <c r="S10" i="13"/>
  <c r="AA20" i="13"/>
  <c r="S20" i="13"/>
  <c r="AA4" i="13"/>
  <c r="T15" i="13"/>
  <c r="S7" i="13"/>
  <c r="AA13" i="13"/>
  <c r="S13" i="13"/>
  <c r="T21" i="13"/>
  <c r="AA21" i="13"/>
  <c r="V22" i="13"/>
  <c r="S17" i="13"/>
  <c r="AD5" i="13"/>
  <c r="Y6" i="13" l="1"/>
  <c r="AD15" i="13"/>
  <c r="AE12" i="13"/>
  <c r="AD12" i="13"/>
  <c r="Y23" i="13"/>
  <c r="X3" i="13"/>
  <c r="W23" i="13"/>
  <c r="AE9" i="13"/>
  <c r="W15" i="13"/>
  <c r="X9" i="13"/>
  <c r="W6" i="13"/>
  <c r="X12" i="13"/>
  <c r="X15" i="13"/>
  <c r="AF5" i="13"/>
  <c r="AJ18" i="13"/>
  <c r="X5" i="13"/>
  <c r="W12" i="13"/>
  <c r="AI18" i="13"/>
  <c r="AI5" i="13"/>
  <c r="AF3" i="23"/>
  <c r="AF3" i="13" s="1"/>
  <c r="AE3" i="13"/>
  <c r="AI9" i="13"/>
  <c r="AJ9" i="13"/>
  <c r="AE23" i="13"/>
  <c r="Y16" i="13"/>
  <c r="X16" i="13"/>
  <c r="V16" i="13"/>
  <c r="AD23" i="13"/>
  <c r="AE16" i="13"/>
  <c r="AF16" i="13"/>
  <c r="AC16" i="13"/>
  <c r="AF2" i="23"/>
  <c r="AF2" i="13" s="1"/>
  <c r="AE2" i="13"/>
  <c r="Y2" i="23"/>
  <c r="Y2" i="13" s="1"/>
  <c r="X2" i="13"/>
  <c r="AF6" i="13"/>
  <c r="AE6" i="13"/>
  <c r="AC6" i="13"/>
  <c r="AF4" i="13"/>
  <c r="AD4" i="13"/>
  <c r="X19" i="13"/>
  <c r="AI19" i="13"/>
  <c r="AI4" i="13"/>
  <c r="X4" i="13"/>
  <c r="AI22" i="13"/>
  <c r="W22" i="13"/>
  <c r="AF11" i="13"/>
  <c r="AE11" i="13"/>
  <c r="AC10" i="13"/>
  <c r="Y8" i="13"/>
  <c r="X8" i="13"/>
  <c r="AF21" i="13"/>
  <c r="AE21" i="13"/>
  <c r="Y17" i="13"/>
  <c r="X17" i="13"/>
  <c r="AC7" i="13"/>
  <c r="Y20" i="13"/>
  <c r="X20" i="13"/>
  <c r="AC14" i="13"/>
  <c r="AD14" i="13"/>
  <c r="AC8" i="13"/>
  <c r="AF13" i="13"/>
  <c r="AE13" i="13"/>
  <c r="AF7" i="13"/>
  <c r="AE7" i="13"/>
  <c r="Y14" i="13"/>
  <c r="X14" i="13"/>
  <c r="AF17" i="13"/>
  <c r="AE17" i="13"/>
  <c r="V21" i="13"/>
  <c r="AJ19" i="13"/>
  <c r="AD19" i="13"/>
  <c r="V7" i="13"/>
  <c r="Y10" i="13"/>
  <c r="X10" i="13"/>
  <c r="V11" i="13"/>
  <c r="AC20" i="13"/>
  <c r="AJ22" i="13"/>
  <c r="AC11" i="13"/>
  <c r="AD11" i="13"/>
  <c r="V8" i="13"/>
  <c r="AC17" i="13"/>
  <c r="V17" i="13"/>
  <c r="V13" i="13"/>
  <c r="Y13" i="13"/>
  <c r="X13" i="13"/>
  <c r="Y7" i="13"/>
  <c r="X7" i="13"/>
  <c r="V20" i="13"/>
  <c r="V10" i="13"/>
  <c r="AF14" i="13"/>
  <c r="AE14" i="13"/>
  <c r="Y11" i="13"/>
  <c r="X11" i="13"/>
  <c r="AF8" i="13"/>
  <c r="AE8" i="13"/>
  <c r="AF10" i="13"/>
  <c r="AE10" i="13"/>
  <c r="AC21" i="13"/>
  <c r="AC13" i="13"/>
  <c r="V14" i="13"/>
  <c r="Y21" i="13"/>
  <c r="X21" i="13"/>
  <c r="AF20" i="13"/>
  <c r="AE20" i="13"/>
  <c r="AJ15" i="13" l="1"/>
  <c r="AD9" i="13"/>
  <c r="AI23" i="13"/>
  <c r="AJ12" i="13"/>
  <c r="AI15" i="13"/>
  <c r="AI12" i="13"/>
  <c r="AJ5" i="13"/>
  <c r="AI6" i="13"/>
  <c r="W5" i="13"/>
  <c r="W9" i="13"/>
  <c r="AJ23" i="13"/>
  <c r="AI16" i="13"/>
  <c r="W16" i="13"/>
  <c r="AJ16" i="13"/>
  <c r="AD16" i="13"/>
  <c r="AD6" i="13"/>
  <c r="AJ6" i="13"/>
  <c r="W4" i="13"/>
  <c r="W19" i="13"/>
  <c r="AJ4" i="13"/>
  <c r="AJ21" i="13"/>
  <c r="AD21" i="13"/>
  <c r="AI17" i="13"/>
  <c r="W17" i="13"/>
  <c r="AI8" i="13"/>
  <c r="W8" i="13"/>
  <c r="AJ8" i="13"/>
  <c r="AD8" i="13"/>
  <c r="AJ13" i="13"/>
  <c r="AD13" i="13"/>
  <c r="AI10" i="13"/>
  <c r="W10" i="13"/>
  <c r="AJ7" i="13"/>
  <c r="AD7" i="13"/>
  <c r="AI14" i="13"/>
  <c r="W14" i="13"/>
  <c r="AI20" i="13"/>
  <c r="W20" i="13"/>
  <c r="AJ10" i="13"/>
  <c r="AD10" i="13"/>
  <c r="AJ20" i="13"/>
  <c r="AD20" i="13"/>
  <c r="AI13" i="13"/>
  <c r="W13" i="13"/>
  <c r="AJ17" i="13"/>
  <c r="AD17" i="13"/>
  <c r="AJ11" i="13"/>
  <c r="AI11" i="13"/>
  <c r="W11" i="13"/>
  <c r="AI7" i="13"/>
  <c r="W7" i="13"/>
  <c r="AI21" i="13"/>
  <c r="W21" i="13"/>
  <c r="AJ14" i="13"/>
  <c r="A18" i="2" l="1"/>
  <c r="A17" i="2"/>
  <c r="A16" i="2"/>
  <c r="A13" i="2"/>
  <c r="A14" i="2"/>
  <c r="A15" i="2"/>
  <c r="C21" i="4" l="1"/>
  <c r="AH3" i="13"/>
  <c r="AH2" i="13"/>
  <c r="C10" i="4"/>
  <c r="C6" i="4"/>
  <c r="C7" i="4"/>
  <c r="C8" i="4"/>
  <c r="C9" i="4"/>
  <c r="C2" i="4"/>
  <c r="C3" i="4"/>
  <c r="C4" i="4"/>
  <c r="C5" i="4"/>
  <c r="D3" i="14"/>
  <c r="E3" i="14"/>
  <c r="F3" i="14"/>
  <c r="F2" i="14"/>
  <c r="E2" i="14"/>
  <c r="D2" i="14"/>
  <c r="C22" i="4" l="1"/>
  <c r="C28" i="4"/>
  <c r="C30" i="4"/>
  <c r="C26" i="4"/>
  <c r="C23" i="4"/>
  <c r="C24" i="4"/>
  <c r="C29" i="4"/>
  <c r="C27" i="4"/>
  <c r="C31" i="4"/>
  <c r="C25" i="4"/>
  <c r="J2" i="16" l="1"/>
  <c r="I2" i="16" s="1"/>
  <c r="H2" i="16"/>
  <c r="F2" i="16"/>
  <c r="G2" i="16" s="1"/>
  <c r="A2" i="14" l="1"/>
  <c r="A3" i="14"/>
  <c r="A12" i="7"/>
  <c r="C12" i="7"/>
  <c r="D12" i="7"/>
  <c r="E12" i="7"/>
  <c r="F12" i="7"/>
  <c r="G12" i="7"/>
  <c r="A3" i="2"/>
  <c r="A4" i="2"/>
  <c r="A5" i="2"/>
  <c r="A6" i="2"/>
  <c r="A7" i="2"/>
  <c r="A8" i="2"/>
  <c r="A9" i="2"/>
  <c r="A10" i="2"/>
  <c r="A11" i="2"/>
  <c r="A12" i="2"/>
  <c r="A2" i="2"/>
  <c r="W2" i="23" l="1"/>
  <c r="W3" i="23"/>
  <c r="AB18" i="13"/>
  <c r="AB16" i="13"/>
  <c r="AB17" i="13"/>
  <c r="AB19" i="13"/>
  <c r="AH18" i="13"/>
  <c r="AH12" i="13"/>
  <c r="AB2" i="23"/>
  <c r="AB2" i="13" s="1"/>
  <c r="H2" i="14" s="1"/>
  <c r="AH16" i="13"/>
  <c r="AH22" i="13"/>
  <c r="AH19" i="13"/>
  <c r="AH23" i="13"/>
  <c r="AH9" i="13"/>
  <c r="AH6" i="13"/>
  <c r="AH5" i="13"/>
  <c r="AH15" i="13"/>
  <c r="AB3" i="23"/>
  <c r="AB3" i="13" s="1"/>
  <c r="H3" i="14" s="1"/>
  <c r="AH4" i="13"/>
  <c r="AH10" i="13"/>
  <c r="AH14" i="13"/>
  <c r="AH7" i="13"/>
  <c r="AH8" i="13"/>
  <c r="AH21" i="13"/>
  <c r="AH17" i="13"/>
  <c r="AH11" i="13"/>
  <c r="AH20" i="13"/>
  <c r="AH13" i="13"/>
  <c r="U16" i="13"/>
  <c r="U18" i="13"/>
  <c r="U5" i="13"/>
  <c r="U12" i="13"/>
  <c r="U19" i="13"/>
  <c r="U23" i="13"/>
  <c r="U4" i="13"/>
  <c r="U6" i="13"/>
  <c r="U9" i="13"/>
  <c r="U22" i="13"/>
  <c r="U7" i="13"/>
  <c r="U15" i="13"/>
  <c r="U13" i="13"/>
  <c r="U10" i="13"/>
  <c r="U21" i="13"/>
  <c r="U20" i="13"/>
  <c r="U17" i="13"/>
  <c r="U14" i="13"/>
  <c r="U11" i="13"/>
  <c r="U8" i="13"/>
  <c r="AB6" i="13"/>
  <c r="AB7" i="13"/>
  <c r="AD3" i="23"/>
  <c r="AD2" i="23"/>
  <c r="AB9" i="13"/>
  <c r="AB10" i="13"/>
  <c r="AB11" i="13"/>
  <c r="AB8" i="13"/>
  <c r="U3" i="23"/>
  <c r="U3" i="13" s="1"/>
  <c r="G3" i="14" s="1"/>
  <c r="U2" i="23"/>
  <c r="U2" i="13" s="1"/>
  <c r="G2" i="14" s="1"/>
  <c r="AB5" i="13"/>
  <c r="AB4" i="13"/>
  <c r="B3" i="14"/>
  <c r="B2" i="14"/>
  <c r="C3" i="14"/>
  <c r="C2" i="14"/>
  <c r="I2" i="14"/>
  <c r="J3" i="14"/>
  <c r="J2" i="14"/>
  <c r="I3" i="14"/>
  <c r="F3" i="10"/>
  <c r="K3" i="14" l="1"/>
  <c r="M3" i="14" s="1"/>
  <c r="L2" i="14"/>
  <c r="N2" i="14" s="1"/>
  <c r="L3" i="14"/>
  <c r="N3" i="14" s="1"/>
  <c r="K2" i="14"/>
  <c r="M2" i="14" s="1"/>
  <c r="H4" i="10"/>
  <c r="H3" i="10"/>
  <c r="G4" i="10"/>
  <c r="G3" i="10"/>
  <c r="H5" i="10"/>
  <c r="Q3" i="14"/>
  <c r="P3" i="14" s="1"/>
  <c r="AB12" i="13"/>
  <c r="AB15" i="13"/>
  <c r="AB14" i="13"/>
  <c r="AB13" i="13"/>
  <c r="AI3" i="23"/>
  <c r="AI3" i="13" s="1"/>
  <c r="W3" i="13"/>
  <c r="AJ3" i="23"/>
  <c r="AJ3" i="13" s="1"/>
  <c r="AD3" i="13"/>
  <c r="AB22" i="13"/>
  <c r="AB23" i="13"/>
  <c r="AB21" i="13"/>
  <c r="AB20" i="13"/>
  <c r="AJ2" i="23"/>
  <c r="AJ2" i="13" s="1"/>
  <c r="F3" i="18" s="1"/>
  <c r="E3" i="18" s="1"/>
  <c r="AD2" i="13"/>
  <c r="AI2" i="23"/>
  <c r="AI2" i="13" s="1"/>
  <c r="C3" i="18" s="1"/>
  <c r="W2" i="13"/>
  <c r="Q2" i="14"/>
  <c r="P2" i="14" s="1"/>
  <c r="F4" i="10"/>
  <c r="D11" i="7"/>
  <c r="E11" i="7"/>
  <c r="G3" i="7"/>
  <c r="G4" i="7"/>
  <c r="G5" i="7"/>
  <c r="G6" i="7"/>
  <c r="G7" i="7"/>
  <c r="G8" i="7"/>
  <c r="G9" i="7"/>
  <c r="G10" i="7"/>
  <c r="G11" i="7"/>
  <c r="G2" i="7"/>
  <c r="E3" i="7"/>
  <c r="E4" i="7"/>
  <c r="E5" i="7"/>
  <c r="E6" i="7"/>
  <c r="E7" i="7"/>
  <c r="E8" i="7"/>
  <c r="E9" i="7"/>
  <c r="E10" i="7"/>
  <c r="E2" i="7"/>
  <c r="D3" i="7"/>
  <c r="D4" i="7"/>
  <c r="D5" i="7"/>
  <c r="D6" i="7"/>
  <c r="D7" i="7"/>
  <c r="D8" i="7"/>
  <c r="D9" i="7"/>
  <c r="D10" i="7"/>
  <c r="D2" i="7"/>
  <c r="F3" i="7"/>
  <c r="F4" i="7"/>
  <c r="F5" i="7"/>
  <c r="F6" i="7"/>
  <c r="F7" i="7"/>
  <c r="F8" i="7"/>
  <c r="F9" i="7"/>
  <c r="F10" i="7"/>
  <c r="F11" i="7"/>
  <c r="F2" i="7"/>
  <c r="C3" i="7"/>
  <c r="C4" i="7"/>
  <c r="C5" i="7"/>
  <c r="C6" i="7"/>
  <c r="C7" i="7"/>
  <c r="C8" i="7"/>
  <c r="C9" i="7"/>
  <c r="C10" i="7"/>
  <c r="C11" i="7"/>
  <c r="C2" i="7"/>
  <c r="A3" i="7"/>
  <c r="A4" i="7"/>
  <c r="A5" i="7"/>
  <c r="A6" i="7"/>
  <c r="A7" i="7"/>
  <c r="A8" i="7"/>
  <c r="A9" i="7"/>
  <c r="A10" i="7"/>
  <c r="A11" i="7"/>
  <c r="A2" i="7"/>
  <c r="G5" i="10" l="1"/>
  <c r="H6" i="10"/>
  <c r="O3" i="14"/>
  <c r="F4" i="18"/>
  <c r="E4" i="18" s="1"/>
  <c r="F5" i="18" s="1"/>
  <c r="E5" i="18" s="1"/>
  <c r="F6" i="18" s="1"/>
  <c r="O2" i="14"/>
  <c r="B3" i="18"/>
  <c r="C4" i="18" s="1"/>
  <c r="A3" i="18"/>
  <c r="F5" i="10"/>
  <c r="G6" i="10" l="1"/>
  <c r="H7" i="10"/>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E6" i="18"/>
  <c r="F7" i="18" s="1"/>
  <c r="B4" i="18"/>
  <c r="C5" i="18" s="1"/>
  <c r="F6" i="10"/>
  <c r="H8" i="9" l="1"/>
  <c r="J8" i="9" s="1"/>
  <c r="E5" i="9"/>
  <c r="E4" i="9"/>
  <c r="H7" i="9"/>
  <c r="J7" i="9" s="1"/>
  <c r="H6" i="9"/>
  <c r="J6" i="9" s="1"/>
  <c r="E2" i="9"/>
  <c r="G7" i="10"/>
  <c r="E7" i="18"/>
  <c r="F8" i="18" s="1"/>
  <c r="A4" i="18"/>
  <c r="B5" i="18"/>
  <c r="C6" i="18" s="1"/>
  <c r="F7" i="10"/>
  <c r="F8" i="9" l="1"/>
  <c r="E8" i="9"/>
  <c r="G8" i="9" s="1"/>
  <c r="E6" i="9"/>
  <c r="D6" i="9" s="1"/>
  <c r="F2" i="9"/>
  <c r="E7" i="9"/>
  <c r="G7" i="9" s="1"/>
  <c r="F4" i="9"/>
  <c r="F6" i="9"/>
  <c r="H4" i="9"/>
  <c r="J4" i="9" s="1"/>
  <c r="H2" i="9"/>
  <c r="J2" i="9" s="1"/>
  <c r="F7" i="9"/>
  <c r="G8" i="10"/>
  <c r="F5" i="9"/>
  <c r="H5" i="9"/>
  <c r="J5" i="9" s="1"/>
  <c r="D5" i="9"/>
  <c r="G5" i="9"/>
  <c r="D4" i="9"/>
  <c r="G4" i="9"/>
  <c r="E3" i="9"/>
  <c r="H3" i="9"/>
  <c r="J3" i="9" s="1"/>
  <c r="F3" i="9"/>
  <c r="D2" i="9"/>
  <c r="G2" i="9"/>
  <c r="D8" i="9"/>
  <c r="E8" i="18"/>
  <c r="F9" i="18" s="1"/>
  <c r="A5" i="18"/>
  <c r="F8" i="10"/>
  <c r="G6" i="9" l="1"/>
  <c r="D7" i="9"/>
  <c r="G9" i="10"/>
  <c r="D3" i="9"/>
  <c r="G3" i="9"/>
  <c r="E9" i="18"/>
  <c r="F10" i="18" s="1"/>
  <c r="E10" i="18" s="1"/>
  <c r="F11" i="18" s="1"/>
  <c r="B6" i="18"/>
  <c r="C7" i="18" s="1"/>
  <c r="A6" i="18"/>
  <c r="F9" i="10"/>
  <c r="G10" i="10" l="1"/>
  <c r="E11" i="18"/>
  <c r="F12" i="18" s="1"/>
  <c r="F10" i="10"/>
  <c r="G11" i="10" l="1"/>
  <c r="E12" i="18"/>
  <c r="F13" i="18" s="1"/>
  <c r="E13" i="18" s="1"/>
  <c r="F14" i="18" s="1"/>
  <c r="E14" i="18" s="1"/>
  <c r="F15" i="18" s="1"/>
  <c r="B7" i="18"/>
  <c r="C8" i="18" s="1"/>
  <c r="A7" i="18"/>
  <c r="F11" i="10"/>
  <c r="G12" i="10" l="1"/>
  <c r="E15" i="18"/>
  <c r="F16" i="18" s="1"/>
  <c r="B8" i="18"/>
  <c r="C9" i="18" s="1"/>
  <c r="A8" i="18"/>
  <c r="F12" i="10"/>
  <c r="F13" i="10" s="1"/>
  <c r="F14" i="10" s="1"/>
  <c r="F15" i="10" s="1"/>
  <c r="F16" i="10" s="1"/>
  <c r="F17" i="10" s="1"/>
  <c r="F18" i="10" s="1"/>
  <c r="F19" i="10" s="1"/>
  <c r="F20" i="10" s="1"/>
  <c r="F21" i="10" s="1"/>
  <c r="F22" i="10" s="1"/>
  <c r="F23" i="10" s="1"/>
  <c r="F24" i="10" s="1"/>
  <c r="F25" i="10" s="1"/>
  <c r="F26" i="10" s="1"/>
  <c r="F27" i="10" s="1"/>
  <c r="F28" i="10" s="1"/>
  <c r="F29" i="10" s="1"/>
  <c r="F30" i="10" s="1"/>
  <c r="F31" i="10" s="1"/>
  <c r="F32" i="10" s="1"/>
  <c r="G13" i="10" l="1"/>
  <c r="E16" i="18"/>
  <c r="F17" i="18" s="1"/>
  <c r="A9" i="18"/>
  <c r="B9" i="18"/>
  <c r="C10" i="18" s="1"/>
  <c r="D2" i="5" l="1"/>
  <c r="D4" i="5"/>
  <c r="D6" i="5"/>
  <c r="D3" i="5"/>
  <c r="G14" i="10"/>
  <c r="G15" i="10" s="1"/>
  <c r="G16" i="10" s="1"/>
  <c r="G17" i="10" s="1"/>
  <c r="G18" i="10" s="1"/>
  <c r="G19" i="10" s="1"/>
  <c r="G20" i="10" s="1"/>
  <c r="G21" i="10" s="1"/>
  <c r="G22" i="10" s="1"/>
  <c r="G23" i="10" s="1"/>
  <c r="G24" i="10" s="1"/>
  <c r="G25" i="10" s="1"/>
  <c r="G26" i="10" s="1"/>
  <c r="G27" i="10" s="1"/>
  <c r="G28" i="10" s="1"/>
  <c r="G29" i="10" s="1"/>
  <c r="G30" i="10" s="1"/>
  <c r="G31" i="10" s="1"/>
  <c r="G32" i="10" s="1"/>
  <c r="E17" i="18"/>
  <c r="F18" i="18" s="1"/>
  <c r="D5" i="5"/>
  <c r="H5" i="11" l="1"/>
  <c r="J5" i="11" s="1"/>
  <c r="E18" i="18"/>
  <c r="F19" i="18" s="1"/>
  <c r="A10" i="18"/>
  <c r="B10" i="18"/>
  <c r="C11" i="18" s="1"/>
  <c r="F5" i="11" l="1"/>
  <c r="E5" i="11"/>
  <c r="D5" i="11" s="1"/>
  <c r="F2" i="11"/>
  <c r="H2" i="11"/>
  <c r="J2" i="11" s="1"/>
  <c r="E2" i="11"/>
  <c r="E3" i="11"/>
  <c r="F3" i="11"/>
  <c r="H3" i="11"/>
  <c r="J3" i="11" s="1"/>
  <c r="E4" i="11"/>
  <c r="F4" i="11"/>
  <c r="H4" i="11"/>
  <c r="J4" i="11" s="1"/>
  <c r="E19" i="18"/>
  <c r="F20" i="18" s="1"/>
  <c r="B11" i="18"/>
  <c r="C12" i="18" s="1"/>
  <c r="A11" i="18"/>
  <c r="G5" i="11" l="1"/>
  <c r="D2" i="11"/>
  <c r="G2" i="11"/>
  <c r="D4" i="11"/>
  <c r="G4" i="11"/>
  <c r="D3" i="11"/>
  <c r="G3" i="11"/>
  <c r="E20" i="18"/>
  <c r="F21" i="18" s="1"/>
  <c r="B12" i="18"/>
  <c r="C13" i="18" s="1"/>
  <c r="A12" i="18"/>
  <c r="E21" i="18" l="1"/>
  <c r="F22" i="18" s="1"/>
  <c r="A13" i="18"/>
  <c r="B13" i="18"/>
  <c r="C14" i="18" s="1"/>
  <c r="E22" i="18" l="1"/>
  <c r="F23" i="18" s="1"/>
  <c r="A14" i="18"/>
  <c r="B14" i="18"/>
  <c r="C15" i="18" s="1"/>
  <c r="E23" i="18" l="1"/>
  <c r="F24" i="18" s="1"/>
  <c r="E24" i="18" s="1"/>
  <c r="F25" i="18" s="1"/>
  <c r="B15" i="18"/>
  <c r="C16" i="18" s="1"/>
  <c r="E25" i="18" l="1"/>
  <c r="F26" i="18" s="1"/>
  <c r="E26" i="18" s="1"/>
  <c r="F27" i="18" s="1"/>
  <c r="A15" i="18"/>
  <c r="A16" i="18" s="1"/>
  <c r="E27" i="18" l="1"/>
  <c r="F28" i="18" s="1"/>
  <c r="B16" i="18"/>
  <c r="C17" i="18" s="1"/>
  <c r="E28" i="18" l="1"/>
  <c r="F29" i="18" s="1"/>
  <c r="E29" i="18" s="1"/>
  <c r="F30" i="18" s="1"/>
  <c r="A17" i="18"/>
  <c r="B17" i="18"/>
  <c r="C18" i="18" s="1"/>
  <c r="E30" i="18" l="1"/>
  <c r="F31" i="18" s="1"/>
  <c r="A18" i="18"/>
  <c r="B18" i="18"/>
  <c r="C19" i="18" s="1"/>
  <c r="E31" i="18" l="1"/>
  <c r="F32" i="18" s="1"/>
  <c r="E32" i="18" s="1"/>
  <c r="B19" i="18"/>
  <c r="C20" i="18" s="1"/>
  <c r="A19" i="18"/>
  <c r="A20" i="18" l="1"/>
  <c r="B20" i="18"/>
  <c r="C21" i="18" s="1"/>
  <c r="A21" i="18" l="1"/>
  <c r="B21" i="18"/>
  <c r="C22" i="18" s="1"/>
  <c r="A22" i="18" l="1"/>
  <c r="B22" i="18"/>
  <c r="C23" i="18" s="1"/>
  <c r="A23" i="18" l="1"/>
  <c r="B23" i="18" l="1"/>
  <c r="C24" i="18" s="1"/>
  <c r="A24" i="18" l="1"/>
  <c r="B24" i="18"/>
  <c r="C25" i="18" s="1"/>
  <c r="A25" i="18" l="1"/>
  <c r="D2" i="18" l="1"/>
  <c r="D3" i="18" s="1"/>
  <c r="D4" i="18" s="1"/>
  <c r="D5" i="18" s="1"/>
  <c r="D6" i="18" s="1"/>
  <c r="D7" i="18" s="1"/>
  <c r="D8" i="18" s="1"/>
  <c r="D9" i="18" s="1"/>
  <c r="D10" i="18" s="1"/>
  <c r="D11" i="18" s="1"/>
  <c r="D12" i="18" s="1"/>
  <c r="D13" i="18" s="1"/>
  <c r="D14" i="18" s="1"/>
  <c r="D15" i="18" s="1"/>
  <c r="D16" i="18" s="1"/>
  <c r="D17" i="18" s="1"/>
  <c r="D18" i="18" s="1"/>
  <c r="D19" i="18" s="1"/>
  <c r="D20" i="18" s="1"/>
  <c r="D21" i="18" s="1"/>
  <c r="D22" i="18" s="1"/>
  <c r="D23" i="18" s="1"/>
  <c r="D24" i="18" s="1"/>
  <c r="D25" i="18" s="1"/>
  <c r="D26" i="18" s="1"/>
  <c r="D27" i="18" s="1"/>
  <c r="D28" i="18" s="1"/>
  <c r="D29" i="18" s="1"/>
  <c r="D30" i="18" s="1"/>
  <c r="D31" i="18" s="1"/>
  <c r="D32" i="18" s="1"/>
  <c r="B25" i="18"/>
  <c r="C26" i="18" s="1"/>
  <c r="M3" i="18" l="1"/>
  <c r="K2" i="18"/>
  <c r="K3" i="18"/>
  <c r="M2" i="18"/>
  <c r="L3" i="18"/>
  <c r="L2" i="18"/>
  <c r="L8" i="18"/>
  <c r="K9" i="18"/>
  <c r="K8" i="18"/>
  <c r="L9" i="18"/>
  <c r="M9" i="18"/>
  <c r="M8" i="18"/>
  <c r="A26" i="18"/>
  <c r="B26" i="18"/>
  <c r="C27" i="18" s="1"/>
  <c r="K5" i="18"/>
  <c r="L5" i="18"/>
  <c r="L4" i="18"/>
  <c r="M5" i="18"/>
  <c r="M4" i="18"/>
  <c r="K4" i="18"/>
  <c r="B2" i="15" l="1"/>
  <c r="F2" i="15"/>
  <c r="H2" i="15" s="1"/>
  <c r="A2" i="15"/>
  <c r="E2" i="15"/>
  <c r="D2" i="15"/>
  <c r="N2" i="18"/>
  <c r="C2" i="15" s="1"/>
  <c r="N9" i="18"/>
  <c r="B27" i="18"/>
  <c r="C28" i="18" s="1"/>
  <c r="A27" i="18"/>
  <c r="N8" i="18"/>
  <c r="N4" i="18"/>
  <c r="N3" i="18"/>
  <c r="K2" i="15" l="1"/>
  <c r="J2" i="15" s="1"/>
  <c r="B28" i="18"/>
  <c r="A28" i="18"/>
  <c r="I2" i="15" l="1"/>
  <c r="L7" i="18" l="1"/>
  <c r="K6" i="18"/>
  <c r="M6" i="18"/>
  <c r="K7" i="18"/>
  <c r="L6" i="18"/>
  <c r="M7" i="18"/>
  <c r="N6" i="18" l="1"/>
  <c r="N5" i="18"/>
  <c r="N7" i="18"/>
</calcChain>
</file>

<file path=xl/comments1.xml><?xml version="1.0" encoding="utf-8"?>
<comments xmlns="http://schemas.openxmlformats.org/spreadsheetml/2006/main">
  <authors>
    <author>Cole, Bjorn</author>
  </authors>
  <commentList>
    <comment ref="B1" authorId="0" shapeId="0">
      <text>
        <r>
          <rPr>
            <b/>
            <sz val="9"/>
            <color indexed="81"/>
            <rFont val="Tahoma"/>
            <charset val="1"/>
          </rPr>
          <t>Cole, Bjorn:</t>
        </r>
        <r>
          <rPr>
            <sz val="9"/>
            <color indexed="81"/>
            <rFont val="Tahoma"/>
            <charset val="1"/>
          </rPr>
          <t xml:space="preserve">
Name for how the component is used - if same as component name (e.g., component is defined by its use), then use "Assembly::Component" as the name to distinguish from Component name.</t>
        </r>
      </text>
    </comment>
  </commentList>
</comments>
</file>

<file path=xl/comments2.xml><?xml version="1.0" encoding="utf-8"?>
<comments xmlns="http://schemas.openxmlformats.org/spreadsheetml/2006/main">
  <authors>
    <author>Cole, Bjorn</author>
  </authors>
  <commentList>
    <comment ref="C1" authorId="0" shapeId="0">
      <text>
        <r>
          <rPr>
            <b/>
            <sz val="9"/>
            <color indexed="81"/>
            <rFont val="Tahoma"/>
            <charset val="1"/>
          </rPr>
          <t>Cole, Bjorn:</t>
        </r>
        <r>
          <rPr>
            <sz val="9"/>
            <color indexed="81"/>
            <rFont val="Tahoma"/>
            <charset val="1"/>
          </rPr>
          <t xml:space="preserve">
Use for cases where the connections end in a white-box component. "FALSE" means component is a black box.</t>
        </r>
      </text>
    </comment>
    <comment ref="E1" authorId="0" shapeId="0">
      <text>
        <r>
          <rPr>
            <b/>
            <sz val="9"/>
            <color indexed="81"/>
            <rFont val="Tahoma"/>
            <charset val="1"/>
          </rPr>
          <t>Cole, Bjorn:</t>
        </r>
        <r>
          <rPr>
            <sz val="9"/>
            <color indexed="81"/>
            <rFont val="Tahoma"/>
            <charset val="1"/>
          </rPr>
          <t xml:space="preserve">
This is the name of the port the source item will use for the connection.</t>
        </r>
      </text>
    </comment>
    <comment ref="F1" authorId="0" shapeId="0">
      <text>
        <r>
          <rPr>
            <b/>
            <sz val="9"/>
            <color indexed="81"/>
            <rFont val="Tahoma"/>
            <charset val="1"/>
          </rPr>
          <t>Cole, Bjorn:</t>
        </r>
        <r>
          <rPr>
            <sz val="9"/>
            <color indexed="81"/>
            <rFont val="Tahoma"/>
            <charset val="1"/>
          </rPr>
          <t xml:space="preserve">
This is the name of the port the source item will use for the connection.</t>
        </r>
      </text>
    </comment>
    <comment ref="J1" authorId="0" shapeId="0">
      <text>
        <r>
          <rPr>
            <b/>
            <sz val="9"/>
            <color indexed="81"/>
            <rFont val="Tahoma"/>
            <charset val="1"/>
          </rPr>
          <t>Cole, Bjorn:</t>
        </r>
        <r>
          <rPr>
            <sz val="9"/>
            <color indexed="81"/>
            <rFont val="Tahoma"/>
            <charset val="1"/>
          </rPr>
          <t xml:space="preserve">
This is the internal delegate (e.g., a particular chip or physical junction) for a component.</t>
        </r>
      </text>
    </comment>
  </commentList>
</comments>
</file>

<file path=xl/comments3.xml><?xml version="1.0" encoding="utf-8"?>
<comments xmlns="http://schemas.openxmlformats.org/spreadsheetml/2006/main">
  <authors>
    <author>Cole, Bjorn</author>
  </authors>
  <commentList>
    <comment ref="C1" authorId="0" shapeId="0">
      <text>
        <r>
          <rPr>
            <b/>
            <sz val="9"/>
            <color indexed="81"/>
            <rFont val="Tahoma"/>
            <charset val="1"/>
          </rPr>
          <t>Cole, Bjorn:</t>
        </r>
        <r>
          <rPr>
            <sz val="9"/>
            <color indexed="81"/>
            <rFont val="Tahoma"/>
            <charset val="1"/>
          </rPr>
          <t xml:space="preserve">
Use for cases where the connections end in a white-box component. "FALSE" means component is a black box.</t>
        </r>
      </text>
    </comment>
    <comment ref="E1" authorId="0" shapeId="0">
      <text>
        <r>
          <rPr>
            <b/>
            <sz val="9"/>
            <color indexed="81"/>
            <rFont val="Tahoma"/>
            <charset val="1"/>
          </rPr>
          <t>Cole, Bjorn:</t>
        </r>
        <r>
          <rPr>
            <sz val="9"/>
            <color indexed="81"/>
            <rFont val="Tahoma"/>
            <charset val="1"/>
          </rPr>
          <t xml:space="preserve">
This is the name of the port the source item will use for the connection.</t>
        </r>
      </text>
    </comment>
    <comment ref="F1" authorId="0" shapeId="0">
      <text>
        <r>
          <rPr>
            <b/>
            <sz val="9"/>
            <color indexed="81"/>
            <rFont val="Tahoma"/>
            <charset val="1"/>
          </rPr>
          <t>Cole, Bjorn:</t>
        </r>
        <r>
          <rPr>
            <sz val="9"/>
            <color indexed="81"/>
            <rFont val="Tahoma"/>
            <charset val="1"/>
          </rPr>
          <t xml:space="preserve">
This is the name of the port the source item will use for the connection.</t>
        </r>
      </text>
    </comment>
    <comment ref="J1" authorId="0" shapeId="0">
      <text>
        <r>
          <rPr>
            <b/>
            <sz val="9"/>
            <color indexed="81"/>
            <rFont val="Tahoma"/>
            <charset val="1"/>
          </rPr>
          <t>Cole, Bjorn:</t>
        </r>
        <r>
          <rPr>
            <sz val="9"/>
            <color indexed="81"/>
            <rFont val="Tahoma"/>
            <charset val="1"/>
          </rPr>
          <t xml:space="preserve">
This is the internal delegate (e.g., a particular chip or physical junction) for a component.</t>
        </r>
      </text>
    </comment>
  </commentList>
</comments>
</file>

<file path=xl/comments4.xml><?xml version="1.0" encoding="utf-8"?>
<comments xmlns="http://schemas.openxmlformats.org/spreadsheetml/2006/main">
  <authors>
    <author>Cole, Bjorn</author>
  </authors>
  <commentList>
    <comment ref="M1" authorId="0" shapeId="0">
      <text>
        <r>
          <rPr>
            <b/>
            <sz val="9"/>
            <color indexed="81"/>
            <rFont val="Tahoma"/>
            <family val="2"/>
          </rPr>
          <t>Cole, Bjorn:</t>
        </r>
        <r>
          <rPr>
            <sz val="9"/>
            <color indexed="81"/>
            <rFont val="Tahoma"/>
            <family val="2"/>
          </rPr>
          <t xml:space="preserve">
This and others after it are auto-computed.</t>
        </r>
      </text>
    </comment>
  </commentList>
</comments>
</file>

<file path=xl/sharedStrings.xml><?xml version="1.0" encoding="utf-8"?>
<sst xmlns="http://schemas.openxmlformats.org/spreadsheetml/2006/main" count="353" uniqueCount="195">
  <si>
    <t>Documentation</t>
  </si>
  <si>
    <t>Kind</t>
  </si>
  <si>
    <t>CI Acronym</t>
  </si>
  <si>
    <t>Quantity in Assembly</t>
  </si>
  <si>
    <t>Assembly Tier</t>
  </si>
  <si>
    <t>Component</t>
  </si>
  <si>
    <t>Role</t>
  </si>
  <si>
    <t>Assembly</t>
  </si>
  <si>
    <t>Name</t>
  </si>
  <si>
    <t>Notes</t>
  </si>
  <si>
    <t>Part</t>
  </si>
  <si>
    <t>Context</t>
  </si>
  <si>
    <t>Assoc</t>
  </si>
  <si>
    <t>Position PP</t>
  </si>
  <si>
    <t>Composite PP</t>
  </si>
  <si>
    <t>Location</t>
  </si>
  <si>
    <t>Encoding</t>
  </si>
  <si>
    <t>Location Value</t>
  </si>
  <si>
    <t>Type</t>
  </si>
  <si>
    <t>Type Modifier</t>
  </si>
  <si>
    <t>Spatial</t>
  </si>
  <si>
    <t>Basic</t>
  </si>
  <si>
    <t>Index Counter</t>
  </si>
  <si>
    <t>Basic Counter</t>
  </si>
  <si>
    <t>Spatial Counter</t>
  </si>
  <si>
    <t>Integer</t>
  </si>
  <si>
    <t>Common Assy</t>
  </si>
  <si>
    <t>SPC</t>
  </si>
  <si>
    <t>TPC</t>
  </si>
  <si>
    <t>Source Interface</t>
  </si>
  <si>
    <t>Target Interface</t>
  </si>
  <si>
    <t>Source Component</t>
  </si>
  <si>
    <t>Target Component</t>
  </si>
  <si>
    <t>Comp A C</t>
  </si>
  <si>
    <t>Comp B C</t>
  </si>
  <si>
    <t>Comp A Context C</t>
  </si>
  <si>
    <t>Comp B Context C</t>
  </si>
  <si>
    <t>A_CompA Context_CompA C</t>
  </si>
  <si>
    <t>A_CompB Context_CompB C</t>
  </si>
  <si>
    <t>C_Outport_Inport-end1C</t>
  </si>
  <si>
    <t>C_Source Port_Target Port-end2C</t>
  </si>
  <si>
    <t>C_Source Port_Target PortC</t>
  </si>
  <si>
    <t>MILSTD1553</t>
  </si>
  <si>
    <t>Delegating Assembly</t>
  </si>
  <si>
    <t>Delegate</t>
  </si>
  <si>
    <t>RTC Command</t>
  </si>
  <si>
    <t>Realtime Controller</t>
  </si>
  <si>
    <t>C_Source Port_Comp A-end1C</t>
  </si>
  <si>
    <t>C_Source Port_Comp A-end2C</t>
  </si>
  <si>
    <t>C_Source Port_Comp A C</t>
  </si>
  <si>
    <t>Controller Chip</t>
  </si>
  <si>
    <t>CTRL</t>
  </si>
  <si>
    <t>Connection Type</t>
  </si>
  <si>
    <t>Source</t>
  </si>
  <si>
    <t>Target</t>
  </si>
  <si>
    <t>Source Port</t>
  </si>
  <si>
    <t>Target Port</t>
  </si>
  <si>
    <t>Source IF</t>
  </si>
  <si>
    <t>Target IF</t>
  </si>
  <si>
    <t>Assembly Tier 2 Role</t>
  </si>
  <si>
    <t>Assembly Tier 3 Role</t>
  </si>
  <si>
    <t>Assembly Tier 4 Role</t>
  </si>
  <si>
    <t>Assembly Tier 5 Role</t>
  </si>
  <si>
    <t>Source Part Row</t>
  </si>
  <si>
    <t>Target Part Row</t>
  </si>
  <si>
    <t>Lowest Common Parent Tier 2?</t>
  </si>
  <si>
    <t>Lowest Common Parent Tier 3?</t>
  </si>
  <si>
    <t>Lowest Common Parent Tier 4?</t>
  </si>
  <si>
    <t>LCP Tier</t>
  </si>
  <si>
    <t>Source Assembly Connection Use</t>
  </si>
  <si>
    <t>Lowest Common Parent Tier 1?</t>
  </si>
  <si>
    <t>Power</t>
  </si>
  <si>
    <t>Source Internal Delegation?</t>
  </si>
  <si>
    <t>Target Internal Delegation?</t>
  </si>
  <si>
    <t>Target Assembly Connection Use</t>
  </si>
  <si>
    <t>Full Path</t>
  </si>
  <si>
    <t>Lowest Common Parent</t>
  </si>
  <si>
    <t>LCP Type</t>
  </si>
  <si>
    <t>Source Connection Component</t>
  </si>
  <si>
    <t>Target Connection Component</t>
  </si>
  <si>
    <t>Source Step Down 1</t>
  </si>
  <si>
    <t>Source Step Down 2</t>
  </si>
  <si>
    <t>Source Direct?</t>
  </si>
  <si>
    <t>Target Direct?</t>
  </si>
  <si>
    <t>Target Step Down 1</t>
  </si>
  <si>
    <t>Target Step Down 2</t>
  </si>
  <si>
    <t>Source Row</t>
  </si>
  <si>
    <t>Source Column</t>
  </si>
  <si>
    <t>Target Row</t>
  </si>
  <si>
    <t>Target Column</t>
  </si>
  <si>
    <t>Target Delegations Count</t>
  </si>
  <si>
    <t>Source Delegations Count</t>
  </si>
  <si>
    <t>Source Index</t>
  </si>
  <si>
    <t>Target Index</t>
  </si>
  <si>
    <t>Source Step Down 1 Type</t>
  </si>
  <si>
    <t>Source Step Down 2 Type</t>
  </si>
  <si>
    <t>Target Step Down 1 Type</t>
  </si>
  <si>
    <t>Target Step Down 2 Type</t>
  </si>
  <si>
    <t>Flatened Core Index</t>
  </si>
  <si>
    <t>Flattened Row</t>
  </si>
  <si>
    <t>Flattened Column</t>
  </si>
  <si>
    <t>Source Final Delegate</t>
  </si>
  <si>
    <t>Target Final Delegate</t>
  </si>
  <si>
    <t>One more thing to know - is this last delegation for the row?</t>
  </si>
  <si>
    <t>Final Delegation?</t>
  </si>
  <si>
    <t>Component Name</t>
  </si>
  <si>
    <t>Subsystem</t>
  </si>
  <si>
    <t>Component Acronym</t>
  </si>
  <si>
    <t>Component or Assembly Name</t>
  </si>
  <si>
    <t>Electric Car</t>
  </si>
  <si>
    <t>Electric car that resembles general architecture of the Tesla Model 3</t>
  </si>
  <si>
    <t>A motor that uses permanent magnets to overcome torque ripple in purely electromagnetic reluctance motor schemes.</t>
  </si>
  <si>
    <t>Permanent Magnet Switched Reluctance Motor</t>
  </si>
  <si>
    <t>Invertor</t>
  </si>
  <si>
    <t>Electronics to transform DC power into AC power for electric motors</t>
  </si>
  <si>
    <t>DC-DC Converter</t>
  </si>
  <si>
    <t>Changes from one voltage level to another</t>
  </si>
  <si>
    <t>Motor Controller</t>
  </si>
  <si>
    <t>Regenerative Braking Controller</t>
  </si>
  <si>
    <t>Controller for powered mode - carefully applies power for smooth motor operation</t>
  </si>
  <si>
    <t>Controller for recovering power by running motor as a generator</t>
  </si>
  <si>
    <t>Battery Pack</t>
  </si>
  <si>
    <t>Main energy storage for the vehicle</t>
  </si>
  <si>
    <t>Battery Management Unit</t>
  </si>
  <si>
    <t>High Voltage Distribution Unit</t>
  </si>
  <si>
    <t>Electronics for conditioning and supplying power around the system</t>
  </si>
  <si>
    <t>Unit to optimize battery operation and maintain safety during charge and discharge</t>
  </si>
  <si>
    <t>Differential Gearbox</t>
  </si>
  <si>
    <t>Mechanically increases torque or cruise rotation speed that supports different speeds for each side</t>
  </si>
  <si>
    <t>Area of centralization for electronics to allow for common cooling and ease of assembly</t>
  </si>
  <si>
    <t>Core Electronics Bay</t>
  </si>
  <si>
    <t>Disc Brakes</t>
  </si>
  <si>
    <t>Conventional brakes to augment stopping distance past what regenerative braking can do</t>
  </si>
  <si>
    <t>Wheel</t>
  </si>
  <si>
    <t>Hub</t>
  </si>
  <si>
    <t>Tire</t>
  </si>
  <si>
    <t>Assembled wheel that converts applied torques to linear momentum changes</t>
  </si>
  <si>
    <t>Metal core of the wheel for attachment of axle and brakes</t>
  </si>
  <si>
    <t>Air-carrying part of the wheel that contacts the road</t>
  </si>
  <si>
    <t>Front Axle</t>
  </si>
  <si>
    <t>Rear Axle</t>
  </si>
  <si>
    <t>Double Wishbone Front Suspension</t>
  </si>
  <si>
    <t>Multi-Link Rear Suspension</t>
  </si>
  <si>
    <t>Axle for front two wheels</t>
  </si>
  <si>
    <t>Axle for rear two wheels</t>
  </si>
  <si>
    <t>Rear suspension that is independent for each of the two rear wheels using multilink layout</t>
  </si>
  <si>
    <t>Front suspension that is independent for each of the two front wheels using wishbone layout</t>
  </si>
  <si>
    <t>Wishbone Arm</t>
  </si>
  <si>
    <t>Wishbone Spring</t>
  </si>
  <si>
    <t>Arm for wishbone suspension</t>
  </si>
  <si>
    <t>Spring for wishbone suspension</t>
  </si>
  <si>
    <t>Car</t>
  </si>
  <si>
    <t>Suspension</t>
  </si>
  <si>
    <t>Propulsion</t>
  </si>
  <si>
    <t>Drivetrain</t>
  </si>
  <si>
    <t>Camera</t>
  </si>
  <si>
    <t>Ultrasound</t>
  </si>
  <si>
    <t>Radar</t>
  </si>
  <si>
    <t>Self-Driving</t>
  </si>
  <si>
    <t>Autopilot Suite</t>
  </si>
  <si>
    <t>Navigation Software</t>
  </si>
  <si>
    <t>Sensor Fusion Software</t>
  </si>
  <si>
    <t>Current State Estimator</t>
  </si>
  <si>
    <t>A visible light camera for obstacle detection and road sensing</t>
  </si>
  <si>
    <t>Ultrasonic sensor for nearby object ranging</t>
  </si>
  <si>
    <t>Radar for nearby object ranging and rate of approach detection</t>
  </si>
  <si>
    <t>Integrated software suite that provides autonomy to the vehicle</t>
  </si>
  <si>
    <t>Software modules responsible to determining appropriate trajectory</t>
  </si>
  <si>
    <t>Software that integrates sensor inputs to develop a common local picture</t>
  </si>
  <si>
    <t>Software that determines current car speed, position on road, etc.</t>
  </si>
  <si>
    <t>Front Motor</t>
  </si>
  <si>
    <t>Rear Motor</t>
  </si>
  <si>
    <t>Front Driver</t>
  </si>
  <si>
    <t>Front Passenger</t>
  </si>
  <si>
    <t>Rear Driver</t>
  </si>
  <si>
    <t>Rear Passenger</t>
  </si>
  <si>
    <t>Front Left</t>
  </si>
  <si>
    <t>Front Right</t>
  </si>
  <si>
    <t>Rear Left</t>
  </si>
  <si>
    <t>Rear Right</t>
  </si>
  <si>
    <t>Front</t>
  </si>
  <si>
    <t>Rear</t>
  </si>
  <si>
    <t>Elex Bay</t>
  </si>
  <si>
    <t>Front Suspension</t>
  </si>
  <si>
    <t>Rear Suspension</t>
  </si>
  <si>
    <t>Arm</t>
  </si>
  <si>
    <t>Spring</t>
  </si>
  <si>
    <t>Autopilot</t>
  </si>
  <si>
    <t>200 VDC</t>
  </si>
  <si>
    <t>Front Motor Supply</t>
  </si>
  <si>
    <t>Rear Motor Supply</t>
  </si>
  <si>
    <t>Power In</t>
  </si>
  <si>
    <t>Power Connection</t>
  </si>
  <si>
    <r>
      <rPr>
        <b/>
        <sz val="16"/>
        <color theme="1"/>
        <rFont val="Calibri"/>
        <family val="2"/>
        <scheme val="minor"/>
      </rPr>
      <t>How to use this spreadsheet:</t>
    </r>
    <r>
      <rPr>
        <sz val="12"/>
        <color theme="1"/>
        <rFont val="Calibri"/>
        <family val="2"/>
        <scheme val="minor"/>
      </rPr>
      <t xml:space="preserve">
This sheet is intended to be a capture of the relevant technical data to load into a systems model using automated importer tools. In addition, it supports the regular gathering of information by an owner from project contributors. It is currently loaded with information for an electric sedan but these can all be changed and updated as needed. There should be a curator that works to maintain and expand the calculations and then a large set of contributors to put their information into the sheet.
In general, there are areas for entering and collecting data and then a series of sheets that will process those data into forms suitable for model import. Data entry areas should be available for all to edit, while only expert users of the sheet should modify the calculation areas.
See the tab color coding area for organization of the spreadsheet.</t>
    </r>
  </si>
  <si>
    <r>
      <rPr>
        <b/>
        <sz val="16"/>
        <color theme="1"/>
        <rFont val="Calibri"/>
        <family val="2"/>
        <scheme val="minor"/>
      </rPr>
      <t>Tab color coding:</t>
    </r>
    <r>
      <rPr>
        <sz val="11"/>
        <color theme="1"/>
        <rFont val="Calibri"/>
        <family val="2"/>
        <scheme val="minor"/>
      </rPr>
      <t xml:space="preserve">
The colors on tabs are shown below. The colors each represent:
Light orange - This is an information sheet like this read me.
Blue - This is a data sheet. Feel free to input as needed. In this sheet, the light blue tabs have their data aggregated into the "Component Report" for easy viewing.
Green - This is a modeling data sheet. It supports describing connections or composition of Components into Assemblies
Black - This is a model pattern sheet. Only experts should touch this. These should be saved off separately to support model import as described in the import instructions.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</si>
</sst>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2"/>
      <color theme="1"/>
      <name val="Calibri"/>
      <family val="2"/>
      <scheme val="minor"/>
    </font>
    <font>
      <b/>
      <sz val="16"/>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NumberFormat="1"/>
    <xf numFmtId="0" fontId="1" fillId="2" borderId="0" xfId="0" applyFont="1" applyFill="1"/>
    <xf numFmtId="0" fontId="6" fillId="0" borderId="0" xfId="0" applyFont="1" applyAlignment="1">
      <alignment vertical="top" wrapText="1"/>
    </xf>
    <xf numFmtId="0" fontId="0" fillId="3" borderId="0" xfId="0" applyFill="1"/>
    <xf numFmtId="0" fontId="8" fillId="4" borderId="0" xfId="0" applyFont="1" applyFill="1"/>
  </cellXfs>
  <cellStyles count="1">
    <cellStyle name="Normal" xfId="0" builtinId="0"/>
  </cellStyles>
  <dxfs count="5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1" displayName="Table1" ref="A1:E16" totalsRowShown="0">
  <autoFilter ref="A1:E16"/>
  <tableColumns count="5">
    <tableColumn id="1" name="Component" dataDxfId="57">
      <calculatedColumnFormula>OFFSET('Part Type Split'!C$2,MATCH(ROW()-1,'Part Type Split'!$F$2:$F$24,0)-1,0)</calculatedColumnFormula>
    </tableColumn>
    <tableColumn id="2" name="Role" dataDxfId="56">
      <calculatedColumnFormula>OFFSET('Part Type Split'!B$2,MATCH(ROW()-1,'Part Type Split'!$F$2:$F$24,0)-1,0)</calculatedColumnFormula>
    </tableColumn>
    <tableColumn id="3" name="Part" dataDxfId="55">
      <calculatedColumnFormula>OFFSET('Part Type Split'!A$2,MATCH(ROW()-1,'Part Type Split'!$F$2:$F$24,0)-1,0)</calculatedColumnFormula>
    </tableColumn>
    <tableColumn id="4" name="Assoc" dataDxfId="54">
      <calculatedColumnFormula>"A_"&amp;Table1[[#This Row],[Context]]&amp;"_"&amp;Table1[[#This Row],[Role]]</calculatedColumnFormula>
    </tableColumn>
    <tableColumn id="5" name="Context" dataDxfId="0">
      <calculatedColumnFormula>Table1[[#This Row],[Role]] &amp; " context"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J5" totalsRowShown="0">
  <autoFilter ref="A1:J5"/>
  <tableColumns count="10">
    <tableColumn id="1" name="Component" dataDxfId="53">
      <calculatedColumnFormula>OFFSET('Part Type Split'!C$2,MATCH(ROW()-1,'Part Type Split'!$G$2:$G$18,0)-1,0)</calculatedColumnFormula>
    </tableColumn>
    <tableColumn id="2" name="Role" dataDxfId="52">
      <calculatedColumnFormula>OFFSET('Part Type Split'!B$2,MATCH(ROW()-1,'Part Type Split'!$G$2:$G$18,0)-1,0)</calculatedColumnFormula>
    </tableColumn>
    <tableColumn id="3" name="Part" dataDxfId="51">
      <calculatedColumnFormula>OFFSET('Part Type Split'!A$2,MATCH(ROW()-1,'Part Type Split'!$G$2:$G$18,0)-1,0)</calculatedColumnFormula>
    </tableColumn>
    <tableColumn id="4" name="Assoc" dataDxfId="50">
      <calculatedColumnFormula>"A_"&amp;Table2[[#This Row],[Context]]&amp;"_"&amp;Table2[[#This Row],[Role]]</calculatedColumnFormula>
    </tableColumn>
    <tableColumn id="5" name="Context" dataDxfId="49">
      <calculatedColumnFormula>Table2[[#This Row],[Role]]&amp;" context"</calculatedColumnFormula>
    </tableColumn>
    <tableColumn id="6" name="Position PP" dataDxfId="48">
      <calculatedColumnFormula>Table2[[#This Row],[Role]]&amp; " PP"</calculatedColumnFormula>
    </tableColumn>
    <tableColumn id="7" name="Composite PP" dataDxfId="47">
      <calculatedColumnFormula>Table2[[#This Row],[Context]]&amp;" PP"</calculatedColumnFormula>
    </tableColumn>
    <tableColumn id="8" name="Location" dataDxfId="46">
      <calculatedColumnFormula>Table2[[#This Row],[Role]] &amp; " Index"</calculatedColumnFormula>
    </tableColumn>
    <tableColumn id="9" name="Encoding"/>
    <tableColumn id="10" name="Location Value" dataDxfId="45">
      <calculatedColumnFormula>Table2[[#This Row],[Location]] &amp; " LS"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J8" totalsRowShown="0">
  <autoFilter ref="A1:J8"/>
  <tableColumns count="10">
    <tableColumn id="1" name="Component" dataDxfId="44">
      <calculatedColumnFormula>OFFSET('Part Type Split'!C$2,MATCH(ROW()-1,'Part Type Split'!$H$2:$H$24,0)-1,0)</calculatedColumnFormula>
    </tableColumn>
    <tableColumn id="2" name="Role" dataDxfId="43">
      <calculatedColumnFormula>OFFSET('Part Type Split'!B$2,MATCH(ROW()-1,'Part Type Split'!$H$2:$H$24,0)-1,0)</calculatedColumnFormula>
    </tableColumn>
    <tableColumn id="3" name="Part" dataDxfId="42">
      <calculatedColumnFormula>OFFSET('Part Type Split'!A$2,MATCH(ROW()-1,'Part Type Split'!$H$2:$H$24,0)-1,0)</calculatedColumnFormula>
    </tableColumn>
    <tableColumn id="4" name="Assoc" dataDxfId="41">
      <calculatedColumnFormula>"A_"&amp;Table3[[#This Row],[Context]]&amp;"_"&amp;Table3[[#This Row],[Role]]</calculatedColumnFormula>
    </tableColumn>
    <tableColumn id="5" name="Context" dataDxfId="40">
      <calculatedColumnFormula>Table3[[#This Row],[Role]]&amp;" context"</calculatedColumnFormula>
    </tableColumn>
    <tableColumn id="6" name="Position PP" dataDxfId="39">
      <calculatedColumnFormula>Table3[[#This Row],[Role]]&amp; " PP"</calculatedColumnFormula>
    </tableColumn>
    <tableColumn id="7" name="Composite PP" dataDxfId="38">
      <calculatedColumnFormula>Table3[[#This Row],[Context]]&amp;" PP"</calculatedColumnFormula>
    </tableColumn>
    <tableColumn id="8" name="Location" dataDxfId="37">
      <calculatedColumnFormula>Table3[[#This Row],[Role]] &amp; " Index"</calculatedColumnFormula>
    </tableColumn>
    <tableColumn id="9" name="Encoding"/>
    <tableColumn id="10" name="Location Value" dataDxfId="36">
      <calculatedColumnFormula>Table3[[#This Row],[Location]] &amp; " LS"</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Q3" totalsRowShown="0">
  <autoFilter ref="A1:Q3"/>
  <tableColumns count="17">
    <tableColumn id="7" name="Common Assy" dataDxfId="35">
      <calculatedColumnFormula>Connections!AH2</calculatedColumnFormula>
    </tableColumn>
    <tableColumn id="5" name="SPC" dataDxfId="34">
      <calculatedColumnFormula>IF(Connections!S2,Connections!T2 &amp; " " &amp; Connections!E2,Connections!E2)</calculatedColumnFormula>
    </tableColumn>
    <tableColumn id="13" name="TPC" dataDxfId="33">
      <calculatedColumnFormula>IF(Connections!Z2,Connections!AA2 &amp; " " &amp; Connections!F2,Connections!F2)</calculatedColumnFormula>
    </tableColumn>
    <tableColumn id="14" name="Source Interface" dataDxfId="32">
      <calculatedColumnFormula>Connections!G2</calculatedColumnFormula>
    </tableColumn>
    <tableColumn id="15" name="Target Interface" dataDxfId="31">
      <calculatedColumnFormula>Connections!H2</calculatedColumnFormula>
    </tableColumn>
    <tableColumn id="17" name="Connection Type" dataDxfId="30">
      <calculatedColumnFormula>Connections!I2</calculatedColumnFormula>
    </tableColumn>
    <tableColumn id="6" name="Source Component" dataDxfId="29">
      <calculatedColumnFormula>Connections!U2</calculatedColumnFormula>
    </tableColumn>
    <tableColumn id="16" name="Target Component" dataDxfId="28">
      <calculatedColumnFormula>Connections!AB2</calculatedColumnFormula>
    </tableColumn>
    <tableColumn id="3" name="Comp A C" dataDxfId="27">
      <calculatedColumnFormula>Connections!T2</calculatedColumnFormula>
    </tableColumn>
    <tableColumn id="10" name="Comp B C" dataDxfId="26">
      <calculatedColumnFormula>Connections!AA2</calculatedColumnFormula>
    </tableColumn>
    <tableColumn id="1" name="Comp A Context C" dataDxfId="25">
      <calculatedColumnFormula>Table25[Comp A C] &amp; " Context"</calculatedColumnFormula>
    </tableColumn>
    <tableColumn id="8" name="Comp B Context C" dataDxfId="24">
      <calculatedColumnFormula>Table25[Comp B C] &amp; " Context"</calculatedColumnFormula>
    </tableColumn>
    <tableColumn id="2" name="A_CompA Context_CompA C">
      <calculatedColumnFormula>"A_"&amp;Table25[Comp A Context C]&amp;"_"&amp;Table25[Comp A C]</calculatedColumnFormula>
    </tableColumn>
    <tableColumn id="9" name="A_CompB Context_CompB C" dataDxfId="23">
      <calculatedColumnFormula>"A_"&amp;Table25[Comp B Context C]&amp;"_"&amp;Table25[Comp B C]</calculatedColumnFormula>
    </tableColumn>
    <tableColumn id="4" name="C_Outport_Inport-end1C" dataDxfId="22">
      <calculatedColumnFormula>Table25[C_Source Port_Target PortC]&amp;"-end1"</calculatedColumnFormula>
    </tableColumn>
    <tableColumn id="12" name="C_Source Port_Target Port-end2C" dataDxfId="21">
      <calculatedColumnFormula>Table25[C_Source Port_Target PortC]&amp;"-end2"</calculatedColumnFormula>
    </tableColumn>
    <tableColumn id="11" name="C_Source Port_Target PortC" dataDxfId="20">
      <calculatedColumnFormula>"C_"&amp;Table25[SPC]&amp;"_"&amp;Table25[TPC]</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26" displayName="Table26" ref="A1:K2" totalsRowShown="0">
  <autoFilter ref="A1:K2"/>
  <tableColumns count="11">
    <tableColumn id="7" name="Delegating Assembly" dataDxfId="19">
      <calculatedColumnFormula>INDEX(Connections!$T$2:$AF$998,'Delegation Counters'!L2,'Delegation Counters'!M2)</calculatedColumnFormula>
    </tableColumn>
    <tableColumn id="5" name="SPC" dataDxfId="18">
      <calculatedColumnFormula>INDEX(Connections!$T$2:$AF$998,'Delegation Counters'!L2,'Delegation Counters'!M2-1)&amp;" "&amp;INDEX(Connections!$E$2:$F$998,'Delegation Counters'!L2,IF('Delegation Counters'!M2&lt;8,1,2))</calculatedColumnFormula>
    </tableColumn>
    <tableColumn id="13" name="TPC" dataDxfId="17">
      <calculatedColumnFormula>IF('Delegation Counters'!N2,"",INDEX(Connections!$T$2:$AF$998,'Delegation Counters'!L2,'Delegation Counters'!M3-1) &amp; " ") &amp; INDEX(Connections!$E$2:$F$998,'Delegation Counters'!L2,IF('Delegation Counters'!M2&lt;8,1,2))</calculatedColumnFormula>
    </tableColumn>
    <tableColumn id="14" name="Source Interface" dataDxfId="16">
      <calculatedColumnFormula>INDEX(Connections!$G$2:$G$998,'Delegation Counters'!L2)</calculatedColumnFormula>
    </tableColumn>
    <tableColumn id="16" name="Delegate" dataDxfId="15">
      <calculatedColumnFormula>INDEX(Connections!$T$2:$AF$998,'Delegation Counters'!L2,'Delegation Counters'!M2+2)</calculatedColumnFormula>
    </tableColumn>
    <tableColumn id="3" name="Comp A C" dataDxfId="14">
      <calculatedColumnFormula>INDEX(Connections!$T$2:$AF$998,'Delegation Counters'!L2,'Delegation Counters'!M2+1)</calculatedColumnFormula>
    </tableColumn>
    <tableColumn id="1" name="Comp A Context C" dataDxfId="13">
      <calculatedColumnFormula>Table26[[#This Row],[Comp A C]] &amp; " context"</calculatedColumnFormula>
    </tableColumn>
    <tableColumn id="2" name="A_CompA Context_CompA C">
      <calculatedColumnFormula>"A_"&amp;Table26[Comp A Context C]&amp;"_"&amp;Table26[Comp A C]</calculatedColumnFormula>
    </tableColumn>
    <tableColumn id="4" name="C_Outport_Inport-end1C" dataDxfId="12">
      <calculatedColumnFormula>Table26[C_Source Port_Target PortC]&amp;"-end1"</calculatedColumnFormula>
    </tableColumn>
    <tableColumn id="12" name="C_Source Port_Target Port-end2C" dataDxfId="11">
      <calculatedColumnFormula>Table26[C_Source Port_Target PortC]&amp;"-end2"</calculatedColumnFormula>
    </tableColumn>
    <tableColumn id="11" name="C_Source Port_Target PortC" dataDxfId="10">
      <calculatedColumnFormula>"C_"&amp;Table26[SPC]&amp;"_"&amp;Table26[TPC]</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6" name="Table27" displayName="Table27" ref="A1:J2" totalsRowShown="0">
  <autoFilter ref="A1:J2"/>
  <tableColumns count="10">
    <tableColumn id="7" name="Delegating Assembly" dataDxfId="9"/>
    <tableColumn id="5" name="SPC" dataDxfId="8"/>
    <tableColumn id="14" name="Source Interface" dataDxfId="7"/>
    <tableColumn id="16" name="Delegate" dataDxfId="6"/>
    <tableColumn id="3" name="Comp A C" dataDxfId="5"/>
    <tableColumn id="1" name="Comp A Context C" dataDxfId="4">
      <calculatedColumnFormula>Table27[[#This Row],[Comp A C]] &amp; " Context"</calculatedColumnFormula>
    </tableColumn>
    <tableColumn id="2" name="A_CompA Context_CompA C">
      <calculatedColumnFormula>"A_"&amp;Table27[Comp A Context C]&amp;"_"&amp;Table27[Comp A C]</calculatedColumnFormula>
    </tableColumn>
    <tableColumn id="4" name="C_Source Port_Comp A-end1C" dataDxfId="3">
      <calculatedColumnFormula>Table27[C_Source Port_Comp A C]&amp;"-end1"</calculatedColumnFormula>
    </tableColumn>
    <tableColumn id="12" name="C_Source Port_Comp A-end2C" dataDxfId="2">
      <calculatedColumnFormula>Table27[C_Source Port_Comp A C]&amp;"-end2"</calculatedColumnFormula>
    </tableColumn>
    <tableColumn id="11" name="C_Source Port_Comp A C" dataDxfId="1">
      <calculatedColumnFormula>"C_"&amp;Table27[SPC]&amp;"_"&amp;Table27[Comp A C]</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B2"/>
  <sheetViews>
    <sheetView topLeftCell="B2" workbookViewId="0">
      <selection activeCell="B3" sqref="B3"/>
    </sheetView>
  </sheetViews>
  <sheetFormatPr defaultRowHeight="15" x14ac:dyDescent="0.25"/>
  <cols>
    <col min="1" max="1" width="114" customWidth="1"/>
    <col min="2" max="2" width="139.7109375" customWidth="1"/>
  </cols>
  <sheetData>
    <row r="1" spans="1:2" ht="264" customHeight="1" x14ac:dyDescent="0.25">
      <c r="A1" s="4" t="s">
        <v>193</v>
      </c>
    </row>
    <row r="2" spans="1:2" ht="198" customHeight="1" x14ac:dyDescent="0.25">
      <c r="B2" s="1" t="s">
        <v>194</v>
      </c>
    </row>
  </sheetData>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16"/>
  <sheetViews>
    <sheetView tabSelected="1" workbookViewId="0">
      <selection activeCell="D18" sqref="D18"/>
    </sheetView>
  </sheetViews>
  <sheetFormatPr defaultRowHeight="15" x14ac:dyDescent="0.25"/>
  <cols>
    <col min="1" max="1" width="26.28515625" customWidth="1"/>
    <col min="2" max="2" width="43.140625" customWidth="1"/>
    <col min="3" max="3" width="31.85546875" customWidth="1"/>
    <col min="4" max="4" width="114.85546875" customWidth="1"/>
    <col min="5" max="5" width="64.7109375" customWidth="1"/>
  </cols>
  <sheetData>
    <row r="1" spans="1:5" x14ac:dyDescent="0.25">
      <c r="A1" t="s">
        <v>5</v>
      </c>
      <c r="B1" t="s">
        <v>6</v>
      </c>
      <c r="C1" t="s">
        <v>10</v>
      </c>
      <c r="D1" t="s">
        <v>12</v>
      </c>
      <c r="E1" t="s">
        <v>11</v>
      </c>
    </row>
    <row r="2" spans="1:5" x14ac:dyDescent="0.25">
      <c r="A2" t="str">
        <f ca="1">OFFSET('Part Type Split'!C$2,MATCH(ROW()-1,'Part Type Split'!$F$2:$F$24,0)-1,0)</f>
        <v>Electric Car</v>
      </c>
      <c r="B2" t="str">
        <f ca="1">OFFSET('Part Type Split'!B$2,MATCH(ROW()-1,'Part Type Split'!$F$2:$F$24,0)-1,0)</f>
        <v>Electric Car::Invertor</v>
      </c>
      <c r="C2" t="str">
        <f ca="1">OFFSET('Part Type Split'!A$2,MATCH(ROW()-1,'Part Type Split'!$F$2:$F$24,0)-1,0)</f>
        <v>Invertor</v>
      </c>
      <c r="D2" t="str">
        <f ca="1">"A_"&amp;Table1[[#This Row],[Context]]&amp;"_"&amp;Table1[[#This Row],[Role]]</f>
        <v>A_Electric Car::Invertor context_Electric Car::Invertor</v>
      </c>
      <c r="E2" t="str">
        <f ca="1">Table1[[#This Row],[Role]] &amp; " context"</f>
        <v>Electric Car::Invertor context</v>
      </c>
    </row>
    <row r="3" spans="1:5" x14ac:dyDescent="0.25">
      <c r="A3" t="str">
        <f ca="1">OFFSET('Part Type Split'!C$2,MATCH(ROW()-1,'Part Type Split'!$F$2:$F$24,0)-1,0)</f>
        <v>Electric Car</v>
      </c>
      <c r="B3" t="str">
        <f ca="1">OFFSET('Part Type Split'!B$2,MATCH(ROW()-1,'Part Type Split'!$F$2:$F$24,0)-1,0)</f>
        <v>Electric Car::DC-DC Converter</v>
      </c>
      <c r="C3" t="str">
        <f ca="1">OFFSET('Part Type Split'!A$2,MATCH(ROW()-1,'Part Type Split'!$F$2:$F$24,0)-1,0)</f>
        <v>DC-DC Converter</v>
      </c>
      <c r="D3" t="str">
        <f ca="1">"A_"&amp;Table1[[#This Row],[Context]]&amp;"_"&amp;Table1[[#This Row],[Role]]</f>
        <v>A_Electric Car::DC-DC Converter context_Electric Car::DC-DC Converter</v>
      </c>
      <c r="E3" t="str">
        <f ca="1">Table1[[#This Row],[Role]] &amp; " context"</f>
        <v>Electric Car::DC-DC Converter context</v>
      </c>
    </row>
    <row r="4" spans="1:5" x14ac:dyDescent="0.25">
      <c r="A4" t="str">
        <f ca="1">OFFSET('Part Type Split'!C$2,MATCH(ROW()-1,'Part Type Split'!$F$2:$F$24,0)-1,0)</f>
        <v>Core Electronics Bay</v>
      </c>
      <c r="B4" t="str">
        <f ca="1">OFFSET('Part Type Split'!B$2,MATCH(ROW()-1,'Part Type Split'!$F$2:$F$24,0)-1,0)</f>
        <v>Core Electronics Bay::Motor Controller</v>
      </c>
      <c r="C4" t="str">
        <f ca="1">OFFSET('Part Type Split'!A$2,MATCH(ROW()-1,'Part Type Split'!$F$2:$F$24,0)-1,0)</f>
        <v>Motor Controller</v>
      </c>
      <c r="D4" t="str">
        <f ca="1">"A_"&amp;Table1[[#This Row],[Context]]&amp;"_"&amp;Table1[[#This Row],[Role]]</f>
        <v>A_Core Electronics Bay::Motor Controller context_Core Electronics Bay::Motor Controller</v>
      </c>
      <c r="E4" t="str">
        <f ca="1">Table1[[#This Row],[Role]] &amp; " context"</f>
        <v>Core Electronics Bay::Motor Controller context</v>
      </c>
    </row>
    <row r="5" spans="1:5" x14ac:dyDescent="0.25">
      <c r="A5" t="str">
        <f ca="1">OFFSET('Part Type Split'!C$2,MATCH(ROW()-1,'Part Type Split'!$F$2:$F$24,0)-1,0)</f>
        <v>Core Electronics Bay</v>
      </c>
      <c r="B5" t="str">
        <f ca="1">OFFSET('Part Type Split'!B$2,MATCH(ROW()-1,'Part Type Split'!$F$2:$F$24,0)-1,0)</f>
        <v>Core Electronics Bay::Regenerative Braking Controller</v>
      </c>
      <c r="C5" t="str">
        <f ca="1">OFFSET('Part Type Split'!A$2,MATCH(ROW()-1,'Part Type Split'!$F$2:$F$24,0)-1,0)</f>
        <v>Regenerative Braking Controller</v>
      </c>
      <c r="D5" t="str">
        <f ca="1">"A_"&amp;Table1[[#This Row],[Context]]&amp;"_"&amp;Table1[[#This Row],[Role]]</f>
        <v>A_Core Electronics Bay::Regenerative Braking Controller context_Core Electronics Bay::Regenerative Braking Controller</v>
      </c>
      <c r="E5" t="str">
        <f ca="1">Table1[[#This Row],[Role]] &amp; " context"</f>
        <v>Core Electronics Bay::Regenerative Braking Controller context</v>
      </c>
    </row>
    <row r="6" spans="1:5" x14ac:dyDescent="0.25">
      <c r="A6" t="str">
        <f ca="1">OFFSET('Part Type Split'!C$2,MATCH(ROW()-1,'Part Type Split'!$F$2:$F$24,0)-1,0)</f>
        <v>Electric Car</v>
      </c>
      <c r="B6" t="str">
        <f ca="1">OFFSET('Part Type Split'!B$2,MATCH(ROW()-1,'Part Type Split'!$F$2:$F$24,0)-1,0)</f>
        <v>Electric Car::Battery Pack</v>
      </c>
      <c r="C6" t="str">
        <f ca="1">OFFSET('Part Type Split'!A$2,MATCH(ROW()-1,'Part Type Split'!$F$2:$F$24,0)-1,0)</f>
        <v>Battery Pack</v>
      </c>
      <c r="D6" t="str">
        <f ca="1">"A_"&amp;Table1[[#This Row],[Context]]&amp;"_"&amp;Table1[[#This Row],[Role]]</f>
        <v>A_Electric Car::Battery Pack context_Electric Car::Battery Pack</v>
      </c>
      <c r="E6" t="str">
        <f ca="1">Table1[[#This Row],[Role]] &amp; " context"</f>
        <v>Electric Car::Battery Pack context</v>
      </c>
    </row>
    <row r="7" spans="1:5" x14ac:dyDescent="0.25">
      <c r="A7" t="str">
        <f ca="1">OFFSET('Part Type Split'!C$2,MATCH(ROW()-1,'Part Type Split'!$F$2:$F$24,0)-1,0)</f>
        <v>Core Electronics Bay</v>
      </c>
      <c r="B7" t="str">
        <f ca="1">OFFSET('Part Type Split'!B$2,MATCH(ROW()-1,'Part Type Split'!$F$2:$F$24,0)-1,0)</f>
        <v>Core Electronics Bay::Battery Management Unit</v>
      </c>
      <c r="C7" t="str">
        <f ca="1">OFFSET('Part Type Split'!A$2,MATCH(ROW()-1,'Part Type Split'!$F$2:$F$24,0)-1,0)</f>
        <v>Battery Management Unit</v>
      </c>
      <c r="D7" t="str">
        <f ca="1">"A_"&amp;Table1[[#This Row],[Context]]&amp;"_"&amp;Table1[[#This Row],[Role]]</f>
        <v>A_Core Electronics Bay::Battery Management Unit context_Core Electronics Bay::Battery Management Unit</v>
      </c>
      <c r="E7" t="str">
        <f ca="1">Table1[[#This Row],[Role]] &amp; " context"</f>
        <v>Core Electronics Bay::Battery Management Unit context</v>
      </c>
    </row>
    <row r="8" spans="1:5" x14ac:dyDescent="0.25">
      <c r="A8" t="str">
        <f ca="1">OFFSET('Part Type Split'!C$2,MATCH(ROW()-1,'Part Type Split'!$F$2:$F$24,0)-1,0)</f>
        <v>Core Electronics Bay</v>
      </c>
      <c r="B8" t="str">
        <f ca="1">OFFSET('Part Type Split'!B$2,MATCH(ROW()-1,'Part Type Split'!$F$2:$F$24,0)-1,0)</f>
        <v>Core Electronics Bay::High Voltage Distribution Unit</v>
      </c>
      <c r="C8" t="str">
        <f ca="1">OFFSET('Part Type Split'!A$2,MATCH(ROW()-1,'Part Type Split'!$F$2:$F$24,0)-1,0)</f>
        <v>High Voltage Distribution Unit</v>
      </c>
      <c r="D8" t="str">
        <f ca="1">"A_"&amp;Table1[[#This Row],[Context]]&amp;"_"&amp;Table1[[#This Row],[Role]]</f>
        <v>A_Core Electronics Bay::High Voltage Distribution Unit context_Core Electronics Bay::High Voltage Distribution Unit</v>
      </c>
      <c r="E8" t="str">
        <f ca="1">Table1[[#This Row],[Role]] &amp; " context"</f>
        <v>Core Electronics Bay::High Voltage Distribution Unit context</v>
      </c>
    </row>
    <row r="9" spans="1:5" x14ac:dyDescent="0.25">
      <c r="A9" t="str">
        <f ca="1">OFFSET('Part Type Split'!C$2,MATCH(ROW()-1,'Part Type Split'!$F$2:$F$24,0)-1,0)</f>
        <v>Electric Car</v>
      </c>
      <c r="B9" t="str">
        <f ca="1">OFFSET('Part Type Split'!B$2,MATCH(ROW()-1,'Part Type Split'!$F$2:$F$24,0)-1,0)</f>
        <v>Electric Car::Differential Gearbox</v>
      </c>
      <c r="C9" t="str">
        <f ca="1">OFFSET('Part Type Split'!A$2,MATCH(ROW()-1,'Part Type Split'!$F$2:$F$24,0)-1,0)</f>
        <v>Differential Gearbox</v>
      </c>
      <c r="D9" t="str">
        <f ca="1">"A_"&amp;Table1[[#This Row],[Context]]&amp;"_"&amp;Table1[[#This Row],[Role]]</f>
        <v>A_Electric Car::Differential Gearbox context_Electric Car::Differential Gearbox</v>
      </c>
      <c r="E9" t="str">
        <f ca="1">Table1[[#This Row],[Role]] &amp; " context"</f>
        <v>Electric Car::Differential Gearbox context</v>
      </c>
    </row>
    <row r="10" spans="1:5" x14ac:dyDescent="0.25">
      <c r="A10" t="str">
        <f ca="1">OFFSET('Part Type Split'!C$2,MATCH(ROW()-1,'Part Type Split'!$F$2:$F$24,0)-1,0)</f>
        <v>Electric Car</v>
      </c>
      <c r="B10" t="str">
        <f ca="1">OFFSET('Part Type Split'!B$2,MATCH(ROW()-1,'Part Type Split'!$F$2:$F$24,0)-1,0)</f>
        <v>Elex Bay</v>
      </c>
      <c r="C10" t="str">
        <f ca="1">OFFSET('Part Type Split'!A$2,MATCH(ROW()-1,'Part Type Split'!$F$2:$F$24,0)-1,0)</f>
        <v>Core Electronics Bay</v>
      </c>
      <c r="D10" t="str">
        <f ca="1">"A_"&amp;Table1[[#This Row],[Context]]&amp;"_"&amp;Table1[[#This Row],[Role]]</f>
        <v>A_Elex Bay context_Elex Bay</v>
      </c>
      <c r="E10" t="str">
        <f ca="1">Table1[[#This Row],[Role]] &amp; " context"</f>
        <v>Elex Bay context</v>
      </c>
    </row>
    <row r="11" spans="1:5" x14ac:dyDescent="0.25">
      <c r="A11" t="str">
        <f ca="1">OFFSET('Part Type Split'!C$2,MATCH(ROW()-1,'Part Type Split'!$F$2:$F$24,0)-1,0)</f>
        <v>Electric Car</v>
      </c>
      <c r="B11" t="str">
        <f ca="1">OFFSET('Part Type Split'!B$2,MATCH(ROW()-1,'Part Type Split'!$F$2:$F$24,0)-1,0)</f>
        <v>Electric Car::Disc Brakes</v>
      </c>
      <c r="C11" t="str">
        <f ca="1">OFFSET('Part Type Split'!A$2,MATCH(ROW()-1,'Part Type Split'!$F$2:$F$24,0)-1,0)</f>
        <v>Disc Brakes</v>
      </c>
      <c r="D11" t="str">
        <f ca="1">"A_"&amp;Table1[[#This Row],[Context]]&amp;"_"&amp;Table1[[#This Row],[Role]]</f>
        <v>A_Electric Car::Disc Brakes context_Electric Car::Disc Brakes</v>
      </c>
      <c r="E11" t="str">
        <f ca="1">Table1[[#This Row],[Role]] &amp; " context"</f>
        <v>Electric Car::Disc Brakes context</v>
      </c>
    </row>
    <row r="12" spans="1:5" x14ac:dyDescent="0.25">
      <c r="A12" t="str">
        <f ca="1">OFFSET('Part Type Split'!C$2,MATCH(ROW()-1,'Part Type Split'!$F$2:$F$24,0)-1,0)</f>
        <v>Wheel</v>
      </c>
      <c r="B12" t="str">
        <f ca="1">OFFSET('Part Type Split'!B$2,MATCH(ROW()-1,'Part Type Split'!$F$2:$F$24,0)-1,0)</f>
        <v>Wheel::Hub</v>
      </c>
      <c r="C12" t="str">
        <f ca="1">OFFSET('Part Type Split'!A$2,MATCH(ROW()-1,'Part Type Split'!$F$2:$F$24,0)-1,0)</f>
        <v>Hub</v>
      </c>
      <c r="D12" t="str">
        <f ca="1">"A_"&amp;Table1[[#This Row],[Context]]&amp;"_"&amp;Table1[[#This Row],[Role]]</f>
        <v>A_Wheel::Hub context_Wheel::Hub</v>
      </c>
      <c r="E12" t="str">
        <f ca="1">Table1[[#This Row],[Role]] &amp; " context"</f>
        <v>Wheel::Hub context</v>
      </c>
    </row>
    <row r="13" spans="1:5" x14ac:dyDescent="0.25">
      <c r="A13" t="str">
        <f ca="1">OFFSET('Part Type Split'!C$2,MATCH(ROW()-1,'Part Type Split'!$F$2:$F$24,0)-1,0)</f>
        <v>Wheel</v>
      </c>
      <c r="B13" t="str">
        <f ca="1">OFFSET('Part Type Split'!B$2,MATCH(ROW()-1,'Part Type Split'!$F$2:$F$24,0)-1,0)</f>
        <v>Wheel::Tire</v>
      </c>
      <c r="C13" t="str">
        <f ca="1">OFFSET('Part Type Split'!A$2,MATCH(ROW()-1,'Part Type Split'!$F$2:$F$24,0)-1,0)</f>
        <v>Tire</v>
      </c>
      <c r="D13" t="str">
        <f ca="1">"A_"&amp;Table1[[#This Row],[Context]]&amp;"_"&amp;Table1[[#This Row],[Role]]</f>
        <v>A_Wheel::Tire context_Wheel::Tire</v>
      </c>
      <c r="E13" t="str">
        <f ca="1">Table1[[#This Row],[Role]] &amp; " context"</f>
        <v>Wheel::Tire context</v>
      </c>
    </row>
    <row r="14" spans="1:5" x14ac:dyDescent="0.25">
      <c r="A14" t="str">
        <f ca="1">OFFSET('Part Type Split'!C$2,MATCH(ROW()-1,'Part Type Split'!$F$2:$F$24,0)-1,0)</f>
        <v>Electric Car</v>
      </c>
      <c r="B14" t="str">
        <f ca="1">OFFSET('Part Type Split'!B$2,MATCH(ROW()-1,'Part Type Split'!$F$2:$F$24,0)-1,0)</f>
        <v>Front Suspension</v>
      </c>
      <c r="C14" t="str">
        <f ca="1">OFFSET('Part Type Split'!A$2,MATCH(ROW()-1,'Part Type Split'!$F$2:$F$24,0)-1,0)</f>
        <v>Double Wishbone Front Suspension</v>
      </c>
      <c r="D14" t="str">
        <f ca="1">"A_"&amp;Table1[[#This Row],[Context]]&amp;"_"&amp;Table1[[#This Row],[Role]]</f>
        <v>A_Front Suspension context_Front Suspension</v>
      </c>
      <c r="E14" t="str">
        <f ca="1">Table1[[#This Row],[Role]] &amp; " context"</f>
        <v>Front Suspension context</v>
      </c>
    </row>
    <row r="15" spans="1:5" x14ac:dyDescent="0.25">
      <c r="A15" t="str">
        <f ca="1">OFFSET('Part Type Split'!C$2,MATCH(ROW()-1,'Part Type Split'!$F$2:$F$24,0)-1,0)</f>
        <v>Electric Car</v>
      </c>
      <c r="B15" t="str">
        <f ca="1">OFFSET('Part Type Split'!B$2,MATCH(ROW()-1,'Part Type Split'!$F$2:$F$24,0)-1,0)</f>
        <v>Rear Suspension</v>
      </c>
      <c r="C15" t="str">
        <f ca="1">OFFSET('Part Type Split'!A$2,MATCH(ROW()-1,'Part Type Split'!$F$2:$F$24,0)-1,0)</f>
        <v>Multi-Link Rear Suspension</v>
      </c>
      <c r="D15" t="str">
        <f ca="1">"A_"&amp;Table1[[#This Row],[Context]]&amp;"_"&amp;Table1[[#This Row],[Role]]</f>
        <v>A_Rear Suspension context_Rear Suspension</v>
      </c>
      <c r="E15" t="str">
        <f ca="1">Table1[[#This Row],[Role]] &amp; " context"</f>
        <v>Rear Suspension context</v>
      </c>
    </row>
    <row r="16" spans="1:5" x14ac:dyDescent="0.25">
      <c r="A16" t="str">
        <f ca="1">OFFSET('Part Type Split'!C$2,MATCH(ROW()-1,'Part Type Split'!$F$2:$F$24,0)-1,0)</f>
        <v>Double Wishbone Front Suspension</v>
      </c>
      <c r="B16" t="str">
        <f ca="1">OFFSET('Part Type Split'!B$2,MATCH(ROW()-1,'Part Type Split'!$F$2:$F$24,0)-1,0)</f>
        <v>Arm</v>
      </c>
      <c r="C16" t="str">
        <f ca="1">OFFSET('Part Type Split'!A$2,MATCH(ROW()-1,'Part Type Split'!$F$2:$F$24,0)-1,0)</f>
        <v>Wishbone Arm</v>
      </c>
      <c r="D16" t="str">
        <f ca="1">"A_"&amp;Table1[[#This Row],[Context]]&amp;"_"&amp;Table1[[#This Row],[Role]]</f>
        <v>A_Arm context_Arm</v>
      </c>
      <c r="E16" t="str">
        <f ca="1">Table1[[#This Row],[Role]] &amp; " context"</f>
        <v>Arm context</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5"/>
  <sheetViews>
    <sheetView workbookViewId="0">
      <selection activeCell="D41" sqref="D41"/>
    </sheetView>
  </sheetViews>
  <sheetFormatPr defaultRowHeight="15" x14ac:dyDescent="0.25"/>
  <cols>
    <col min="1" max="1" width="23.140625" customWidth="1"/>
    <col min="2" max="2" width="20.5703125" customWidth="1"/>
    <col min="3" max="3" width="24.85546875" customWidth="1"/>
    <col min="4" max="4" width="45" customWidth="1"/>
    <col min="5" max="5" width="29.28515625" customWidth="1"/>
    <col min="6" max="6" width="30.7109375" customWidth="1"/>
    <col min="7" max="7" width="26.42578125" customWidth="1"/>
    <col min="8" max="8" width="25.140625" customWidth="1"/>
    <col min="9" max="9" width="28" customWidth="1"/>
    <col min="10" max="10" width="33.28515625" customWidth="1"/>
  </cols>
  <sheetData>
    <row r="1" spans="1:10" x14ac:dyDescent="0.25">
      <c r="A1" t="s">
        <v>5</v>
      </c>
      <c r="B1" t="s">
        <v>6</v>
      </c>
      <c r="C1" t="s">
        <v>10</v>
      </c>
      <c r="D1" t="s">
        <v>12</v>
      </c>
      <c r="E1" t="s">
        <v>11</v>
      </c>
      <c r="F1" t="s">
        <v>13</v>
      </c>
      <c r="G1" t="s">
        <v>14</v>
      </c>
      <c r="H1" t="s">
        <v>15</v>
      </c>
      <c r="I1" t="s">
        <v>16</v>
      </c>
      <c r="J1" t="s">
        <v>17</v>
      </c>
    </row>
    <row r="2" spans="1:10" x14ac:dyDescent="0.25">
      <c r="A2" t="e">
        <f ca="1">OFFSET('Part Type Split'!C$2,MATCH(ROW()-1,'Part Type Split'!$G$2:$G$18,0)-1,0)</f>
        <v>#N/A</v>
      </c>
      <c r="B2" t="e">
        <f ca="1">OFFSET('Part Type Split'!B$2,MATCH(ROW()-1,'Part Type Split'!$G$2:$G$18,0)-1,0)</f>
        <v>#N/A</v>
      </c>
      <c r="C2" t="e">
        <f ca="1">OFFSET('Part Type Split'!A$2,MATCH(ROW()-1,'Part Type Split'!$G$2:$G$18,0)-1,0)</f>
        <v>#N/A</v>
      </c>
      <c r="D2" t="e">
        <f ca="1">"A_"&amp;Table2[[#This Row],[Context]]&amp;"_"&amp;Table2[[#This Row],[Role]]</f>
        <v>#N/A</v>
      </c>
      <c r="E2" t="e">
        <f ca="1">Table2[[#This Row],[Role]]&amp;" context"</f>
        <v>#N/A</v>
      </c>
      <c r="F2" t="e">
        <f ca="1">Table2[[#This Row],[Role]]&amp; " PP"</f>
        <v>#N/A</v>
      </c>
      <c r="G2" t="e">
        <f ca="1">Table2[[#This Row],[Context]]&amp;" PP"</f>
        <v>#N/A</v>
      </c>
      <c r="H2" t="e">
        <f ca="1">Table2[[#This Row],[Role]] &amp; " Index"</f>
        <v>#N/A</v>
      </c>
      <c r="I2" t="s">
        <v>25</v>
      </c>
      <c r="J2" t="e">
        <f ca="1">Table2[[#This Row],[Location]] &amp; " LS"</f>
        <v>#N/A</v>
      </c>
    </row>
    <row r="3" spans="1:10" x14ac:dyDescent="0.25">
      <c r="A3" t="e">
        <f ca="1">OFFSET('Part Type Split'!C$2,MATCH(ROW()-1,'Part Type Split'!$G$2:$G$18,0)-1,0)</f>
        <v>#N/A</v>
      </c>
      <c r="B3" t="e">
        <f ca="1">OFFSET('Part Type Split'!B$2,MATCH(ROW()-1,'Part Type Split'!$G$2:$G$18,0)-1,0)</f>
        <v>#N/A</v>
      </c>
      <c r="C3" t="e">
        <f ca="1">OFFSET('Part Type Split'!A$2,MATCH(ROW()-1,'Part Type Split'!$G$2:$G$18,0)-1,0)</f>
        <v>#N/A</v>
      </c>
      <c r="D3" t="e">
        <f ca="1">"A_"&amp;Table2[[#This Row],[Context]]&amp;"_"&amp;Table2[[#This Row],[Role]]</f>
        <v>#N/A</v>
      </c>
      <c r="E3" t="e">
        <f ca="1">Table2[[#This Row],[Role]]&amp;" context"</f>
        <v>#N/A</v>
      </c>
      <c r="F3" t="e">
        <f ca="1">Table2[[#This Row],[Role]]&amp; " PP"</f>
        <v>#N/A</v>
      </c>
      <c r="G3" t="e">
        <f ca="1">Table2[[#This Row],[Context]]&amp;" PP"</f>
        <v>#N/A</v>
      </c>
      <c r="H3" t="e">
        <f ca="1">Table2[[#This Row],[Role]] &amp; " Index"</f>
        <v>#N/A</v>
      </c>
      <c r="I3" t="s">
        <v>25</v>
      </c>
      <c r="J3" t="e">
        <f ca="1">Table2[[#This Row],[Location]] &amp; " LS"</f>
        <v>#N/A</v>
      </c>
    </row>
    <row r="4" spans="1:10" x14ac:dyDescent="0.25">
      <c r="A4" t="e">
        <f ca="1">OFFSET('Part Type Split'!C$2,MATCH(ROW()-1,'Part Type Split'!$G$2:$G$18,0)-1,0)</f>
        <v>#N/A</v>
      </c>
      <c r="B4" t="e">
        <f ca="1">OFFSET('Part Type Split'!B$2,MATCH(ROW()-1,'Part Type Split'!$G$2:$G$18,0)-1,0)</f>
        <v>#N/A</v>
      </c>
      <c r="C4" t="e">
        <f ca="1">OFFSET('Part Type Split'!A$2,MATCH(ROW()-1,'Part Type Split'!$G$2:$G$18,0)-1,0)</f>
        <v>#N/A</v>
      </c>
      <c r="D4" t="e">
        <f ca="1">"A_"&amp;Table2[[#This Row],[Context]]&amp;"_"&amp;Table2[[#This Row],[Role]]</f>
        <v>#N/A</v>
      </c>
      <c r="E4" t="e">
        <f ca="1">Table2[[#This Row],[Role]]&amp;" context"</f>
        <v>#N/A</v>
      </c>
      <c r="F4" t="e">
        <f ca="1">Table2[[#This Row],[Role]]&amp; " PP"</f>
        <v>#N/A</v>
      </c>
      <c r="G4" t="e">
        <f ca="1">Table2[[#This Row],[Context]]&amp;" PP"</f>
        <v>#N/A</v>
      </c>
      <c r="H4" t="e">
        <f ca="1">Table2[[#This Row],[Role]] &amp; " Index"</f>
        <v>#N/A</v>
      </c>
      <c r="I4" t="s">
        <v>25</v>
      </c>
      <c r="J4" t="e">
        <f ca="1">Table2[[#This Row],[Location]] &amp; " LS"</f>
        <v>#N/A</v>
      </c>
    </row>
    <row r="5" spans="1:10" x14ac:dyDescent="0.25">
      <c r="A5" t="e">
        <f ca="1">OFFSET('Part Type Split'!C$2,MATCH(ROW()-1,'Part Type Split'!$G$2:$G$18,0)-1,0)</f>
        <v>#N/A</v>
      </c>
      <c r="B5" t="e">
        <f ca="1">OFFSET('Part Type Split'!B$2,MATCH(ROW()-1,'Part Type Split'!$G$2:$G$18,0)-1,0)</f>
        <v>#N/A</v>
      </c>
      <c r="C5" t="e">
        <f ca="1">OFFSET('Part Type Split'!A$2,MATCH(ROW()-1,'Part Type Split'!$G$2:$G$18,0)-1,0)</f>
        <v>#N/A</v>
      </c>
      <c r="D5" t="e">
        <f ca="1">"A_"&amp;Table2[[#This Row],[Context]]&amp;"_"&amp;Table2[[#This Row],[Role]]</f>
        <v>#N/A</v>
      </c>
      <c r="E5" t="e">
        <f ca="1">Table2[[#This Row],[Role]]&amp;" context"</f>
        <v>#N/A</v>
      </c>
      <c r="F5" t="e">
        <f ca="1">Table2[[#This Row],[Role]]&amp; " PP"</f>
        <v>#N/A</v>
      </c>
      <c r="G5" t="e">
        <f ca="1">Table2[[#This Row],[Context]]&amp;" PP"</f>
        <v>#N/A</v>
      </c>
      <c r="H5" t="e">
        <f ca="1">Table2[[#This Row],[Role]] &amp; " Index"</f>
        <v>#N/A</v>
      </c>
      <c r="I5" t="s">
        <v>25</v>
      </c>
      <c r="J5" t="e">
        <f ca="1">Table2[[#This Row],[Location]] &amp; " LS"</f>
        <v>#N/A</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8"/>
  <sheetViews>
    <sheetView workbookViewId="0">
      <selection activeCell="C13" sqref="C13"/>
    </sheetView>
  </sheetViews>
  <sheetFormatPr defaultRowHeight="15" x14ac:dyDescent="0.25"/>
  <cols>
    <col min="1" max="1" width="23.140625" customWidth="1"/>
    <col min="2" max="2" width="34" customWidth="1"/>
    <col min="3" max="3" width="58.140625" customWidth="1"/>
    <col min="4" max="4" width="61.85546875" customWidth="1"/>
    <col min="5" max="5" width="49.28515625" customWidth="1"/>
    <col min="6" max="6" width="30.7109375" customWidth="1"/>
    <col min="7" max="7" width="26.42578125" customWidth="1"/>
    <col min="8" max="8" width="25.140625" customWidth="1"/>
    <col min="9" max="9" width="28" customWidth="1"/>
    <col min="10" max="10" width="33.28515625" customWidth="1"/>
  </cols>
  <sheetData>
    <row r="1" spans="1:10" x14ac:dyDescent="0.25">
      <c r="A1" t="s">
        <v>5</v>
      </c>
      <c r="B1" t="s">
        <v>6</v>
      </c>
      <c r="C1" t="s">
        <v>10</v>
      </c>
      <c r="D1" t="s">
        <v>12</v>
      </c>
      <c r="E1" t="s">
        <v>11</v>
      </c>
      <c r="F1" t="s">
        <v>13</v>
      </c>
      <c r="G1" t="s">
        <v>14</v>
      </c>
      <c r="H1" t="s">
        <v>15</v>
      </c>
      <c r="I1" t="s">
        <v>16</v>
      </c>
      <c r="J1" t="s">
        <v>17</v>
      </c>
    </row>
    <row r="2" spans="1:10" x14ac:dyDescent="0.25">
      <c r="A2" t="str">
        <f ca="1">OFFSET('Part Type Split'!C$2,MATCH(ROW()-1,'Part Type Split'!$H$2:$H$24,0)-1,0)</f>
        <v>Electric Car</v>
      </c>
      <c r="B2" t="str">
        <f ca="1">OFFSET('Part Type Split'!B$2,MATCH(ROW()-1,'Part Type Split'!$H$2:$H$24,0)-1,0)</f>
        <v>Front Motor</v>
      </c>
      <c r="C2" t="str">
        <f ca="1">OFFSET('Part Type Split'!A$2,MATCH(ROW()-1,'Part Type Split'!$H$2:$H$24,0)-1,0)</f>
        <v>Permanent Magnet Switched Reluctance Motor</v>
      </c>
      <c r="D2" t="str">
        <f ca="1">"A_"&amp;Table3[[#This Row],[Context]]&amp;"_"&amp;Table3[[#This Row],[Role]]</f>
        <v>A_Front Motor context_Front Motor</v>
      </c>
      <c r="E2" t="str">
        <f ca="1">Table3[[#This Row],[Role]]&amp;" context"</f>
        <v>Front Motor context</v>
      </c>
      <c r="F2" t="str">
        <f ca="1">Table3[[#This Row],[Role]]&amp; " PP"</f>
        <v>Front Motor PP</v>
      </c>
      <c r="G2" t="str">
        <f ca="1">Table3[[#This Row],[Context]]&amp;" PP"</f>
        <v>Front Motor context PP</v>
      </c>
      <c r="H2" t="str">
        <f ca="1">Table3[[#This Row],[Role]] &amp; " Index"</f>
        <v>Front Motor Index</v>
      </c>
      <c r="I2" t="s">
        <v>25</v>
      </c>
      <c r="J2" t="str">
        <f ca="1">Table3[[#This Row],[Location]] &amp; " LS"</f>
        <v>Front Motor Index LS</v>
      </c>
    </row>
    <row r="3" spans="1:10" x14ac:dyDescent="0.25">
      <c r="A3" t="str">
        <f ca="1">OFFSET('Part Type Split'!C$2,MATCH(ROW()-1,'Part Type Split'!$H$2:$H$24,0)-1,0)</f>
        <v>Electric Car</v>
      </c>
      <c r="B3" t="str">
        <f ca="1">OFFSET('Part Type Split'!B$2,MATCH(ROW()-1,'Part Type Split'!$H$2:$H$24,0)-1,0)</f>
        <v>Rear Motor</v>
      </c>
      <c r="C3" t="str">
        <f ca="1">OFFSET('Part Type Split'!A$2,MATCH(ROW()-1,'Part Type Split'!$H$2:$H$24,0)-1,0)</f>
        <v>Permanent Magnet Switched Reluctance Motor</v>
      </c>
      <c r="D3" t="str">
        <f ca="1">"A_"&amp;Table3[[#This Row],[Context]]&amp;"_"&amp;Table3[[#This Row],[Role]]</f>
        <v>A_Rear Motor context_Rear Motor</v>
      </c>
      <c r="E3" t="str">
        <f ca="1">Table3[[#This Row],[Role]]&amp;" context"</f>
        <v>Rear Motor context</v>
      </c>
      <c r="F3" t="str">
        <f ca="1">Table3[[#This Row],[Role]]&amp; " PP"</f>
        <v>Rear Motor PP</v>
      </c>
      <c r="G3" t="str">
        <f ca="1">Table3[[#This Row],[Context]]&amp;" PP"</f>
        <v>Rear Motor context PP</v>
      </c>
      <c r="H3" t="str">
        <f ca="1">Table3[[#This Row],[Role]] &amp; " Index"</f>
        <v>Rear Motor Index</v>
      </c>
      <c r="I3" t="s">
        <v>25</v>
      </c>
      <c r="J3" t="str">
        <f ca="1">Table3[[#This Row],[Location]] &amp; " LS"</f>
        <v>Rear Motor Index LS</v>
      </c>
    </row>
    <row r="4" spans="1:10" x14ac:dyDescent="0.25">
      <c r="A4" t="str">
        <f ca="1">OFFSET('Part Type Split'!C$2,MATCH(ROW()-1,'Part Type Split'!$H$2:$H$24,0)-1,0)</f>
        <v>Electric Car</v>
      </c>
      <c r="B4" t="str">
        <f ca="1">OFFSET('Part Type Split'!B$2,MATCH(ROW()-1,'Part Type Split'!$H$2:$H$24,0)-1,0)</f>
        <v>Front Passenger</v>
      </c>
      <c r="C4" t="str">
        <f ca="1">OFFSET('Part Type Split'!A$2,MATCH(ROW()-1,'Part Type Split'!$H$2:$H$24,0)-1,0)</f>
        <v>Wheel</v>
      </c>
      <c r="D4" t="str">
        <f ca="1">"A_"&amp;Table3[[#This Row],[Context]]&amp;"_"&amp;Table3[[#This Row],[Role]]</f>
        <v>A_Front Passenger context_Front Passenger</v>
      </c>
      <c r="E4" t="str">
        <f ca="1">Table3[[#This Row],[Role]]&amp;" context"</f>
        <v>Front Passenger context</v>
      </c>
      <c r="F4" t="str">
        <f ca="1">Table3[[#This Row],[Role]]&amp; " PP"</f>
        <v>Front Passenger PP</v>
      </c>
      <c r="G4" t="str">
        <f ca="1">Table3[[#This Row],[Context]]&amp;" PP"</f>
        <v>Front Passenger context PP</v>
      </c>
      <c r="H4" t="str">
        <f ca="1">Table3[[#This Row],[Role]] &amp; " Index"</f>
        <v>Front Passenger Index</v>
      </c>
      <c r="I4" t="s">
        <v>25</v>
      </c>
      <c r="J4" t="str">
        <f ca="1">Table3[[#This Row],[Location]] &amp; " LS"</f>
        <v>Front Passenger Index LS</v>
      </c>
    </row>
    <row r="5" spans="1:10" x14ac:dyDescent="0.25">
      <c r="A5" t="str">
        <f ca="1">OFFSET('Part Type Split'!C$2,MATCH(ROW()-1,'Part Type Split'!$H$2:$H$24,0)-1,0)</f>
        <v>Electric Car</v>
      </c>
      <c r="B5" t="str">
        <f ca="1">OFFSET('Part Type Split'!B$2,MATCH(ROW()-1,'Part Type Split'!$H$2:$H$24,0)-1,0)</f>
        <v>Rear Driver</v>
      </c>
      <c r="C5" t="str">
        <f ca="1">OFFSET('Part Type Split'!A$2,MATCH(ROW()-1,'Part Type Split'!$H$2:$H$24,0)-1,0)</f>
        <v>Wheel</v>
      </c>
      <c r="D5" t="str">
        <f ca="1">"A_"&amp;Table3[[#This Row],[Context]]&amp;"_"&amp;Table3[[#This Row],[Role]]</f>
        <v>A_Rear Driver context_Rear Driver</v>
      </c>
      <c r="E5" t="str">
        <f ca="1">Table3[[#This Row],[Role]]&amp;" context"</f>
        <v>Rear Driver context</v>
      </c>
      <c r="F5" t="str">
        <f ca="1">Table3[[#This Row],[Role]]&amp; " PP"</f>
        <v>Rear Driver PP</v>
      </c>
      <c r="G5" t="str">
        <f ca="1">Table3[[#This Row],[Context]]&amp;" PP"</f>
        <v>Rear Driver context PP</v>
      </c>
      <c r="H5" t="str">
        <f ca="1">Table3[[#This Row],[Role]] &amp; " Index"</f>
        <v>Rear Driver Index</v>
      </c>
      <c r="I5" t="s">
        <v>25</v>
      </c>
      <c r="J5" t="str">
        <f ca="1">Table3[[#This Row],[Location]] &amp; " LS"</f>
        <v>Rear Driver Index LS</v>
      </c>
    </row>
    <row r="6" spans="1:10" x14ac:dyDescent="0.25">
      <c r="A6" t="str">
        <f ca="1">OFFSET('Part Type Split'!C$2,MATCH(ROW()-1,'Part Type Split'!$H$2:$H$24,0)-1,0)</f>
        <v>Electric Car</v>
      </c>
      <c r="B6" t="str">
        <f ca="1">OFFSET('Part Type Split'!B$2,MATCH(ROW()-1,'Part Type Split'!$H$2:$H$24,0)-1,0)</f>
        <v>Rear Passenger</v>
      </c>
      <c r="C6" t="str">
        <f ca="1">OFFSET('Part Type Split'!A$2,MATCH(ROW()-1,'Part Type Split'!$H$2:$H$24,0)-1,0)</f>
        <v>Wheel</v>
      </c>
      <c r="D6" t="str">
        <f ca="1">"A_"&amp;Table3[[#This Row],[Context]]&amp;"_"&amp;Table3[[#This Row],[Role]]</f>
        <v>A_Rear Passenger context_Rear Passenger</v>
      </c>
      <c r="E6" t="str">
        <f ca="1">Table3[[#This Row],[Role]]&amp;" context"</f>
        <v>Rear Passenger context</v>
      </c>
      <c r="F6" t="str">
        <f ca="1">Table3[[#This Row],[Role]]&amp; " PP"</f>
        <v>Rear Passenger PP</v>
      </c>
      <c r="G6" t="str">
        <f ca="1">Table3[[#This Row],[Context]]&amp;" PP"</f>
        <v>Rear Passenger context PP</v>
      </c>
      <c r="H6" t="str">
        <f ca="1">Table3[[#This Row],[Role]] &amp; " Index"</f>
        <v>Rear Passenger Index</v>
      </c>
      <c r="I6" t="s">
        <v>25</v>
      </c>
      <c r="J6" t="str">
        <f ca="1">Table3[[#This Row],[Location]] &amp; " LS"</f>
        <v>Rear Passenger Index LS</v>
      </c>
    </row>
    <row r="7" spans="1:10" x14ac:dyDescent="0.25">
      <c r="A7" t="str">
        <f ca="1">OFFSET('Part Type Split'!C$2,MATCH(ROW()-1,'Part Type Split'!$H$2:$H$24,0)-1,0)</f>
        <v>Electric Car</v>
      </c>
      <c r="B7" t="str">
        <f ca="1">OFFSET('Part Type Split'!B$2,MATCH(ROW()-1,'Part Type Split'!$H$2:$H$24,0)-1,0)</f>
        <v>Electric Car::Front Axle</v>
      </c>
      <c r="C7" t="str">
        <f ca="1">OFFSET('Part Type Split'!A$2,MATCH(ROW()-1,'Part Type Split'!$H$2:$H$24,0)-1,0)</f>
        <v>Front Axle</v>
      </c>
      <c r="D7" t="str">
        <f ca="1">"A_"&amp;Table3[[#This Row],[Context]]&amp;"_"&amp;Table3[[#This Row],[Role]]</f>
        <v>A_Electric Car::Front Axle context_Electric Car::Front Axle</v>
      </c>
      <c r="E7" t="str">
        <f ca="1">Table3[[#This Row],[Role]]&amp;" context"</f>
        <v>Electric Car::Front Axle context</v>
      </c>
      <c r="F7" t="str">
        <f ca="1">Table3[[#This Row],[Role]]&amp; " PP"</f>
        <v>Electric Car::Front Axle PP</v>
      </c>
      <c r="G7" t="str">
        <f ca="1">Table3[[#This Row],[Context]]&amp;" PP"</f>
        <v>Electric Car::Front Axle context PP</v>
      </c>
      <c r="H7" t="str">
        <f ca="1">Table3[[#This Row],[Role]] &amp; " Index"</f>
        <v>Electric Car::Front Axle Index</v>
      </c>
      <c r="I7" t="s">
        <v>25</v>
      </c>
      <c r="J7" t="str">
        <f ca="1">Table3[[#This Row],[Location]] &amp; " LS"</f>
        <v>Electric Car::Front Axle Index LS</v>
      </c>
    </row>
    <row r="8" spans="1:10" x14ac:dyDescent="0.25">
      <c r="A8" t="str">
        <f ca="1">OFFSET('Part Type Split'!C$2,MATCH(ROW()-1,'Part Type Split'!$H$2:$H$24,0)-1,0)</f>
        <v>Electric Car</v>
      </c>
      <c r="B8" t="str">
        <f ca="1">OFFSET('Part Type Split'!B$2,MATCH(ROW()-1,'Part Type Split'!$H$2:$H$24,0)-1,0)</f>
        <v>Electric Car::Rear Axle</v>
      </c>
      <c r="C8" t="str">
        <f ca="1">OFFSET('Part Type Split'!A$2,MATCH(ROW()-1,'Part Type Split'!$H$2:$H$24,0)-1,0)</f>
        <v>Rear Axle</v>
      </c>
      <c r="D8" t="str">
        <f ca="1">"A_"&amp;Table3[[#This Row],[Context]]&amp;"_"&amp;Table3[[#This Row],[Role]]</f>
        <v>A_Electric Car::Rear Axle context_Electric Car::Rear Axle</v>
      </c>
      <c r="E8" t="str">
        <f ca="1">Table3[[#This Row],[Role]]&amp;" context"</f>
        <v>Electric Car::Rear Axle context</v>
      </c>
      <c r="F8" t="str">
        <f ca="1">Table3[[#This Row],[Role]]&amp; " PP"</f>
        <v>Electric Car::Rear Axle PP</v>
      </c>
      <c r="G8" t="str">
        <f ca="1">Table3[[#This Row],[Context]]&amp;" PP"</f>
        <v>Electric Car::Rear Axle context PP</v>
      </c>
      <c r="H8" t="str">
        <f ca="1">Table3[[#This Row],[Role]] &amp; " Index"</f>
        <v>Electric Car::Rear Axle Index</v>
      </c>
      <c r="I8" t="s">
        <v>25</v>
      </c>
      <c r="J8" t="str">
        <f ca="1">Table3[[#This Row],[Location]] &amp; " LS"</f>
        <v>Electric Car::Rear Axle Index LS</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Q3"/>
  <sheetViews>
    <sheetView workbookViewId="0">
      <selection activeCell="B12" sqref="B12"/>
    </sheetView>
  </sheetViews>
  <sheetFormatPr defaultRowHeight="15" x14ac:dyDescent="0.25"/>
  <cols>
    <col min="1" max="1" width="31.42578125" customWidth="1"/>
    <col min="2" max="2" width="43.28515625" customWidth="1"/>
    <col min="3" max="3" width="48.5703125" customWidth="1"/>
    <col min="4" max="7" width="31.42578125" customWidth="1"/>
    <col min="8" max="8" width="52.28515625" customWidth="1"/>
    <col min="9" max="12" width="31.42578125" customWidth="1"/>
    <col min="13" max="13" width="41.85546875" customWidth="1"/>
    <col min="14" max="14" width="41.5703125" customWidth="1"/>
    <col min="15" max="15" width="66.85546875" customWidth="1"/>
    <col min="16" max="16" width="65.42578125" customWidth="1"/>
    <col min="17" max="17" width="65.7109375" customWidth="1"/>
  </cols>
  <sheetData>
    <row r="1" spans="1:17" x14ac:dyDescent="0.25">
      <c r="A1" t="s">
        <v>26</v>
      </c>
      <c r="B1" t="s">
        <v>27</v>
      </c>
      <c r="C1" t="s">
        <v>28</v>
      </c>
      <c r="D1" t="s">
        <v>29</v>
      </c>
      <c r="E1" t="s">
        <v>30</v>
      </c>
      <c r="F1" t="s">
        <v>52</v>
      </c>
      <c r="G1" t="s">
        <v>31</v>
      </c>
      <c r="H1" t="s">
        <v>32</v>
      </c>
      <c r="I1" t="s">
        <v>33</v>
      </c>
      <c r="J1" t="s">
        <v>34</v>
      </c>
      <c r="K1" t="s">
        <v>35</v>
      </c>
      <c r="L1" t="s">
        <v>36</v>
      </c>
      <c r="M1" s="3" t="s">
        <v>37</v>
      </c>
      <c r="N1" t="s">
        <v>38</v>
      </c>
      <c r="O1" t="s">
        <v>39</v>
      </c>
      <c r="P1" t="s">
        <v>40</v>
      </c>
      <c r="Q1" t="s">
        <v>41</v>
      </c>
    </row>
    <row r="2" spans="1:17" x14ac:dyDescent="0.25">
      <c r="A2" t="str">
        <f>Connections!AH2</f>
        <v>Electric Car</v>
      </c>
      <c r="B2" t="str">
        <f>IF(Connections!S2,Connections!T2 &amp; " " &amp; Connections!E2,Connections!E2)</f>
        <v>Elex Bay Front Motor Supply</v>
      </c>
      <c r="C2" s="2" t="str">
        <f>IF(Connections!Z2,Connections!AA2 &amp; " " &amp; Connections!F2,Connections!F2)</f>
        <v>Power In</v>
      </c>
      <c r="D2" s="2" t="str">
        <f>Connections!G2</f>
        <v>200 VDC</v>
      </c>
      <c r="E2" s="2" t="str">
        <f>Connections!H2</f>
        <v>200 VDC</v>
      </c>
      <c r="F2" s="2" t="str">
        <f>Connections!I2</f>
        <v>Power Connection</v>
      </c>
      <c r="G2" t="str">
        <f>Connections!U2</f>
        <v>Core Electronics Bay</v>
      </c>
      <c r="H2" s="2" t="str">
        <f>Connections!AB2</f>
        <v>Permanent Magnet Switched Reluctance Motor</v>
      </c>
      <c r="I2" t="str">
        <f>Connections!T2</f>
        <v>Elex Bay</v>
      </c>
      <c r="J2" s="2" t="str">
        <f>Connections!AA2</f>
        <v>Front Motor</v>
      </c>
      <c r="K2" t="str">
        <f>Table25[Comp A C] &amp; " context"</f>
        <v>Elex Bay context</v>
      </c>
      <c r="L2" s="2" t="str">
        <f>Table25[Comp B C] &amp; " context"</f>
        <v>Front Motor context</v>
      </c>
      <c r="M2" t="str">
        <f>"A_"&amp;Table25[Comp A Context C]&amp;"_"&amp;Table25[Comp A C]</f>
        <v>A_Elex Bay context_Elex Bay</v>
      </c>
      <c r="N2" s="2" t="str">
        <f>"A_"&amp;Table25[Comp B Context C]&amp;"_"&amp;Table25[Comp B C]</f>
        <v>A_Front Motor context_Front Motor</v>
      </c>
      <c r="O2" t="str">
        <f>Table25[C_Source Port_Target PortC]&amp;"-end1"</f>
        <v>C_Elex Bay Front Motor Supply_Power In-end1</v>
      </c>
      <c r="P2" s="2" t="str">
        <f>Table25[C_Source Port_Target PortC]&amp;"-end2"</f>
        <v>C_Elex Bay Front Motor Supply_Power In-end2</v>
      </c>
      <c r="Q2" s="2" t="str">
        <f>"C_"&amp;Table25[SPC]&amp;"_"&amp;Table25[TPC]</f>
        <v>C_Elex Bay Front Motor Supply_Power In</v>
      </c>
    </row>
    <row r="3" spans="1:17" x14ac:dyDescent="0.25">
      <c r="A3" t="str">
        <f>Connections!AH3</f>
        <v>Electric Car</v>
      </c>
      <c r="B3" t="str">
        <f>IF(Connections!S3,Connections!T3 &amp; " " &amp; Connections!E3,Connections!E3)</f>
        <v>Elex Bay Rear Motor Supply</v>
      </c>
      <c r="C3" s="2" t="str">
        <f>IF(Connections!Z3,Connections!AA3 &amp; " " &amp; Connections!F3,Connections!F3)</f>
        <v>Power In</v>
      </c>
      <c r="D3" s="2" t="str">
        <f>Connections!G3</f>
        <v>200 VDC</v>
      </c>
      <c r="E3" s="2" t="str">
        <f>Connections!H3</f>
        <v>200 VDC</v>
      </c>
      <c r="F3" s="2" t="str">
        <f>Connections!I3</f>
        <v>Power Connection</v>
      </c>
      <c r="G3" t="str">
        <f>Connections!U3</f>
        <v>Core Electronics Bay</v>
      </c>
      <c r="H3" s="2" t="str">
        <f>Connections!AB3</f>
        <v>Permanent Magnet Switched Reluctance Motor</v>
      </c>
      <c r="I3" t="str">
        <f>Connections!T3</f>
        <v>Elex Bay</v>
      </c>
      <c r="J3" s="2" t="str">
        <f>Connections!AA3</f>
        <v>Rear Motor</v>
      </c>
      <c r="K3" t="str">
        <f>Table25[Comp A C] &amp; " context"</f>
        <v>Elex Bay context</v>
      </c>
      <c r="L3" s="2" t="str">
        <f>Table25[Comp B C] &amp; " context"</f>
        <v>Rear Motor context</v>
      </c>
      <c r="M3" t="str">
        <f>"A_"&amp;Table25[Comp A Context C]&amp;"_"&amp;Table25[Comp A C]</f>
        <v>A_Elex Bay context_Elex Bay</v>
      </c>
      <c r="N3" s="2" t="str">
        <f>"A_"&amp;Table25[Comp B Context C]&amp;"_"&amp;Table25[Comp B C]</f>
        <v>A_Rear Motor context_Rear Motor</v>
      </c>
      <c r="O3" t="str">
        <f>Table25[C_Source Port_Target PortC]&amp;"-end1"</f>
        <v>C_Elex Bay Rear Motor Supply_Power In-end1</v>
      </c>
      <c r="P3" s="2" t="str">
        <f>Table25[C_Source Port_Target PortC]&amp;"-end2"</f>
        <v>C_Elex Bay Rear Motor Supply_Power In-end2</v>
      </c>
      <c r="Q3" s="2" t="str">
        <f>"C_"&amp;Table25[SPC]&amp;"_"&amp;Table25[TPC]</f>
        <v>C_Elex Bay Rear Motor Supply_Power In</v>
      </c>
    </row>
  </sheetData>
  <pageMargins left="0.7" right="0.7" top="0.75" bottom="0.75" header="0.3" footer="0.3"/>
  <pageSetup orientation="portrait" horizontalDpi="4294967295" verticalDpi="4294967295" r:id="rId1"/>
  <legacy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2"/>
  <sheetViews>
    <sheetView topLeftCell="H1" workbookViewId="0">
      <selection activeCell="H16" sqref="H16"/>
    </sheetView>
  </sheetViews>
  <sheetFormatPr defaultRowHeight="15" x14ac:dyDescent="0.25"/>
  <cols>
    <col min="1" max="7" width="65.140625" customWidth="1"/>
    <col min="8" max="8" width="118.7109375" customWidth="1"/>
    <col min="9" max="11" width="65.140625" customWidth="1"/>
  </cols>
  <sheetData>
    <row r="1" spans="1:11" x14ac:dyDescent="0.25">
      <c r="A1" t="s">
        <v>43</v>
      </c>
      <c r="B1" t="s">
        <v>27</v>
      </c>
      <c r="C1" t="s">
        <v>28</v>
      </c>
      <c r="D1" t="s">
        <v>29</v>
      </c>
      <c r="E1" t="s">
        <v>44</v>
      </c>
      <c r="F1" t="s">
        <v>33</v>
      </c>
      <c r="G1" t="s">
        <v>35</v>
      </c>
      <c r="H1" t="s">
        <v>37</v>
      </c>
      <c r="I1" t="s">
        <v>39</v>
      </c>
      <c r="J1" t="s">
        <v>40</v>
      </c>
      <c r="K1" t="s">
        <v>41</v>
      </c>
    </row>
    <row r="2" spans="1:11" x14ac:dyDescent="0.25">
      <c r="A2" t="str">
        <f>INDEX(Connections!$T$2:$AF$998,'Delegation Counters'!L2,'Delegation Counters'!M2)</f>
        <v>Core Electronics Bay</v>
      </c>
      <c r="B2" t="str">
        <f>INDEX(Connections!$T$2:$AF$998,'Delegation Counters'!L2,'Delegation Counters'!M2-1)&amp;" "&amp;INDEX(Connections!$E$2:$F$998,'Delegation Counters'!L2,IF('Delegation Counters'!M2&lt;8,1,2))</f>
        <v>Elex Bay Front Motor Supply</v>
      </c>
      <c r="C2" s="2" t="str">
        <f>IF('Delegation Counters'!N2,"",INDEX(Connections!$T$2:$AF$998,'Delegation Counters'!L2,'Delegation Counters'!M3-1) &amp; " ") &amp; INDEX(Connections!$E$2:$F$998,'Delegation Counters'!L2,IF('Delegation Counters'!M2&lt;8,1,2))</f>
        <v>Front Motor Supply</v>
      </c>
      <c r="D2" s="2" t="str">
        <f>INDEX(Connections!$G$2:$G$998,'Delegation Counters'!L2)</f>
        <v>200 VDC</v>
      </c>
      <c r="E2" s="2" t="str">
        <f>INDEX(Connections!$T$2:$AF$998,'Delegation Counters'!L2,'Delegation Counters'!M2+2)</f>
        <v>High Voltage Distribution Unit</v>
      </c>
      <c r="F2" t="str">
        <f>INDEX(Connections!$T$2:$AF$998,'Delegation Counters'!L2,'Delegation Counters'!M2+1)</f>
        <v>Core Electronics Bay::High Voltage Distribution Unit</v>
      </c>
      <c r="G2" t="str">
        <f>Table26[[#This Row],[Comp A C]] &amp; " context"</f>
        <v>Core Electronics Bay::High Voltage Distribution Unit context</v>
      </c>
      <c r="H2" t="str">
        <f>"A_"&amp;Table26[Comp A Context C]&amp;"_"&amp;Table26[Comp A C]</f>
        <v>A_Core Electronics Bay::High Voltage Distribution Unit context_Core Electronics Bay::High Voltage Distribution Unit</v>
      </c>
      <c r="I2" t="str">
        <f>Table26[C_Source Port_Target PortC]&amp;"-end1"</f>
        <v>C_Elex Bay Front Motor Supply_Front Motor Supply-end1</v>
      </c>
      <c r="J2" s="2" t="str">
        <f>Table26[C_Source Port_Target PortC]&amp;"-end2"</f>
        <v>C_Elex Bay Front Motor Supply_Front Motor Supply-end2</v>
      </c>
      <c r="K2" s="2" t="str">
        <f>"C_"&amp;Table26[SPC]&amp;"_"&amp;Table26[TPC]</f>
        <v>C_Elex Bay Front Motor Supply_Front Motor Supply</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2"/>
  <sheetViews>
    <sheetView workbookViewId="0">
      <selection activeCell="B5" sqref="B5"/>
    </sheetView>
  </sheetViews>
  <sheetFormatPr defaultRowHeight="15" x14ac:dyDescent="0.25"/>
  <cols>
    <col min="1" max="10" width="38.5703125" customWidth="1"/>
  </cols>
  <sheetData>
    <row r="1" spans="1:10" x14ac:dyDescent="0.25">
      <c r="A1" t="s">
        <v>43</v>
      </c>
      <c r="B1" t="s">
        <v>27</v>
      </c>
      <c r="C1" t="s">
        <v>29</v>
      </c>
      <c r="D1" t="s">
        <v>44</v>
      </c>
      <c r="E1" t="s">
        <v>33</v>
      </c>
      <c r="F1" t="s">
        <v>35</v>
      </c>
      <c r="G1" t="s">
        <v>37</v>
      </c>
      <c r="H1" t="s">
        <v>47</v>
      </c>
      <c r="I1" t="s">
        <v>48</v>
      </c>
      <c r="J1" t="s">
        <v>49</v>
      </c>
    </row>
    <row r="2" spans="1:10" x14ac:dyDescent="0.25">
      <c r="A2" s="2" t="s">
        <v>46</v>
      </c>
      <c r="B2" s="2" t="s">
        <v>45</v>
      </c>
      <c r="C2" s="2" t="s">
        <v>42</v>
      </c>
      <c r="D2" s="2" t="s">
        <v>50</v>
      </c>
      <c r="E2" t="s">
        <v>51</v>
      </c>
      <c r="F2" t="str">
        <f>Table27[[#This Row],[Comp A C]] &amp; " Context"</f>
        <v>CTRL Context</v>
      </c>
      <c r="G2" t="str">
        <f>"A_"&amp;Table27[Comp A Context C]&amp;"_"&amp;Table27[Comp A C]</f>
        <v>A_CTRL Context_CTRL</v>
      </c>
      <c r="H2" t="str">
        <f>Table27[C_Source Port_Comp A C]&amp;"-end1"</f>
        <v>C_RTC Command_CTRL-end1</v>
      </c>
      <c r="I2" s="2" t="str">
        <f>Table27[C_Source Port_Comp A C]&amp;"-end2"</f>
        <v>C_RTC Command_CTRL-end2</v>
      </c>
      <c r="J2" s="2" t="str">
        <f>"C_"&amp;Table27[SPC]&amp;"_"&amp;Table27[Comp A C]</f>
        <v>C_RTC Command_CTRL</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G27"/>
  <sheetViews>
    <sheetView workbookViewId="0">
      <selection activeCell="B7" sqref="B7"/>
    </sheetView>
  </sheetViews>
  <sheetFormatPr defaultRowHeight="15" x14ac:dyDescent="0.25"/>
  <cols>
    <col min="1" max="1" width="44.42578125" customWidth="1"/>
    <col min="2" max="2" width="31.140625" customWidth="1"/>
    <col min="3" max="3" width="68.42578125" customWidth="1"/>
    <col min="4" max="5" width="31.5703125" customWidth="1"/>
    <col min="6" max="6" width="31" customWidth="1"/>
    <col min="7" max="7" width="29.140625" customWidth="1"/>
  </cols>
  <sheetData>
    <row r="1" spans="1:7" x14ac:dyDescent="0.25">
      <c r="A1" t="s">
        <v>8</v>
      </c>
      <c r="B1" t="s">
        <v>3</v>
      </c>
      <c r="C1" t="s">
        <v>0</v>
      </c>
      <c r="D1" t="s">
        <v>1</v>
      </c>
      <c r="E1" t="s">
        <v>106</v>
      </c>
      <c r="F1" t="s">
        <v>9</v>
      </c>
      <c r="G1" t="s">
        <v>2</v>
      </c>
    </row>
    <row r="2" spans="1:7" x14ac:dyDescent="0.25">
      <c r="A2" t="str">
        <f>'Component Tracking'!A2</f>
        <v>Electric Car</v>
      </c>
      <c r="C2" t="str">
        <f>'Component Discussion'!B2</f>
        <v>Electric car that resembles general architecture of the Tesla Model 3</v>
      </c>
      <c r="D2">
        <f>'Component Tracking'!C2</f>
        <v>0</v>
      </c>
      <c r="E2" t="str">
        <f>'Component Tracking'!B2</f>
        <v>Car</v>
      </c>
      <c r="F2" t="e">
        <f>IF('Component Discussion'!#REF!="","",'Component Discussion'!#REF!)</f>
        <v>#REF!</v>
      </c>
      <c r="G2">
        <f>'Component Tracking'!D2</f>
        <v>0</v>
      </c>
    </row>
    <row r="3" spans="1:7" x14ac:dyDescent="0.25">
      <c r="A3" t="str">
        <f>'Component Tracking'!A3</f>
        <v>Permanent Magnet Switched Reluctance Motor</v>
      </c>
      <c r="C3" t="str">
        <f>'Component Discussion'!B3</f>
        <v>A motor that uses permanent magnets to overcome torque ripple in purely electromagnetic reluctance motor schemes.</v>
      </c>
      <c r="D3">
        <f>'Component Tracking'!C3</f>
        <v>0</v>
      </c>
      <c r="E3" t="str">
        <f>'Component Tracking'!B3</f>
        <v>Propulsion</v>
      </c>
      <c r="F3" t="e">
        <f>IF('Component Discussion'!#REF!="","",'Component Discussion'!#REF!)</f>
        <v>#REF!</v>
      </c>
      <c r="G3">
        <f>'Component Tracking'!D3</f>
        <v>0</v>
      </c>
    </row>
    <row r="4" spans="1:7" x14ac:dyDescent="0.25">
      <c r="A4" t="str">
        <f>'Component Tracking'!A4</f>
        <v>Invertor</v>
      </c>
      <c r="C4" t="str">
        <f>'Component Discussion'!B4</f>
        <v>Electronics to transform DC power into AC power for electric motors</v>
      </c>
      <c r="D4">
        <f>'Component Tracking'!C4</f>
        <v>0</v>
      </c>
      <c r="E4" t="str">
        <f>'Component Tracking'!B4</f>
        <v>Power</v>
      </c>
      <c r="F4" t="e">
        <f>IF('Component Discussion'!#REF!="","",'Component Discussion'!#REF!)</f>
        <v>#REF!</v>
      </c>
      <c r="G4">
        <f>'Component Tracking'!D4</f>
        <v>0</v>
      </c>
    </row>
    <row r="5" spans="1:7" x14ac:dyDescent="0.25">
      <c r="A5" t="str">
        <f>'Component Tracking'!A5</f>
        <v>DC-DC Converter</v>
      </c>
      <c r="C5" t="str">
        <f>'Component Discussion'!B5</f>
        <v>Changes from one voltage level to another</v>
      </c>
      <c r="D5">
        <f>'Component Tracking'!C5</f>
        <v>0</v>
      </c>
      <c r="E5" t="str">
        <f>'Component Tracking'!B5</f>
        <v>Power</v>
      </c>
      <c r="F5" t="e">
        <f>IF('Component Discussion'!#REF!="","",'Component Discussion'!#REF!)</f>
        <v>#REF!</v>
      </c>
      <c r="G5">
        <f>'Component Tracking'!D5</f>
        <v>0</v>
      </c>
    </row>
    <row r="6" spans="1:7" x14ac:dyDescent="0.25">
      <c r="A6" t="str">
        <f>'Component Tracking'!A6</f>
        <v>Motor Controller</v>
      </c>
      <c r="C6" t="str">
        <f>'Component Discussion'!B6</f>
        <v>Controller for powered mode - carefully applies power for smooth motor operation</v>
      </c>
      <c r="D6">
        <f>'Component Tracking'!C6</f>
        <v>0</v>
      </c>
      <c r="E6" t="str">
        <f>'Component Tracking'!B6</f>
        <v>Propulsion</v>
      </c>
      <c r="F6" t="e">
        <f>IF('Component Discussion'!#REF!="","",'Component Discussion'!#REF!)</f>
        <v>#REF!</v>
      </c>
      <c r="G6">
        <f>'Component Tracking'!D6</f>
        <v>0</v>
      </c>
    </row>
    <row r="7" spans="1:7" x14ac:dyDescent="0.25">
      <c r="A7" t="str">
        <f>'Component Tracking'!A7</f>
        <v>Regenerative Braking Controller</v>
      </c>
      <c r="C7" t="str">
        <f>'Component Discussion'!B7</f>
        <v>Controller for recovering power by running motor as a generator</v>
      </c>
      <c r="D7">
        <f>'Component Tracking'!C7</f>
        <v>0</v>
      </c>
      <c r="E7" t="str">
        <f>'Component Tracking'!B7</f>
        <v>Power</v>
      </c>
      <c r="F7" t="e">
        <f>IF('Component Discussion'!#REF!="","",'Component Discussion'!#REF!)</f>
        <v>#REF!</v>
      </c>
      <c r="G7">
        <f>'Component Tracking'!D7</f>
        <v>0</v>
      </c>
    </row>
    <row r="8" spans="1:7" x14ac:dyDescent="0.25">
      <c r="A8" t="str">
        <f>'Component Tracking'!A8</f>
        <v>Battery Pack</v>
      </c>
      <c r="C8" t="str">
        <f>'Component Discussion'!B8</f>
        <v>Main energy storage for the vehicle</v>
      </c>
      <c r="D8">
        <f>'Component Tracking'!C8</f>
        <v>0</v>
      </c>
      <c r="E8" t="str">
        <f>'Component Tracking'!B8</f>
        <v>Power</v>
      </c>
      <c r="F8" t="e">
        <f>IF('Component Discussion'!#REF!="","",'Component Discussion'!#REF!)</f>
        <v>#REF!</v>
      </c>
      <c r="G8">
        <f>'Component Tracking'!D8</f>
        <v>0</v>
      </c>
    </row>
    <row r="9" spans="1:7" x14ac:dyDescent="0.25">
      <c r="A9" t="str">
        <f>'Component Tracking'!A9</f>
        <v>Battery Management Unit</v>
      </c>
      <c r="C9" t="str">
        <f>'Component Discussion'!B9</f>
        <v>Unit to optimize battery operation and maintain safety during charge and discharge</v>
      </c>
      <c r="D9">
        <f>'Component Tracking'!C9</f>
        <v>0</v>
      </c>
      <c r="E9" t="str">
        <f>'Component Tracking'!B9</f>
        <v>Power</v>
      </c>
      <c r="F9" t="e">
        <f>IF('Component Discussion'!#REF!="","",'Component Discussion'!#REF!)</f>
        <v>#REF!</v>
      </c>
      <c r="G9">
        <f>'Component Tracking'!D9</f>
        <v>0</v>
      </c>
    </row>
    <row r="10" spans="1:7" x14ac:dyDescent="0.25">
      <c r="A10" t="str">
        <f>'Component Tracking'!A10</f>
        <v>High Voltage Distribution Unit</v>
      </c>
      <c r="C10" t="str">
        <f>'Component Discussion'!B10</f>
        <v>Electronics for conditioning and supplying power around the system</v>
      </c>
      <c r="D10">
        <f>'Component Tracking'!C10</f>
        <v>0</v>
      </c>
      <c r="E10" t="str">
        <f>'Component Tracking'!B10</f>
        <v>Power</v>
      </c>
      <c r="F10" t="e">
        <f>IF('Component Discussion'!#REF!="","",'Component Discussion'!#REF!)</f>
        <v>#REF!</v>
      </c>
      <c r="G10">
        <f>'Component Tracking'!D10</f>
        <v>0</v>
      </c>
    </row>
    <row r="11" spans="1:7" x14ac:dyDescent="0.25">
      <c r="A11" t="str">
        <f>'Component Tracking'!A11</f>
        <v>Differential Gearbox</v>
      </c>
      <c r="C11" t="str">
        <f>'Component Discussion'!B11</f>
        <v>Mechanically increases torque or cruise rotation speed that supports different speeds for each side</v>
      </c>
      <c r="D11">
        <f>'Component Tracking'!C11</f>
        <v>0</v>
      </c>
      <c r="E11" t="str">
        <f>'Component Tracking'!B11</f>
        <v>Drivetrain</v>
      </c>
      <c r="F11" t="e">
        <f>IF('Component Discussion'!#REF!="","",'Component Discussion'!#REF!)</f>
        <v>#REF!</v>
      </c>
      <c r="G11">
        <f>'Component Tracking'!D11</f>
        <v>0</v>
      </c>
    </row>
    <row r="12" spans="1:7" x14ac:dyDescent="0.25">
      <c r="A12" t="str">
        <f>'Component Tracking'!A12</f>
        <v>Core Electronics Bay</v>
      </c>
      <c r="C12" t="str">
        <f>'Component Discussion'!B12</f>
        <v>Area of centralization for electronics to allow for common cooling and ease of assembly</v>
      </c>
      <c r="D12">
        <f>'Component Tracking'!C12</f>
        <v>0</v>
      </c>
      <c r="E12" t="str">
        <f>'Component Tracking'!B12</f>
        <v>Car</v>
      </c>
      <c r="F12" t="e">
        <f>IF('Component Discussion'!#REF!="","",'Component Discussion'!#REF!)</f>
        <v>#REF!</v>
      </c>
      <c r="G12">
        <f>'Component Tracking'!D12</f>
        <v>0</v>
      </c>
    </row>
    <row r="13" spans="1:7" x14ac:dyDescent="0.25">
      <c r="A13" t="str">
        <f>'Component Tracking'!A13</f>
        <v>Disc Brakes</v>
      </c>
      <c r="C13" t="str">
        <f>'Component Discussion'!B13</f>
        <v>Conventional brakes to augment stopping distance past what regenerative braking can do</v>
      </c>
      <c r="D13">
        <f>'Component Tracking'!C13</f>
        <v>0</v>
      </c>
      <c r="E13" t="str">
        <f>'Component Tracking'!B13</f>
        <v>Drivetrain</v>
      </c>
      <c r="F13" t="e">
        <f>IF('Component Discussion'!#REF!="","",'Component Discussion'!#REF!)</f>
        <v>#REF!</v>
      </c>
      <c r="G13">
        <f>'Component Tracking'!D13</f>
        <v>0</v>
      </c>
    </row>
    <row r="14" spans="1:7" x14ac:dyDescent="0.25">
      <c r="A14" t="str">
        <f>'Component Tracking'!A14</f>
        <v>Wheel</v>
      </c>
      <c r="C14" t="str">
        <f>'Component Discussion'!B14</f>
        <v>Assembled wheel that converts applied torques to linear momentum changes</v>
      </c>
      <c r="D14">
        <f>'Component Tracking'!C14</f>
        <v>0</v>
      </c>
      <c r="E14" t="str">
        <f>'Component Tracking'!B14</f>
        <v>Drivetrain</v>
      </c>
      <c r="F14" t="e">
        <f>IF('Component Discussion'!#REF!="","",'Component Discussion'!#REF!)</f>
        <v>#REF!</v>
      </c>
      <c r="G14">
        <f>'Component Tracking'!D14</f>
        <v>0</v>
      </c>
    </row>
    <row r="15" spans="1:7" x14ac:dyDescent="0.25">
      <c r="A15" t="str">
        <f>'Component Tracking'!A15</f>
        <v>Hub</v>
      </c>
      <c r="C15" t="str">
        <f>'Component Discussion'!B15</f>
        <v>Metal core of the wheel for attachment of axle and brakes</v>
      </c>
      <c r="D15">
        <f>'Component Tracking'!C15</f>
        <v>0</v>
      </c>
      <c r="E15" t="str">
        <f>'Component Tracking'!B15</f>
        <v>Drivetrain</v>
      </c>
      <c r="F15" t="e">
        <f>IF('Component Discussion'!#REF!="","",'Component Discussion'!#REF!)</f>
        <v>#REF!</v>
      </c>
      <c r="G15">
        <f>'Component Tracking'!D15</f>
        <v>0</v>
      </c>
    </row>
    <row r="16" spans="1:7" x14ac:dyDescent="0.25">
      <c r="A16" t="str">
        <f>'Component Tracking'!A16</f>
        <v>Tire</v>
      </c>
      <c r="C16" t="str">
        <f>'Component Discussion'!B16</f>
        <v>Air-carrying part of the wheel that contacts the road</v>
      </c>
      <c r="D16">
        <f>'Component Tracking'!C16</f>
        <v>0</v>
      </c>
      <c r="E16" t="str">
        <f>'Component Tracking'!B16</f>
        <v>Drivetrain</v>
      </c>
      <c r="F16" t="e">
        <f>IF('Component Discussion'!#REF!="","",'Component Discussion'!#REF!)</f>
        <v>#REF!</v>
      </c>
      <c r="G16">
        <f>'Component Tracking'!D16</f>
        <v>0</v>
      </c>
    </row>
    <row r="17" spans="1:7" x14ac:dyDescent="0.25">
      <c r="A17" t="str">
        <f>'Component Tracking'!A17</f>
        <v>Front Axle</v>
      </c>
      <c r="C17" t="str">
        <f>'Component Discussion'!B17</f>
        <v>Axle for front two wheels</v>
      </c>
      <c r="D17">
        <f>'Component Tracking'!C17</f>
        <v>0</v>
      </c>
      <c r="E17" t="str">
        <f>'Component Tracking'!B17</f>
        <v>Drivetrain</v>
      </c>
      <c r="F17" t="e">
        <f>IF('Component Discussion'!#REF!="","",'Component Discussion'!#REF!)</f>
        <v>#REF!</v>
      </c>
      <c r="G17">
        <f>'Component Tracking'!D17</f>
        <v>0</v>
      </c>
    </row>
    <row r="18" spans="1:7" x14ac:dyDescent="0.25">
      <c r="A18" t="str">
        <f>'Component Tracking'!A18</f>
        <v>Rear Axle</v>
      </c>
      <c r="C18" t="str">
        <f>'Component Discussion'!B18</f>
        <v>Axle for rear two wheels</v>
      </c>
      <c r="D18">
        <f>'Component Tracking'!C18</f>
        <v>0</v>
      </c>
      <c r="E18" t="str">
        <f>'Component Tracking'!B18</f>
        <v>Drivetrain</v>
      </c>
      <c r="F18" t="e">
        <f>IF('Component Discussion'!#REF!="","",'Component Discussion'!#REF!)</f>
        <v>#REF!</v>
      </c>
      <c r="G18">
        <f>'Component Tracking'!D18</f>
        <v>0</v>
      </c>
    </row>
    <row r="19" spans="1:7" x14ac:dyDescent="0.25">
      <c r="A19" t="str">
        <f>'Component Tracking'!A19</f>
        <v>Double Wishbone Front Suspension</v>
      </c>
      <c r="C19" t="str">
        <f>'Component Discussion'!B19</f>
        <v>Front suspension that is independent for each of the two front wheels using wishbone layout</v>
      </c>
      <c r="D19">
        <f>'Component Tracking'!C19</f>
        <v>0</v>
      </c>
      <c r="E19" t="str">
        <f>'Component Tracking'!B19</f>
        <v>Suspension</v>
      </c>
      <c r="F19" t="e">
        <f>IF('Component Discussion'!#REF!="","",'Component Discussion'!#REF!)</f>
        <v>#REF!</v>
      </c>
      <c r="G19">
        <f>'Component Tracking'!D19</f>
        <v>0</v>
      </c>
    </row>
    <row r="20" spans="1:7" x14ac:dyDescent="0.25">
      <c r="A20" t="str">
        <f>'Component Tracking'!A20</f>
        <v>Multi-Link Rear Suspension</v>
      </c>
      <c r="C20" t="str">
        <f>'Component Discussion'!B20</f>
        <v>Rear suspension that is independent for each of the two rear wheels using multilink layout</v>
      </c>
      <c r="D20">
        <f>'Component Tracking'!C20</f>
        <v>0</v>
      </c>
      <c r="E20" t="str">
        <f>'Component Tracking'!B20</f>
        <v>Suspension</v>
      </c>
      <c r="F20" t="e">
        <f>IF('Component Discussion'!#REF!="","",'Component Discussion'!#REF!)</f>
        <v>#REF!</v>
      </c>
      <c r="G20">
        <f>'Component Tracking'!D20</f>
        <v>0</v>
      </c>
    </row>
    <row r="21" spans="1:7" x14ac:dyDescent="0.25">
      <c r="A21" t="str">
        <f>'Component Tracking'!A21</f>
        <v>Wishbone Arm</v>
      </c>
      <c r="C21" t="str">
        <f>'Component Discussion'!B21</f>
        <v>Arm for wishbone suspension</v>
      </c>
      <c r="D21">
        <f>'Component Tracking'!C21</f>
        <v>0</v>
      </c>
      <c r="E21" t="str">
        <f>'Component Tracking'!B21</f>
        <v>Suspension</v>
      </c>
      <c r="F21" t="e">
        <f>IF('Component Discussion'!#REF!="","",'Component Discussion'!#REF!)</f>
        <v>#REF!</v>
      </c>
      <c r="G21">
        <f>'Component Tracking'!D21</f>
        <v>0</v>
      </c>
    </row>
    <row r="22" spans="1:7" x14ac:dyDescent="0.25">
      <c r="A22" t="str">
        <f>'Component Tracking'!A22</f>
        <v>Wishbone Spring</v>
      </c>
      <c r="C22" t="str">
        <f>'Component Discussion'!B22</f>
        <v>Spring for wishbone suspension</v>
      </c>
      <c r="D22">
        <f>'Component Tracking'!C22</f>
        <v>0</v>
      </c>
      <c r="E22" t="str">
        <f>'Component Tracking'!B22</f>
        <v>Suspension</v>
      </c>
      <c r="F22" t="e">
        <f>IF('Component Discussion'!#REF!="","",'Component Discussion'!#REF!)</f>
        <v>#REF!</v>
      </c>
      <c r="G22">
        <f>'Component Tracking'!D22</f>
        <v>0</v>
      </c>
    </row>
    <row r="23" spans="1:7" x14ac:dyDescent="0.25">
      <c r="A23" t="str">
        <f>'Component Tracking'!A23</f>
        <v>Camera</v>
      </c>
      <c r="C23" t="str">
        <f>'Component Discussion'!B23</f>
        <v>A visible light camera for obstacle detection and road sensing</v>
      </c>
      <c r="D23">
        <f>'Component Tracking'!C23</f>
        <v>0</v>
      </c>
      <c r="E23" t="str">
        <f>'Component Tracking'!B23</f>
        <v>Self-Driving</v>
      </c>
      <c r="F23" t="e">
        <f>IF('Component Discussion'!#REF!="","",'Component Discussion'!#REF!)</f>
        <v>#REF!</v>
      </c>
      <c r="G23">
        <f>'Component Tracking'!D23</f>
        <v>0</v>
      </c>
    </row>
    <row r="24" spans="1:7" x14ac:dyDescent="0.25">
      <c r="A24" t="str">
        <f>'Component Tracking'!A24</f>
        <v>Ultrasound</v>
      </c>
      <c r="C24" t="str">
        <f>'Component Discussion'!B24</f>
        <v>Ultrasonic sensor for nearby object ranging</v>
      </c>
      <c r="D24">
        <f>'Component Tracking'!C24</f>
        <v>0</v>
      </c>
      <c r="E24" t="str">
        <f>'Component Tracking'!B24</f>
        <v>Self-Driving</v>
      </c>
      <c r="F24" t="e">
        <f>IF('Component Discussion'!#REF!="","",'Component Discussion'!#REF!)</f>
        <v>#REF!</v>
      </c>
      <c r="G24">
        <f>'Component Tracking'!D24</f>
        <v>0</v>
      </c>
    </row>
    <row r="25" spans="1:7" x14ac:dyDescent="0.25">
      <c r="A25" t="str">
        <f>'Component Tracking'!A25</f>
        <v>Radar</v>
      </c>
      <c r="C25" t="str">
        <f>'Component Discussion'!B25</f>
        <v>Radar for nearby object ranging and rate of approach detection</v>
      </c>
      <c r="D25">
        <f>'Component Tracking'!C25</f>
        <v>0</v>
      </c>
      <c r="E25" t="str">
        <f>'Component Tracking'!B25</f>
        <v>Self-Driving</v>
      </c>
      <c r="F25" t="e">
        <f>IF('Component Discussion'!#REF!="","",'Component Discussion'!#REF!)</f>
        <v>#REF!</v>
      </c>
      <c r="G25">
        <f>'Component Tracking'!D25</f>
        <v>0</v>
      </c>
    </row>
    <row r="26" spans="1:7" x14ac:dyDescent="0.25">
      <c r="A26" t="str">
        <f>'Component Tracking'!A26</f>
        <v>Autopilot Suite</v>
      </c>
      <c r="C26" t="str">
        <f>'Component Discussion'!B26</f>
        <v>Integrated software suite that provides autonomy to the vehicle</v>
      </c>
      <c r="D26">
        <f>'Component Tracking'!C26</f>
        <v>0</v>
      </c>
      <c r="E26" t="str">
        <f>'Component Tracking'!B26</f>
        <v>Self-Driving</v>
      </c>
      <c r="F26" t="e">
        <f>IF('Component Discussion'!#REF!="","",'Component Discussion'!#REF!)</f>
        <v>#REF!</v>
      </c>
      <c r="G26">
        <f>'Component Tracking'!D26</f>
        <v>0</v>
      </c>
    </row>
    <row r="27" spans="1:7" x14ac:dyDescent="0.25">
      <c r="A27" t="str">
        <f>'Component Tracking'!A27</f>
        <v>Navigation Software</v>
      </c>
      <c r="C27" t="str">
        <f>'Component Discussion'!B27</f>
        <v>Software modules responsible to determining appropriate trajectory</v>
      </c>
      <c r="D27">
        <f>'Component Tracking'!C27</f>
        <v>0</v>
      </c>
      <c r="E27" t="str">
        <f>'Component Tracking'!B27</f>
        <v>Self-Driving</v>
      </c>
      <c r="F27" t="e">
        <f>IF('Component Discussion'!#REF!="","",'Component Discussion'!#REF!)</f>
        <v>#REF!</v>
      </c>
      <c r="G27">
        <f>'Component Tracking'!D27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D29"/>
  <sheetViews>
    <sheetView workbookViewId="0">
      <selection activeCell="A27" sqref="A27"/>
    </sheetView>
  </sheetViews>
  <sheetFormatPr defaultRowHeight="15" x14ac:dyDescent="0.25"/>
  <cols>
    <col min="1" max="1" width="45.85546875" customWidth="1"/>
    <col min="2" max="2" width="23" customWidth="1"/>
    <col min="3" max="5" width="19.140625" customWidth="1"/>
  </cols>
  <sheetData>
    <row r="1" spans="1:4" x14ac:dyDescent="0.25">
      <c r="A1" t="s">
        <v>108</v>
      </c>
      <c r="B1" t="s">
        <v>106</v>
      </c>
      <c r="C1" t="s">
        <v>1</v>
      </c>
      <c r="D1" t="s">
        <v>107</v>
      </c>
    </row>
    <row r="2" spans="1:4" x14ac:dyDescent="0.25">
      <c r="A2" t="s">
        <v>109</v>
      </c>
      <c r="B2" t="s">
        <v>151</v>
      </c>
    </row>
    <row r="3" spans="1:4" x14ac:dyDescent="0.25">
      <c r="A3" t="s">
        <v>112</v>
      </c>
      <c r="B3" t="s">
        <v>153</v>
      </c>
    </row>
    <row r="4" spans="1:4" x14ac:dyDescent="0.25">
      <c r="A4" t="s">
        <v>113</v>
      </c>
      <c r="B4" t="s">
        <v>71</v>
      </c>
    </row>
    <row r="5" spans="1:4" x14ac:dyDescent="0.25">
      <c r="A5" t="s">
        <v>115</v>
      </c>
      <c r="B5" t="s">
        <v>71</v>
      </c>
    </row>
    <row r="6" spans="1:4" x14ac:dyDescent="0.25">
      <c r="A6" t="s">
        <v>117</v>
      </c>
      <c r="B6" t="s">
        <v>153</v>
      </c>
    </row>
    <row r="7" spans="1:4" x14ac:dyDescent="0.25">
      <c r="A7" t="s">
        <v>118</v>
      </c>
      <c r="B7" t="s">
        <v>71</v>
      </c>
    </row>
    <row r="8" spans="1:4" x14ac:dyDescent="0.25">
      <c r="A8" t="s">
        <v>121</v>
      </c>
      <c r="B8" t="s">
        <v>71</v>
      </c>
    </row>
    <row r="9" spans="1:4" x14ac:dyDescent="0.25">
      <c r="A9" t="s">
        <v>123</v>
      </c>
      <c r="B9" t="s">
        <v>71</v>
      </c>
    </row>
    <row r="10" spans="1:4" x14ac:dyDescent="0.25">
      <c r="A10" t="s">
        <v>124</v>
      </c>
      <c r="B10" t="s">
        <v>71</v>
      </c>
    </row>
    <row r="11" spans="1:4" x14ac:dyDescent="0.25">
      <c r="A11" t="s">
        <v>127</v>
      </c>
      <c r="B11" t="s">
        <v>154</v>
      </c>
    </row>
    <row r="12" spans="1:4" x14ac:dyDescent="0.25">
      <c r="A12" t="s">
        <v>130</v>
      </c>
      <c r="B12" t="s">
        <v>151</v>
      </c>
    </row>
    <row r="13" spans="1:4" x14ac:dyDescent="0.25">
      <c r="A13" t="s">
        <v>131</v>
      </c>
      <c r="B13" t="s">
        <v>154</v>
      </c>
    </row>
    <row r="14" spans="1:4" x14ac:dyDescent="0.25">
      <c r="A14" t="s">
        <v>133</v>
      </c>
      <c r="B14" t="s">
        <v>154</v>
      </c>
    </row>
    <row r="15" spans="1:4" x14ac:dyDescent="0.25">
      <c r="A15" t="s">
        <v>134</v>
      </c>
      <c r="B15" t="s">
        <v>154</v>
      </c>
    </row>
    <row r="16" spans="1:4" x14ac:dyDescent="0.25">
      <c r="A16" t="s">
        <v>135</v>
      </c>
      <c r="B16" t="s">
        <v>154</v>
      </c>
    </row>
    <row r="17" spans="1:2" x14ac:dyDescent="0.25">
      <c r="A17" t="s">
        <v>139</v>
      </c>
      <c r="B17" t="s">
        <v>154</v>
      </c>
    </row>
    <row r="18" spans="1:2" x14ac:dyDescent="0.25">
      <c r="A18" t="s">
        <v>140</v>
      </c>
      <c r="B18" t="s">
        <v>154</v>
      </c>
    </row>
    <row r="19" spans="1:2" x14ac:dyDescent="0.25">
      <c r="A19" t="s">
        <v>141</v>
      </c>
      <c r="B19" t="s">
        <v>152</v>
      </c>
    </row>
    <row r="20" spans="1:2" x14ac:dyDescent="0.25">
      <c r="A20" t="s">
        <v>142</v>
      </c>
      <c r="B20" t="s">
        <v>152</v>
      </c>
    </row>
    <row r="21" spans="1:2" x14ac:dyDescent="0.25">
      <c r="A21" t="s">
        <v>147</v>
      </c>
      <c r="B21" t="s">
        <v>152</v>
      </c>
    </row>
    <row r="22" spans="1:2" x14ac:dyDescent="0.25">
      <c r="A22" t="s">
        <v>148</v>
      </c>
      <c r="B22" t="s">
        <v>152</v>
      </c>
    </row>
    <row r="23" spans="1:2" x14ac:dyDescent="0.25">
      <c r="A23" t="s">
        <v>155</v>
      </c>
      <c r="B23" t="s">
        <v>158</v>
      </c>
    </row>
    <row r="24" spans="1:2" x14ac:dyDescent="0.25">
      <c r="A24" t="s">
        <v>156</v>
      </c>
      <c r="B24" t="s">
        <v>158</v>
      </c>
    </row>
    <row r="25" spans="1:2" x14ac:dyDescent="0.25">
      <c r="A25" t="s">
        <v>157</v>
      </c>
      <c r="B25" t="s">
        <v>158</v>
      </c>
    </row>
    <row r="26" spans="1:2" x14ac:dyDescent="0.25">
      <c r="A26" t="s">
        <v>159</v>
      </c>
      <c r="B26" t="s">
        <v>158</v>
      </c>
    </row>
    <row r="27" spans="1:2" x14ac:dyDescent="0.25">
      <c r="A27" t="s">
        <v>160</v>
      </c>
      <c r="B27" t="s">
        <v>158</v>
      </c>
    </row>
    <row r="28" spans="1:2" x14ac:dyDescent="0.25">
      <c r="A28" t="s">
        <v>161</v>
      </c>
      <c r="B28" t="s">
        <v>158</v>
      </c>
    </row>
    <row r="29" spans="1:2" x14ac:dyDescent="0.25">
      <c r="A29" t="s">
        <v>162</v>
      </c>
      <c r="B29" t="s">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B29"/>
  <sheetViews>
    <sheetView topLeftCell="A18" workbookViewId="0">
      <selection activeCell="B30" sqref="B30"/>
    </sheetView>
  </sheetViews>
  <sheetFormatPr defaultRowHeight="15" x14ac:dyDescent="0.25"/>
  <cols>
    <col min="1" max="1" width="44.7109375" customWidth="1"/>
    <col min="2" max="2" width="80" style="1" customWidth="1"/>
    <col min="3" max="3" width="29.28515625" customWidth="1"/>
    <col min="4" max="4" width="33" customWidth="1"/>
    <col min="5" max="5" width="29.140625" customWidth="1"/>
  </cols>
  <sheetData>
    <row r="1" spans="1:2" x14ac:dyDescent="0.25">
      <c r="A1" t="s">
        <v>105</v>
      </c>
      <c r="B1" s="1" t="s">
        <v>0</v>
      </c>
    </row>
    <row r="2" spans="1:2" x14ac:dyDescent="0.25">
      <c r="A2" t="str">
        <f>'Component Tracking'!A2</f>
        <v>Electric Car</v>
      </c>
      <c r="B2" s="1" t="s">
        <v>110</v>
      </c>
    </row>
    <row r="3" spans="1:2" ht="30" x14ac:dyDescent="0.25">
      <c r="A3" t="str">
        <f>'Component Tracking'!A3</f>
        <v>Permanent Magnet Switched Reluctance Motor</v>
      </c>
      <c r="B3" s="1" t="s">
        <v>111</v>
      </c>
    </row>
    <row r="4" spans="1:2" x14ac:dyDescent="0.25">
      <c r="A4" t="str">
        <f>'Component Tracking'!A4</f>
        <v>Invertor</v>
      </c>
      <c r="B4" s="1" t="s">
        <v>114</v>
      </c>
    </row>
    <row r="5" spans="1:2" x14ac:dyDescent="0.25">
      <c r="A5" t="str">
        <f>'Component Tracking'!A5</f>
        <v>DC-DC Converter</v>
      </c>
      <c r="B5" s="1" t="s">
        <v>116</v>
      </c>
    </row>
    <row r="6" spans="1:2" x14ac:dyDescent="0.25">
      <c r="A6" t="str">
        <f>'Component Tracking'!A6</f>
        <v>Motor Controller</v>
      </c>
      <c r="B6" s="1" t="s">
        <v>119</v>
      </c>
    </row>
    <row r="7" spans="1:2" x14ac:dyDescent="0.25">
      <c r="A7" t="str">
        <f>'Component Tracking'!A7</f>
        <v>Regenerative Braking Controller</v>
      </c>
      <c r="B7" s="1" t="s">
        <v>120</v>
      </c>
    </row>
    <row r="8" spans="1:2" x14ac:dyDescent="0.25">
      <c r="A8" t="str">
        <f>'Component Tracking'!A8</f>
        <v>Battery Pack</v>
      </c>
      <c r="B8" s="1" t="s">
        <v>122</v>
      </c>
    </row>
    <row r="9" spans="1:2" x14ac:dyDescent="0.25">
      <c r="A9" t="str">
        <f>'Component Tracking'!A9</f>
        <v>Battery Management Unit</v>
      </c>
      <c r="B9" s="1" t="s">
        <v>126</v>
      </c>
    </row>
    <row r="10" spans="1:2" x14ac:dyDescent="0.25">
      <c r="A10" t="str">
        <f>'Component Tracking'!A10</f>
        <v>High Voltage Distribution Unit</v>
      </c>
      <c r="B10" s="1" t="s">
        <v>125</v>
      </c>
    </row>
    <row r="11" spans="1:2" ht="30" x14ac:dyDescent="0.25">
      <c r="A11" t="str">
        <f>'Component Tracking'!A11</f>
        <v>Differential Gearbox</v>
      </c>
      <c r="B11" s="1" t="s">
        <v>128</v>
      </c>
    </row>
    <row r="12" spans="1:2" ht="30" x14ac:dyDescent="0.25">
      <c r="A12" t="str">
        <f>'Component Tracking'!A12</f>
        <v>Core Electronics Bay</v>
      </c>
      <c r="B12" s="1" t="s">
        <v>129</v>
      </c>
    </row>
    <row r="13" spans="1:2" ht="30" x14ac:dyDescent="0.25">
      <c r="A13" t="str">
        <f>'Component Tracking'!A13</f>
        <v>Disc Brakes</v>
      </c>
      <c r="B13" s="1" t="s">
        <v>132</v>
      </c>
    </row>
    <row r="14" spans="1:2" x14ac:dyDescent="0.25">
      <c r="A14" t="str">
        <f>'Component Tracking'!A14</f>
        <v>Wheel</v>
      </c>
      <c r="B14" s="1" t="s">
        <v>136</v>
      </c>
    </row>
    <row r="15" spans="1:2" x14ac:dyDescent="0.25">
      <c r="A15" t="str">
        <f>'Component Tracking'!A15</f>
        <v>Hub</v>
      </c>
      <c r="B15" s="1" t="s">
        <v>137</v>
      </c>
    </row>
    <row r="16" spans="1:2" x14ac:dyDescent="0.25">
      <c r="A16" t="str">
        <f>'Component Tracking'!A16</f>
        <v>Tire</v>
      </c>
      <c r="B16" s="1" t="s">
        <v>138</v>
      </c>
    </row>
    <row r="17" spans="1:2" x14ac:dyDescent="0.25">
      <c r="A17" t="str">
        <f>'Component Tracking'!A17</f>
        <v>Front Axle</v>
      </c>
      <c r="B17" s="1" t="s">
        <v>143</v>
      </c>
    </row>
    <row r="18" spans="1:2" x14ac:dyDescent="0.25">
      <c r="A18" t="str">
        <f>'Component Tracking'!A18</f>
        <v>Rear Axle</v>
      </c>
      <c r="B18" s="1" t="s">
        <v>144</v>
      </c>
    </row>
    <row r="19" spans="1:2" ht="30" x14ac:dyDescent="0.25">
      <c r="A19" t="str">
        <f>'Component Tracking'!A19</f>
        <v>Double Wishbone Front Suspension</v>
      </c>
      <c r="B19" s="1" t="s">
        <v>146</v>
      </c>
    </row>
    <row r="20" spans="1:2" ht="30" x14ac:dyDescent="0.25">
      <c r="A20" t="str">
        <f>'Component Tracking'!A20</f>
        <v>Multi-Link Rear Suspension</v>
      </c>
      <c r="B20" s="1" t="s">
        <v>145</v>
      </c>
    </row>
    <row r="21" spans="1:2" x14ac:dyDescent="0.25">
      <c r="A21" t="str">
        <f>'Component Tracking'!A21</f>
        <v>Wishbone Arm</v>
      </c>
      <c r="B21" s="1" t="s">
        <v>149</v>
      </c>
    </row>
    <row r="22" spans="1:2" x14ac:dyDescent="0.25">
      <c r="A22" t="str">
        <f>'Component Tracking'!A22</f>
        <v>Wishbone Spring</v>
      </c>
      <c r="B22" s="1" t="s">
        <v>150</v>
      </c>
    </row>
    <row r="23" spans="1:2" x14ac:dyDescent="0.25">
      <c r="A23" t="str">
        <f>'Component Tracking'!A23</f>
        <v>Camera</v>
      </c>
      <c r="B23" s="1" t="s">
        <v>163</v>
      </c>
    </row>
    <row r="24" spans="1:2" x14ac:dyDescent="0.25">
      <c r="A24" t="str">
        <f>'Component Tracking'!A24</f>
        <v>Ultrasound</v>
      </c>
      <c r="B24" s="1" t="s">
        <v>164</v>
      </c>
    </row>
    <row r="25" spans="1:2" x14ac:dyDescent="0.25">
      <c r="A25" t="str">
        <f>'Component Tracking'!A25</f>
        <v>Radar</v>
      </c>
      <c r="B25" s="1" t="s">
        <v>165</v>
      </c>
    </row>
    <row r="26" spans="1:2" x14ac:dyDescent="0.25">
      <c r="A26" t="str">
        <f>'Component Tracking'!A26</f>
        <v>Autopilot Suite</v>
      </c>
      <c r="B26" s="1" t="s">
        <v>166</v>
      </c>
    </row>
    <row r="27" spans="1:2" x14ac:dyDescent="0.25">
      <c r="A27" t="str">
        <f>'Component Tracking'!A27</f>
        <v>Navigation Software</v>
      </c>
      <c r="B27" s="1" t="s">
        <v>167</v>
      </c>
    </row>
    <row r="28" spans="1:2" x14ac:dyDescent="0.25">
      <c r="A28" t="str">
        <f>'Component Tracking'!A28</f>
        <v>Sensor Fusion Software</v>
      </c>
      <c r="B28" s="1" t="s">
        <v>168</v>
      </c>
    </row>
    <row r="29" spans="1:2" x14ac:dyDescent="0.25">
      <c r="A29" t="str">
        <f>'Component Tracking'!A29</f>
        <v>Current State Estimator</v>
      </c>
      <c r="B29" s="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H32"/>
  <sheetViews>
    <sheetView workbookViewId="0">
      <selection activeCell="A18" sqref="A18"/>
    </sheetView>
  </sheetViews>
  <sheetFormatPr defaultRowHeight="15" x14ac:dyDescent="0.25"/>
  <cols>
    <col min="1" max="1" width="36.42578125" customWidth="1"/>
    <col min="2" max="2" width="49.5703125" customWidth="1"/>
    <col min="3" max="7" width="21" customWidth="1"/>
    <col min="8" max="8" width="89.42578125" customWidth="1"/>
  </cols>
  <sheetData>
    <row r="1" spans="1:8" x14ac:dyDescent="0.25">
      <c r="A1" s="5" t="s">
        <v>105</v>
      </c>
      <c r="B1" s="5" t="s">
        <v>6</v>
      </c>
      <c r="C1" s="6" t="s">
        <v>4</v>
      </c>
      <c r="D1" s="5" t="s">
        <v>59</v>
      </c>
      <c r="E1" s="5" t="s">
        <v>60</v>
      </c>
      <c r="F1" s="5" t="s">
        <v>61</v>
      </c>
      <c r="G1" s="5" t="s">
        <v>62</v>
      </c>
      <c r="H1" s="6" t="s">
        <v>75</v>
      </c>
    </row>
    <row r="2" spans="1:8" x14ac:dyDescent="0.25">
      <c r="A2" t="str">
        <f>'Part Type Split'!A2</f>
        <v>Permanent Magnet Switched Reluctance Motor</v>
      </c>
      <c r="B2" t="str">
        <f>'Part Type Split'!B2</f>
        <v>Front Motor</v>
      </c>
      <c r="C2">
        <f t="shared" ref="C2:C10" si="0">COUNTA(D2,E2,F2,G2)+2</f>
        <v>2</v>
      </c>
      <c r="H2" t="str">
        <f>'Component Tracking'!$A$2&amp;IF(D2="","","."&amp;D2)&amp;IF(E2="","","."&amp;E2)&amp;IF(F2="","","."&amp;F2)&amp;IF(G2="","","."&amp;G2)&amp;"."&amp;B2</f>
        <v>Electric Car.Front Motor</v>
      </c>
    </row>
    <row r="3" spans="1:8" x14ac:dyDescent="0.25">
      <c r="A3" t="str">
        <f>'Part Type Split'!A3</f>
        <v>Permanent Magnet Switched Reluctance Motor</v>
      </c>
      <c r="B3" t="str">
        <f>'Part Type Split'!B3</f>
        <v>Rear Motor</v>
      </c>
      <c r="C3">
        <f t="shared" si="0"/>
        <v>2</v>
      </c>
      <c r="H3" t="str">
        <f>'Component Tracking'!$A$2&amp;IF(D3="","","."&amp;D3)&amp;IF(E3="","","."&amp;E3)&amp;IF(F3="","","."&amp;F3)&amp;IF(G3="","","."&amp;G3)&amp;"."&amp;B3</f>
        <v>Electric Car.Rear Motor</v>
      </c>
    </row>
    <row r="4" spans="1:8" x14ac:dyDescent="0.25">
      <c r="A4" t="str">
        <f>'Part Type Split'!A4</f>
        <v>Invertor</v>
      </c>
      <c r="B4" t="str">
        <f>'Part Type Split'!B4</f>
        <v>Electric Car::Invertor</v>
      </c>
      <c r="C4">
        <f t="shared" si="0"/>
        <v>2</v>
      </c>
      <c r="H4" t="str">
        <f>'Component Tracking'!$A$2&amp;IF(D4="","","."&amp;D4)&amp;IF(E4="","","."&amp;E4)&amp;IF(F4="","","."&amp;F4)&amp;IF(G4="","","."&amp;G4)&amp;"."&amp;B4</f>
        <v>Electric Car.Electric Car::Invertor</v>
      </c>
    </row>
    <row r="5" spans="1:8" x14ac:dyDescent="0.25">
      <c r="A5" t="str">
        <f>'Part Type Split'!A5</f>
        <v>DC-DC Converter</v>
      </c>
      <c r="B5" t="str">
        <f>'Part Type Split'!B5</f>
        <v>Electric Car::DC-DC Converter</v>
      </c>
      <c r="C5">
        <f t="shared" si="0"/>
        <v>2</v>
      </c>
      <c r="H5" t="str">
        <f>'Component Tracking'!$A$2&amp;IF(D5="","","."&amp;D5)&amp;IF(E5="","","."&amp;E5)&amp;IF(F5="","","."&amp;F5)&amp;IF(G5="","","."&amp;G5)&amp;"."&amp;B5</f>
        <v>Electric Car.Electric Car::DC-DC Converter</v>
      </c>
    </row>
    <row r="6" spans="1:8" x14ac:dyDescent="0.25">
      <c r="A6" t="str">
        <f>'Part Type Split'!A6</f>
        <v>Motor Controller</v>
      </c>
      <c r="B6" t="str">
        <f>'Part Type Split'!B6</f>
        <v>Core Electronics Bay::Motor Controller</v>
      </c>
      <c r="C6">
        <f t="shared" si="0"/>
        <v>3</v>
      </c>
      <c r="D6" t="s">
        <v>182</v>
      </c>
      <c r="H6" t="str">
        <f>'Component Tracking'!$A$2&amp;IF(D6="","","."&amp;D6)&amp;IF(E6="","","."&amp;E6)&amp;IF(F6="","","."&amp;F6)&amp;IF(G6="","","."&amp;G6)&amp;"."&amp;B6</f>
        <v>Electric Car.Elex Bay.Core Electronics Bay::Motor Controller</v>
      </c>
    </row>
    <row r="7" spans="1:8" x14ac:dyDescent="0.25">
      <c r="A7" t="str">
        <f>'Part Type Split'!A7</f>
        <v>Regenerative Braking Controller</v>
      </c>
      <c r="B7" t="str">
        <f>'Part Type Split'!B7</f>
        <v>Core Electronics Bay::Regenerative Braking Controller</v>
      </c>
      <c r="C7">
        <f t="shared" si="0"/>
        <v>3</v>
      </c>
      <c r="D7" t="s">
        <v>182</v>
      </c>
      <c r="H7" t="str">
        <f>'Component Tracking'!$A$2&amp;IF(D7="","","."&amp;D7)&amp;IF(E7="","","."&amp;E7)&amp;IF(F7="","","."&amp;F7)&amp;IF(G7="","","."&amp;G7)&amp;"."&amp;B7</f>
        <v>Electric Car.Elex Bay.Core Electronics Bay::Regenerative Braking Controller</v>
      </c>
    </row>
    <row r="8" spans="1:8" x14ac:dyDescent="0.25">
      <c r="A8" t="str">
        <f>'Part Type Split'!A8</f>
        <v>Battery Pack</v>
      </c>
      <c r="B8" t="str">
        <f>'Part Type Split'!B8</f>
        <v>Electric Car::Battery Pack</v>
      </c>
      <c r="C8">
        <f t="shared" si="0"/>
        <v>2</v>
      </c>
      <c r="H8" t="str">
        <f>'Component Tracking'!$A$2&amp;IF(D8="","","."&amp;D8)&amp;IF(E8="","","."&amp;E8)&amp;IF(F8="","","."&amp;F8)&amp;IF(G8="","","."&amp;G8)&amp;"."&amp;B8</f>
        <v>Electric Car.Electric Car::Battery Pack</v>
      </c>
    </row>
    <row r="9" spans="1:8" x14ac:dyDescent="0.25">
      <c r="A9" t="str">
        <f>'Part Type Split'!A9</f>
        <v>Battery Management Unit</v>
      </c>
      <c r="B9" t="str">
        <f>'Part Type Split'!B9</f>
        <v>Core Electronics Bay::Battery Management Unit</v>
      </c>
      <c r="C9">
        <f t="shared" si="0"/>
        <v>3</v>
      </c>
      <c r="D9" t="s">
        <v>182</v>
      </c>
      <c r="H9" t="str">
        <f>'Component Tracking'!$A$2&amp;IF(D9="","","."&amp;D9)&amp;IF(E9="","","."&amp;E9)&amp;IF(F9="","","."&amp;F9)&amp;IF(G9="","","."&amp;G9)&amp;"."&amp;B9</f>
        <v>Electric Car.Elex Bay.Core Electronics Bay::Battery Management Unit</v>
      </c>
    </row>
    <row r="10" spans="1:8" x14ac:dyDescent="0.25">
      <c r="A10" t="str">
        <f>'Part Type Split'!A10</f>
        <v>High Voltage Distribution Unit</v>
      </c>
      <c r="B10" t="str">
        <f>'Part Type Split'!B10</f>
        <v>Core Electronics Bay::High Voltage Distribution Unit</v>
      </c>
      <c r="C10">
        <f t="shared" si="0"/>
        <v>3</v>
      </c>
      <c r="D10" t="s">
        <v>182</v>
      </c>
      <c r="H10" t="str">
        <f>'Component Tracking'!$A$2&amp;IF(D10="","","."&amp;D10)&amp;IF(E10="","","."&amp;E10)&amp;IF(F10="","","."&amp;F10)&amp;IF(G10="","","."&amp;G10)&amp;"."&amp;B10</f>
        <v>Electric Car.Elex Bay.Core Electronics Bay::High Voltage Distribution Unit</v>
      </c>
    </row>
    <row r="11" spans="1:8" x14ac:dyDescent="0.25">
      <c r="A11" t="str">
        <f>'Part Type Split'!A11</f>
        <v>Differential Gearbox</v>
      </c>
      <c r="B11" t="str">
        <f>'Part Type Split'!B11</f>
        <v>Electric Car::Differential Gearbox</v>
      </c>
      <c r="C11">
        <f t="shared" ref="C11:C16" si="1">COUNTA(D11,E11,F11,G11)+2</f>
        <v>2</v>
      </c>
      <c r="H11" t="str">
        <f>'Component Tracking'!$A$2&amp;IF(D11="","","."&amp;D11)&amp;IF(E11="","","."&amp;E11)&amp;IF(F11="","","."&amp;F11)&amp;IF(G11="","","."&amp;G11)&amp;"."&amp;B11</f>
        <v>Electric Car.Electric Car::Differential Gearbox</v>
      </c>
    </row>
    <row r="12" spans="1:8" x14ac:dyDescent="0.25">
      <c r="A12" t="str">
        <f>'Part Type Split'!A12</f>
        <v>Core Electronics Bay</v>
      </c>
      <c r="B12" t="str">
        <f>'Part Type Split'!B12</f>
        <v>Elex Bay</v>
      </c>
      <c r="C12">
        <f t="shared" si="1"/>
        <v>2</v>
      </c>
      <c r="H12" t="str">
        <f>'Component Tracking'!$A$2&amp;IF(D12="","","."&amp;D12)&amp;IF(E12="","","."&amp;E12)&amp;IF(F12="","","."&amp;F12)&amp;IF(G12="","","."&amp;G12)&amp;"."&amp;B12</f>
        <v>Electric Car.Elex Bay</v>
      </c>
    </row>
    <row r="13" spans="1:8" x14ac:dyDescent="0.25">
      <c r="A13" t="str">
        <f>'Part Type Split'!A13</f>
        <v>Disc Brakes</v>
      </c>
      <c r="B13" t="str">
        <f>'Part Type Split'!B13</f>
        <v>Electric Car::Disc Brakes</v>
      </c>
      <c r="C13">
        <f t="shared" si="1"/>
        <v>2</v>
      </c>
      <c r="H13" t="str">
        <f>'Component Tracking'!$A$2&amp;IF(D13="","","."&amp;D13)&amp;IF(E13="","","."&amp;E13)&amp;IF(F13="","","."&amp;F13)&amp;IF(G13="","","."&amp;G13)&amp;"."&amp;B13</f>
        <v>Electric Car.Electric Car::Disc Brakes</v>
      </c>
    </row>
    <row r="14" spans="1:8" x14ac:dyDescent="0.25">
      <c r="A14" t="str">
        <f>'Part Type Split'!A14</f>
        <v>Wheel</v>
      </c>
      <c r="B14" t="str">
        <f>'Part Type Split'!B14</f>
        <v>Front Driver</v>
      </c>
      <c r="C14">
        <f t="shared" si="1"/>
        <v>2</v>
      </c>
      <c r="H14" t="str">
        <f>'Component Tracking'!$A$2&amp;IF(D14="","","."&amp;D14)&amp;IF(E14="","","."&amp;E14)&amp;IF(F14="","","."&amp;F14)&amp;IF(G14="","","."&amp;G14)&amp;"."&amp;B14</f>
        <v>Electric Car.Front Driver</v>
      </c>
    </row>
    <row r="15" spans="1:8" x14ac:dyDescent="0.25">
      <c r="A15" t="str">
        <f>'Part Type Split'!A15</f>
        <v>Wheel</v>
      </c>
      <c r="B15" t="str">
        <f>'Part Type Split'!B15</f>
        <v>Front Passenger</v>
      </c>
      <c r="C15">
        <f t="shared" si="1"/>
        <v>2</v>
      </c>
      <c r="H15" t="str">
        <f>'Component Tracking'!$A$2&amp;IF(D15="","","."&amp;D15)&amp;IF(E15="","","."&amp;E15)&amp;IF(F15="","","."&amp;F15)&amp;IF(G15="","","."&amp;G15)&amp;"."&amp;B15</f>
        <v>Electric Car.Front Passenger</v>
      </c>
    </row>
    <row r="16" spans="1:8" x14ac:dyDescent="0.25">
      <c r="A16" t="str">
        <f>'Part Type Split'!A16</f>
        <v>Wheel</v>
      </c>
      <c r="B16" t="str">
        <f>'Part Type Split'!B16</f>
        <v>Rear Driver</v>
      </c>
      <c r="C16">
        <f t="shared" si="1"/>
        <v>2</v>
      </c>
      <c r="H16" t="str">
        <f>'Component Tracking'!$A$2&amp;IF(D16="","","."&amp;D16)&amp;IF(E16="","","."&amp;E16)&amp;IF(F16="","","."&amp;F16)&amp;IF(G16="","","."&amp;G16)&amp;"."&amp;B16</f>
        <v>Electric Car.Rear Driver</v>
      </c>
    </row>
    <row r="17" spans="1:8" x14ac:dyDescent="0.25">
      <c r="A17" t="str">
        <f>'Part Type Split'!A17</f>
        <v>Wheel</v>
      </c>
      <c r="B17" t="str">
        <f>'Part Type Split'!B17</f>
        <v>Rear Passenger</v>
      </c>
      <c r="C17">
        <f>COUNTA(D17,E17,F17,G17)+2</f>
        <v>2</v>
      </c>
      <c r="H17" t="str">
        <f>'Component Tracking'!$A$2&amp;IF(D17="","","."&amp;D17)&amp;IF(E17="","","."&amp;E17)&amp;IF(F17="","","."&amp;F17)&amp;IF(G17="","","."&amp;G17)&amp;"."&amp;B17</f>
        <v>Electric Car.Rear Passenger</v>
      </c>
    </row>
    <row r="18" spans="1:8" x14ac:dyDescent="0.25">
      <c r="A18" t="str">
        <f>'Part Type Split'!A18</f>
        <v>Hub</v>
      </c>
      <c r="B18" t="str">
        <f>'Part Type Split'!B18</f>
        <v>Wheel::Hub</v>
      </c>
      <c r="C18">
        <f>COUNTA(D18,E18,F18,G18)+2</f>
        <v>3</v>
      </c>
      <c r="D18" t="s">
        <v>133</v>
      </c>
      <c r="H18" t="str">
        <f>'Component Tracking'!$A$2&amp;IF(D18="","","."&amp;D18)&amp;IF(E18="","","."&amp;E18)&amp;IF(F18="","","."&amp;F18)&amp;IF(G18="","","."&amp;G18)&amp;"."&amp;B18</f>
        <v>Electric Car.Wheel.Wheel::Hub</v>
      </c>
    </row>
    <row r="19" spans="1:8" x14ac:dyDescent="0.25">
      <c r="A19" t="str">
        <f>'Part Type Split'!A19</f>
        <v>Tire</v>
      </c>
      <c r="B19" t="str">
        <f>'Part Type Split'!B19</f>
        <v>Wheel::Tire</v>
      </c>
      <c r="C19">
        <f>COUNTA(D19,E19,F19,G19)+2</f>
        <v>3</v>
      </c>
      <c r="D19" t="s">
        <v>133</v>
      </c>
      <c r="H19" t="str">
        <f>'Component Tracking'!$A$2&amp;IF(D19="","","."&amp;D19)&amp;IF(E19="","","."&amp;E19)&amp;IF(F19="","","."&amp;F19)&amp;IF(G19="","","."&amp;G19)&amp;"."&amp;B19</f>
        <v>Electric Car.Wheel.Wheel::Tire</v>
      </c>
    </row>
    <row r="20" spans="1:8" x14ac:dyDescent="0.25">
      <c r="A20" t="str">
        <f>'Part Type Split'!A20</f>
        <v>Front Axle</v>
      </c>
      <c r="B20" t="str">
        <f>'Part Type Split'!B20</f>
        <v>Electric Car::Front Axle</v>
      </c>
      <c r="C20">
        <f>COUNTA(D20,E20,F20,G20)+2</f>
        <v>2</v>
      </c>
      <c r="H20" t="str">
        <f>'Component Tracking'!$A$2&amp;IF(D20="","","."&amp;D20)&amp;IF(E20="","","."&amp;E20)&amp;IF(F20="","","."&amp;F20)&amp;IF(G20="","","."&amp;G20)&amp;"."&amp;B20</f>
        <v>Electric Car.Electric Car::Front Axle</v>
      </c>
    </row>
    <row r="21" spans="1:8" x14ac:dyDescent="0.25">
      <c r="A21" t="str">
        <f>'Part Type Split'!A21</f>
        <v>Rear Axle</v>
      </c>
      <c r="B21" t="str">
        <f>'Part Type Split'!B21</f>
        <v>Electric Car::Rear Axle</v>
      </c>
      <c r="C21">
        <f t="shared" ref="C21:C31" si="2">COUNTA(D21,E21,F21,G21)+2</f>
        <v>2</v>
      </c>
      <c r="H21" t="str">
        <f>'Component Tracking'!$A$2&amp;IF(D21="","","."&amp;D21)&amp;IF(E21="","","."&amp;E21)&amp;IF(F21="","","."&amp;F21)&amp;IF(G21="","","."&amp;G21)&amp;"."&amp;B21</f>
        <v>Electric Car.Electric Car::Rear Axle</v>
      </c>
    </row>
    <row r="22" spans="1:8" x14ac:dyDescent="0.25">
      <c r="A22" t="str">
        <f>'Part Type Split'!A22</f>
        <v>Double Wishbone Front Suspension</v>
      </c>
      <c r="B22" t="str">
        <f>'Part Type Split'!B22</f>
        <v>Front Suspension</v>
      </c>
      <c r="C22">
        <f t="shared" si="2"/>
        <v>2</v>
      </c>
      <c r="H22" t="str">
        <f>'Component Tracking'!$A$2&amp;IF(D22="","","."&amp;D22)&amp;IF(E22="","","."&amp;E22)&amp;IF(F22="","","."&amp;F22)&amp;IF(G22="","","."&amp;G22)&amp;"."&amp;B22</f>
        <v>Electric Car.Front Suspension</v>
      </c>
    </row>
    <row r="23" spans="1:8" x14ac:dyDescent="0.25">
      <c r="A23" t="str">
        <f>'Part Type Split'!A23</f>
        <v>Multi-Link Rear Suspension</v>
      </c>
      <c r="B23" t="str">
        <f>'Part Type Split'!B23</f>
        <v>Rear Suspension</v>
      </c>
      <c r="C23">
        <f t="shared" si="2"/>
        <v>2</v>
      </c>
      <c r="H23" t="str">
        <f>'Component Tracking'!$A$2&amp;IF(D23="","","."&amp;D23)&amp;IF(E23="","","."&amp;E23)&amp;IF(F23="","","."&amp;F23)&amp;IF(G23="","","."&amp;G23)&amp;"."&amp;B23</f>
        <v>Electric Car.Rear Suspension</v>
      </c>
    </row>
    <row r="24" spans="1:8" x14ac:dyDescent="0.25">
      <c r="A24" t="str">
        <f>'Part Type Split'!A24</f>
        <v>Wishbone Arm</v>
      </c>
      <c r="B24" t="str">
        <f>'Part Type Split'!B24</f>
        <v>Arm</v>
      </c>
      <c r="C24">
        <f t="shared" si="2"/>
        <v>3</v>
      </c>
      <c r="D24" t="s">
        <v>183</v>
      </c>
      <c r="H24" t="str">
        <f>'Component Tracking'!$A$2&amp;IF(D24="","","."&amp;D24)&amp;IF(E24="","","."&amp;E24)&amp;IF(F24="","","."&amp;F24)&amp;IF(G24="","","."&amp;G24)&amp;"."&amp;B24</f>
        <v>Electric Car.Front Suspension.Arm</v>
      </c>
    </row>
    <row r="25" spans="1:8" x14ac:dyDescent="0.25">
      <c r="A25" t="str">
        <f>'Part Type Split'!A25</f>
        <v>Wishbone Spring</v>
      </c>
      <c r="B25" t="str">
        <f>'Part Type Split'!B25</f>
        <v>Spring</v>
      </c>
      <c r="C25">
        <f t="shared" si="2"/>
        <v>3</v>
      </c>
      <c r="D25" t="s">
        <v>183</v>
      </c>
      <c r="H25" t="str">
        <f>'Component Tracking'!$A$2&amp;IF(D25="","","."&amp;D25)&amp;IF(E25="","","."&amp;E25)&amp;IF(F25="","","."&amp;F25)&amp;IF(G25="","","."&amp;G25)&amp;"."&amp;B25</f>
        <v>Electric Car.Front Suspension.Spring</v>
      </c>
    </row>
    <row r="26" spans="1:8" x14ac:dyDescent="0.25">
      <c r="A26" t="str">
        <f>'Part Type Split'!A26</f>
        <v>Camera</v>
      </c>
      <c r="B26" t="str">
        <f>'Part Type Split'!B26</f>
        <v>Electric Car::Camera</v>
      </c>
      <c r="C26">
        <f t="shared" si="2"/>
        <v>2</v>
      </c>
      <c r="H26" t="str">
        <f>'Component Tracking'!$A$2&amp;IF(D26="","","."&amp;D26)&amp;IF(E26="","","."&amp;E26)&amp;IF(F26="","","."&amp;F26)&amp;IF(G26="","","."&amp;G26)&amp;"."&amp;B26</f>
        <v>Electric Car.Electric Car::Camera</v>
      </c>
    </row>
    <row r="27" spans="1:8" x14ac:dyDescent="0.25">
      <c r="A27" t="str">
        <f>'Part Type Split'!A27</f>
        <v>Ultrasound</v>
      </c>
      <c r="B27" t="str">
        <f>'Part Type Split'!B27</f>
        <v>Electric Car::Ultrasound</v>
      </c>
      <c r="C27">
        <f t="shared" si="2"/>
        <v>2</v>
      </c>
      <c r="H27" t="str">
        <f>'Component Tracking'!$A$2&amp;IF(D27="","","."&amp;D27)&amp;IF(E27="","","."&amp;E27)&amp;IF(F27="","","."&amp;F27)&amp;IF(G27="","","."&amp;G27)&amp;"."&amp;B27</f>
        <v>Electric Car.Electric Car::Ultrasound</v>
      </c>
    </row>
    <row r="28" spans="1:8" x14ac:dyDescent="0.25">
      <c r="A28" t="str">
        <f>'Part Type Split'!A28</f>
        <v>Radar</v>
      </c>
      <c r="B28" t="str">
        <f>'Part Type Split'!B28</f>
        <v>Electric Car::Radar</v>
      </c>
      <c r="C28">
        <f t="shared" si="2"/>
        <v>2</v>
      </c>
      <c r="H28" t="str">
        <f>'Component Tracking'!$A$2&amp;IF(D28="","","."&amp;D28)&amp;IF(E28="","","."&amp;E28)&amp;IF(F28="","","."&amp;F28)&amp;IF(G28="","","."&amp;G28)&amp;"."&amp;B28</f>
        <v>Electric Car.Electric Car::Radar</v>
      </c>
    </row>
    <row r="29" spans="1:8" x14ac:dyDescent="0.25">
      <c r="A29" t="str">
        <f>'Part Type Split'!A29</f>
        <v>Autopilot Suite</v>
      </c>
      <c r="B29" t="str">
        <f>'Part Type Split'!B29</f>
        <v>Autopilot</v>
      </c>
      <c r="C29">
        <f t="shared" si="2"/>
        <v>2</v>
      </c>
      <c r="H29" t="str">
        <f>'Component Tracking'!$A$2&amp;IF(D29="","","."&amp;D29)&amp;IF(E29="","","."&amp;E29)&amp;IF(F29="","","."&amp;F29)&amp;IF(G29="","","."&amp;G29)&amp;"."&amp;B29</f>
        <v>Electric Car.Autopilot</v>
      </c>
    </row>
    <row r="30" spans="1:8" x14ac:dyDescent="0.25">
      <c r="A30" t="str">
        <f>'Part Type Split'!A30</f>
        <v>Navigation Software</v>
      </c>
      <c r="B30" t="str">
        <f>'Part Type Split'!B30</f>
        <v>Autopilot Suite::Navigation Software</v>
      </c>
      <c r="C30">
        <f t="shared" si="2"/>
        <v>3</v>
      </c>
      <c r="D30" t="s">
        <v>187</v>
      </c>
      <c r="H30" t="str">
        <f>'Component Tracking'!$A$2&amp;IF(D30="","","."&amp;D30)&amp;IF(E30="","","."&amp;E30)&amp;IF(F30="","","."&amp;F30)&amp;IF(G30="","","."&amp;G30)&amp;"."&amp;B30</f>
        <v>Electric Car.Autopilot.Autopilot Suite::Navigation Software</v>
      </c>
    </row>
    <row r="31" spans="1:8" x14ac:dyDescent="0.25">
      <c r="A31" t="str">
        <f>'Part Type Split'!A31</f>
        <v>Sensor Fusion Software</v>
      </c>
      <c r="B31" t="str">
        <f>'Part Type Split'!B31</f>
        <v>Autopilot Suite::Sensor Fusion Software</v>
      </c>
      <c r="C31">
        <f t="shared" si="2"/>
        <v>3</v>
      </c>
      <c r="D31" t="s">
        <v>187</v>
      </c>
      <c r="H31" t="str">
        <f>'Component Tracking'!$A$2&amp;IF(D31="","","."&amp;D31)&amp;IF(E31="","","."&amp;E31)&amp;IF(F31="","","."&amp;F31)&amp;IF(G31="","","."&amp;G31)&amp;"."&amp;B31</f>
        <v>Electric Car.Autopilot.Autopilot Suite::Sensor Fusion Software</v>
      </c>
    </row>
    <row r="32" spans="1:8" x14ac:dyDescent="0.25">
      <c r="A32" t="str">
        <f>'Part Type Split'!A32</f>
        <v>Current State Estimator</v>
      </c>
      <c r="B32" t="str">
        <f>'Part Type Split'!B32</f>
        <v>Autopilot Suite::Current State Estimator</v>
      </c>
      <c r="C32">
        <f t="shared" ref="C32" si="3">COUNTA(D32,E32,F32,G32)+2</f>
        <v>3</v>
      </c>
      <c r="D32" t="s">
        <v>187</v>
      </c>
      <c r="H32" t="str">
        <f>'Component Tracking'!$A$2&amp;IF(D32="","","."&amp;D32)&amp;IF(E32="","","."&amp;E32)&amp;IF(F32="","","."&amp;F32)&amp;IF(G32="","","."&amp;G32)&amp;"."&amp;B32</f>
        <v>Electric Car.Autopilot.Autopilot Suite::Current State Estimator</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H32"/>
  <sheetViews>
    <sheetView workbookViewId="0">
      <selection activeCell="B12" sqref="B12"/>
    </sheetView>
  </sheetViews>
  <sheetFormatPr defaultRowHeight="15" x14ac:dyDescent="0.25"/>
  <cols>
    <col min="1" max="1" width="42" customWidth="1"/>
    <col min="2" max="2" width="44.5703125" customWidth="1"/>
    <col min="3" max="3" width="33" customWidth="1"/>
    <col min="4" max="4" width="27.7109375" customWidth="1"/>
    <col min="5" max="5" width="39.85546875" customWidth="1"/>
    <col min="6" max="6" width="14.42578125" customWidth="1"/>
    <col min="7" max="7" width="16.140625" customWidth="1"/>
    <col min="8" max="8" width="15.28515625" customWidth="1"/>
  </cols>
  <sheetData>
    <row r="1" spans="1:8" x14ac:dyDescent="0.25">
      <c r="A1" s="5" t="s">
        <v>5</v>
      </c>
      <c r="B1" s="5" t="s">
        <v>6</v>
      </c>
      <c r="C1" s="5" t="s">
        <v>7</v>
      </c>
      <c r="D1" s="5" t="s">
        <v>18</v>
      </c>
      <c r="E1" s="5" t="s">
        <v>19</v>
      </c>
      <c r="F1" s="6" t="s">
        <v>23</v>
      </c>
      <c r="G1" s="6" t="s">
        <v>22</v>
      </c>
      <c r="H1" s="6" t="s">
        <v>24</v>
      </c>
    </row>
    <row r="2" spans="1:8" x14ac:dyDescent="0.25">
      <c r="A2" t="str">
        <f>'Component Tracking'!A3</f>
        <v>Permanent Magnet Switched Reluctance Motor</v>
      </c>
      <c r="B2" t="s">
        <v>170</v>
      </c>
      <c r="C2" t="str">
        <f>'Component Tracking'!A2</f>
        <v>Electric Car</v>
      </c>
      <c r="D2" t="s">
        <v>20</v>
      </c>
      <c r="E2" t="s">
        <v>180</v>
      </c>
      <c r="F2">
        <f>0+IF(D2="Basic",1,0)</f>
        <v>0</v>
      </c>
      <c r="G2">
        <f>0+IF(D2="Index",1,0)</f>
        <v>0</v>
      </c>
      <c r="H2">
        <f>0+IF(D2="Spatial",1,0)</f>
        <v>1</v>
      </c>
    </row>
    <row r="3" spans="1:8" x14ac:dyDescent="0.25">
      <c r="A3" t="str">
        <f>A2</f>
        <v>Permanent Magnet Switched Reluctance Motor</v>
      </c>
      <c r="B3" t="s">
        <v>171</v>
      </c>
      <c r="C3" t="str">
        <f>C2</f>
        <v>Electric Car</v>
      </c>
      <c r="D3" t="s">
        <v>20</v>
      </c>
      <c r="E3" t="s">
        <v>181</v>
      </c>
      <c r="F3">
        <f>F2+IF(D3="Basic",1,0)</f>
        <v>0</v>
      </c>
      <c r="G3">
        <f>G2+IF(D3="Index",1,0)</f>
        <v>0</v>
      </c>
      <c r="H3">
        <f>H2+IF(D3="Spatial",1,0)</f>
        <v>2</v>
      </c>
    </row>
    <row r="4" spans="1:8" x14ac:dyDescent="0.25">
      <c r="A4" t="str">
        <f>'Component Tracking'!A4</f>
        <v>Invertor</v>
      </c>
      <c r="B4" t="str">
        <f>C4&amp;"::"&amp;A4</f>
        <v>Electric Car::Invertor</v>
      </c>
      <c r="C4" t="str">
        <f>C2</f>
        <v>Electric Car</v>
      </c>
      <c r="D4" t="s">
        <v>21</v>
      </c>
      <c r="F4">
        <f>F2+IF(D4="Basic",1,0)</f>
        <v>1</v>
      </c>
      <c r="G4">
        <f>G2+IF(D4="Index",1,0)</f>
        <v>0</v>
      </c>
      <c r="H4">
        <f>H2+IF(D4="Spatial",1,0)</f>
        <v>1</v>
      </c>
    </row>
    <row r="5" spans="1:8" x14ac:dyDescent="0.25">
      <c r="A5" t="str">
        <f>'Component Tracking'!A5</f>
        <v>DC-DC Converter</v>
      </c>
      <c r="B5" t="str">
        <f t="shared" ref="B5:B32" si="0">C5&amp;"::"&amp;A5</f>
        <v>Electric Car::DC-DC Converter</v>
      </c>
      <c r="C5" t="str">
        <f>C2</f>
        <v>Electric Car</v>
      </c>
      <c r="D5" t="s">
        <v>21</v>
      </c>
      <c r="F5">
        <f t="shared" ref="F5:F14" si="1">F4+IF(D5="Basic",1,0)</f>
        <v>2</v>
      </c>
      <c r="G5">
        <f t="shared" ref="G5:G14" si="2">G4+IF(D5="Index",1,0)</f>
        <v>0</v>
      </c>
      <c r="H5">
        <f t="shared" ref="H5:H14" si="3">H4+IF(D5="Spatial",1,0)</f>
        <v>1</v>
      </c>
    </row>
    <row r="6" spans="1:8" x14ac:dyDescent="0.25">
      <c r="A6" t="str">
        <f>'Component Tracking'!A6</f>
        <v>Motor Controller</v>
      </c>
      <c r="B6" t="str">
        <f t="shared" si="0"/>
        <v>Core Electronics Bay::Motor Controller</v>
      </c>
      <c r="C6" t="s">
        <v>130</v>
      </c>
      <c r="D6" t="s">
        <v>21</v>
      </c>
      <c r="F6">
        <f t="shared" si="1"/>
        <v>3</v>
      </c>
      <c r="G6">
        <f>G5+IF(D6="Index",1,0)</f>
        <v>0</v>
      </c>
      <c r="H6">
        <f t="shared" si="3"/>
        <v>1</v>
      </c>
    </row>
    <row r="7" spans="1:8" x14ac:dyDescent="0.25">
      <c r="A7" t="str">
        <f>'Component Tracking'!A7</f>
        <v>Regenerative Braking Controller</v>
      </c>
      <c r="B7" t="str">
        <f t="shared" si="0"/>
        <v>Core Electronics Bay::Regenerative Braking Controller</v>
      </c>
      <c r="C7" t="s">
        <v>130</v>
      </c>
      <c r="D7" t="s">
        <v>21</v>
      </c>
      <c r="F7">
        <f t="shared" si="1"/>
        <v>4</v>
      </c>
      <c r="G7">
        <f t="shared" si="2"/>
        <v>0</v>
      </c>
      <c r="H7">
        <f t="shared" si="3"/>
        <v>1</v>
      </c>
    </row>
    <row r="8" spans="1:8" x14ac:dyDescent="0.25">
      <c r="A8" t="str">
        <f>'Component Tracking'!A8</f>
        <v>Battery Pack</v>
      </c>
      <c r="B8" t="str">
        <f t="shared" si="0"/>
        <v>Electric Car::Battery Pack</v>
      </c>
      <c r="C8" t="str">
        <f>C5</f>
        <v>Electric Car</v>
      </c>
      <c r="D8" t="s">
        <v>21</v>
      </c>
      <c r="F8">
        <f t="shared" si="1"/>
        <v>5</v>
      </c>
      <c r="G8">
        <f t="shared" si="2"/>
        <v>0</v>
      </c>
      <c r="H8">
        <f t="shared" si="3"/>
        <v>1</v>
      </c>
    </row>
    <row r="9" spans="1:8" x14ac:dyDescent="0.25">
      <c r="A9" t="str">
        <f>'Component Tracking'!A9</f>
        <v>Battery Management Unit</v>
      </c>
      <c r="B9" t="str">
        <f t="shared" si="0"/>
        <v>Core Electronics Bay::Battery Management Unit</v>
      </c>
      <c r="C9" t="s">
        <v>130</v>
      </c>
      <c r="D9" t="s">
        <v>21</v>
      </c>
      <c r="F9">
        <f t="shared" si="1"/>
        <v>6</v>
      </c>
      <c r="G9">
        <f t="shared" si="2"/>
        <v>0</v>
      </c>
      <c r="H9">
        <f t="shared" si="3"/>
        <v>1</v>
      </c>
    </row>
    <row r="10" spans="1:8" x14ac:dyDescent="0.25">
      <c r="A10" t="str">
        <f>'Component Tracking'!A10</f>
        <v>High Voltage Distribution Unit</v>
      </c>
      <c r="B10" t="str">
        <f t="shared" si="0"/>
        <v>Core Electronics Bay::High Voltage Distribution Unit</v>
      </c>
      <c r="C10" t="s">
        <v>130</v>
      </c>
      <c r="D10" t="s">
        <v>21</v>
      </c>
      <c r="F10">
        <f t="shared" si="1"/>
        <v>7</v>
      </c>
      <c r="G10">
        <f t="shared" si="2"/>
        <v>0</v>
      </c>
      <c r="H10">
        <f t="shared" si="3"/>
        <v>1</v>
      </c>
    </row>
    <row r="11" spans="1:8" x14ac:dyDescent="0.25">
      <c r="A11" t="str">
        <f>'Component Tracking'!A11</f>
        <v>Differential Gearbox</v>
      </c>
      <c r="B11" t="str">
        <f t="shared" si="0"/>
        <v>Electric Car::Differential Gearbox</v>
      </c>
      <c r="C11" t="str">
        <f>C8</f>
        <v>Electric Car</v>
      </c>
      <c r="D11" t="s">
        <v>21</v>
      </c>
      <c r="F11">
        <f t="shared" si="1"/>
        <v>8</v>
      </c>
      <c r="G11">
        <f t="shared" si="2"/>
        <v>0</v>
      </c>
      <c r="H11">
        <f t="shared" si="3"/>
        <v>1</v>
      </c>
    </row>
    <row r="12" spans="1:8" x14ac:dyDescent="0.25">
      <c r="A12" t="str">
        <f>'Component Tracking'!A12</f>
        <v>Core Electronics Bay</v>
      </c>
      <c r="B12" t="s">
        <v>182</v>
      </c>
      <c r="C12" t="str">
        <f>C11</f>
        <v>Electric Car</v>
      </c>
      <c r="D12" t="s">
        <v>21</v>
      </c>
      <c r="F12">
        <f t="shared" si="1"/>
        <v>9</v>
      </c>
      <c r="G12">
        <f t="shared" si="2"/>
        <v>0</v>
      </c>
      <c r="H12">
        <f t="shared" si="3"/>
        <v>1</v>
      </c>
    </row>
    <row r="13" spans="1:8" x14ac:dyDescent="0.25">
      <c r="A13" t="str">
        <f>'Component Tracking'!A13</f>
        <v>Disc Brakes</v>
      </c>
      <c r="B13" t="str">
        <f t="shared" si="0"/>
        <v>Electric Car::Disc Brakes</v>
      </c>
      <c r="C13" t="str">
        <f>C11</f>
        <v>Electric Car</v>
      </c>
      <c r="D13" t="s">
        <v>21</v>
      </c>
      <c r="F13">
        <f t="shared" si="1"/>
        <v>10</v>
      </c>
      <c r="G13">
        <f t="shared" si="2"/>
        <v>0</v>
      </c>
      <c r="H13">
        <f t="shared" si="3"/>
        <v>1</v>
      </c>
    </row>
    <row r="14" spans="1:8" x14ac:dyDescent="0.25">
      <c r="A14" t="str">
        <f>'Component Tracking'!A14</f>
        <v>Wheel</v>
      </c>
      <c r="B14" t="s">
        <v>172</v>
      </c>
      <c r="C14" t="str">
        <f>C11</f>
        <v>Electric Car</v>
      </c>
      <c r="D14" t="s">
        <v>20</v>
      </c>
      <c r="E14" t="s">
        <v>176</v>
      </c>
      <c r="F14">
        <f t="shared" si="1"/>
        <v>10</v>
      </c>
      <c r="G14">
        <f t="shared" si="2"/>
        <v>0</v>
      </c>
      <c r="H14">
        <f t="shared" si="3"/>
        <v>2</v>
      </c>
    </row>
    <row r="15" spans="1:8" x14ac:dyDescent="0.25">
      <c r="A15" t="str">
        <f>A14</f>
        <v>Wheel</v>
      </c>
      <c r="B15" t="s">
        <v>173</v>
      </c>
      <c r="C15" t="str">
        <f>C11</f>
        <v>Electric Car</v>
      </c>
      <c r="D15" t="s">
        <v>20</v>
      </c>
      <c r="E15" t="s">
        <v>177</v>
      </c>
      <c r="F15">
        <f t="shared" ref="F15:F32" si="4">F14+IF(D15="Basic",1,0)</f>
        <v>10</v>
      </c>
      <c r="G15">
        <f t="shared" ref="G15:G32" si="5">G14+IF(D15="Index",1,0)</f>
        <v>0</v>
      </c>
      <c r="H15">
        <f t="shared" ref="H15:H32" si="6">H14+IF(D15="Spatial",1,0)</f>
        <v>3</v>
      </c>
    </row>
    <row r="16" spans="1:8" x14ac:dyDescent="0.25">
      <c r="A16" t="str">
        <f>A14</f>
        <v>Wheel</v>
      </c>
      <c r="B16" t="s">
        <v>174</v>
      </c>
      <c r="C16" t="str">
        <f>C11</f>
        <v>Electric Car</v>
      </c>
      <c r="D16" t="s">
        <v>20</v>
      </c>
      <c r="E16" t="s">
        <v>178</v>
      </c>
      <c r="F16">
        <f t="shared" si="4"/>
        <v>10</v>
      </c>
      <c r="G16">
        <f t="shared" si="5"/>
        <v>0</v>
      </c>
      <c r="H16">
        <f t="shared" si="6"/>
        <v>4</v>
      </c>
    </row>
    <row r="17" spans="1:8" x14ac:dyDescent="0.25">
      <c r="A17" t="str">
        <f>A14</f>
        <v>Wheel</v>
      </c>
      <c r="B17" t="s">
        <v>175</v>
      </c>
      <c r="C17" t="str">
        <f>C11</f>
        <v>Electric Car</v>
      </c>
      <c r="D17" t="s">
        <v>20</v>
      </c>
      <c r="E17" t="s">
        <v>179</v>
      </c>
      <c r="F17">
        <f t="shared" si="4"/>
        <v>10</v>
      </c>
      <c r="G17">
        <f t="shared" si="5"/>
        <v>0</v>
      </c>
      <c r="H17">
        <f t="shared" si="6"/>
        <v>5</v>
      </c>
    </row>
    <row r="18" spans="1:8" x14ac:dyDescent="0.25">
      <c r="A18" t="str">
        <f>'Component Tracking'!A15</f>
        <v>Hub</v>
      </c>
      <c r="B18" t="str">
        <f t="shared" si="0"/>
        <v>Wheel::Hub</v>
      </c>
      <c r="C18" t="str">
        <f>'Component Tracking'!A14</f>
        <v>Wheel</v>
      </c>
      <c r="D18" t="s">
        <v>21</v>
      </c>
      <c r="F18">
        <f t="shared" si="4"/>
        <v>11</v>
      </c>
      <c r="G18">
        <f t="shared" si="5"/>
        <v>0</v>
      </c>
      <c r="H18">
        <f t="shared" si="6"/>
        <v>5</v>
      </c>
    </row>
    <row r="19" spans="1:8" x14ac:dyDescent="0.25">
      <c r="A19" t="str">
        <f>'Component Tracking'!A16</f>
        <v>Tire</v>
      </c>
      <c r="B19" t="str">
        <f t="shared" si="0"/>
        <v>Wheel::Tire</v>
      </c>
      <c r="C19" t="str">
        <f>C18</f>
        <v>Wheel</v>
      </c>
      <c r="D19" t="s">
        <v>21</v>
      </c>
      <c r="F19">
        <f t="shared" si="4"/>
        <v>12</v>
      </c>
      <c r="G19">
        <f t="shared" si="5"/>
        <v>0</v>
      </c>
      <c r="H19">
        <f t="shared" si="6"/>
        <v>5</v>
      </c>
    </row>
    <row r="20" spans="1:8" x14ac:dyDescent="0.25">
      <c r="A20" t="str">
        <f>'Component Tracking'!A17</f>
        <v>Front Axle</v>
      </c>
      <c r="B20" t="str">
        <f t="shared" si="0"/>
        <v>Electric Car::Front Axle</v>
      </c>
      <c r="C20" t="str">
        <f>C17</f>
        <v>Electric Car</v>
      </c>
      <c r="D20" t="s">
        <v>20</v>
      </c>
      <c r="E20" t="s">
        <v>180</v>
      </c>
      <c r="F20">
        <f t="shared" si="4"/>
        <v>12</v>
      </c>
      <c r="G20">
        <f t="shared" si="5"/>
        <v>0</v>
      </c>
      <c r="H20">
        <f t="shared" si="6"/>
        <v>6</v>
      </c>
    </row>
    <row r="21" spans="1:8" x14ac:dyDescent="0.25">
      <c r="A21" t="str">
        <f>'Component Tracking'!A18</f>
        <v>Rear Axle</v>
      </c>
      <c r="B21" t="str">
        <f t="shared" si="0"/>
        <v>Electric Car::Rear Axle</v>
      </c>
      <c r="C21" t="str">
        <f>C17</f>
        <v>Electric Car</v>
      </c>
      <c r="D21" t="s">
        <v>20</v>
      </c>
      <c r="E21" t="s">
        <v>181</v>
      </c>
      <c r="F21">
        <f t="shared" si="4"/>
        <v>12</v>
      </c>
      <c r="G21">
        <f t="shared" si="5"/>
        <v>0</v>
      </c>
      <c r="H21">
        <f t="shared" si="6"/>
        <v>7</v>
      </c>
    </row>
    <row r="22" spans="1:8" x14ac:dyDescent="0.25">
      <c r="A22" t="str">
        <f>'Component Tracking'!A19</f>
        <v>Double Wishbone Front Suspension</v>
      </c>
      <c r="B22" t="s">
        <v>183</v>
      </c>
      <c r="C22" t="str">
        <f>C17</f>
        <v>Electric Car</v>
      </c>
      <c r="D22" t="s">
        <v>21</v>
      </c>
      <c r="F22">
        <f t="shared" si="4"/>
        <v>13</v>
      </c>
      <c r="G22">
        <f t="shared" si="5"/>
        <v>0</v>
      </c>
      <c r="H22">
        <f t="shared" si="6"/>
        <v>7</v>
      </c>
    </row>
    <row r="23" spans="1:8" x14ac:dyDescent="0.25">
      <c r="A23" t="str">
        <f>'Component Tracking'!A20</f>
        <v>Multi-Link Rear Suspension</v>
      </c>
      <c r="B23" t="s">
        <v>184</v>
      </c>
      <c r="C23" t="str">
        <f>C17</f>
        <v>Electric Car</v>
      </c>
      <c r="D23" t="s">
        <v>21</v>
      </c>
      <c r="F23">
        <f t="shared" si="4"/>
        <v>14</v>
      </c>
      <c r="G23">
        <f t="shared" si="5"/>
        <v>0</v>
      </c>
      <c r="H23">
        <f t="shared" si="6"/>
        <v>7</v>
      </c>
    </row>
    <row r="24" spans="1:8" x14ac:dyDescent="0.25">
      <c r="A24" t="str">
        <f>'Component Tracking'!A21</f>
        <v>Wishbone Arm</v>
      </c>
      <c r="B24" t="s">
        <v>185</v>
      </c>
      <c r="C24" t="str">
        <f>'Component Tracking'!A19</f>
        <v>Double Wishbone Front Suspension</v>
      </c>
      <c r="D24" t="s">
        <v>21</v>
      </c>
      <c r="F24">
        <f t="shared" si="4"/>
        <v>15</v>
      </c>
      <c r="G24">
        <f t="shared" si="5"/>
        <v>0</v>
      </c>
      <c r="H24">
        <f t="shared" si="6"/>
        <v>7</v>
      </c>
    </row>
    <row r="25" spans="1:8" x14ac:dyDescent="0.25">
      <c r="A25" t="str">
        <f>'Component Tracking'!A22</f>
        <v>Wishbone Spring</v>
      </c>
      <c r="B25" t="s">
        <v>186</v>
      </c>
      <c r="C25" t="str">
        <f>C24</f>
        <v>Double Wishbone Front Suspension</v>
      </c>
      <c r="D25" t="s">
        <v>21</v>
      </c>
      <c r="F25">
        <f t="shared" si="4"/>
        <v>16</v>
      </c>
      <c r="G25">
        <f t="shared" si="5"/>
        <v>0</v>
      </c>
      <c r="H25">
        <f t="shared" si="6"/>
        <v>7</v>
      </c>
    </row>
    <row r="26" spans="1:8" x14ac:dyDescent="0.25">
      <c r="A26" t="str">
        <f>'Component Tracking'!A23</f>
        <v>Camera</v>
      </c>
      <c r="B26" t="str">
        <f t="shared" si="0"/>
        <v>Electric Car::Camera</v>
      </c>
      <c r="C26" t="str">
        <f>'Component Tracking'!A2</f>
        <v>Electric Car</v>
      </c>
      <c r="D26" t="s">
        <v>21</v>
      </c>
      <c r="F26">
        <f t="shared" si="4"/>
        <v>17</v>
      </c>
      <c r="G26">
        <f t="shared" si="5"/>
        <v>0</v>
      </c>
      <c r="H26">
        <f t="shared" si="6"/>
        <v>7</v>
      </c>
    </row>
    <row r="27" spans="1:8" x14ac:dyDescent="0.25">
      <c r="A27" t="str">
        <f>'Component Tracking'!A24</f>
        <v>Ultrasound</v>
      </c>
      <c r="B27" t="str">
        <f t="shared" si="0"/>
        <v>Electric Car::Ultrasound</v>
      </c>
      <c r="C27" t="str">
        <f>C26</f>
        <v>Electric Car</v>
      </c>
      <c r="D27" t="s">
        <v>21</v>
      </c>
      <c r="F27">
        <f t="shared" si="4"/>
        <v>18</v>
      </c>
      <c r="G27">
        <f t="shared" si="5"/>
        <v>0</v>
      </c>
      <c r="H27">
        <f t="shared" si="6"/>
        <v>7</v>
      </c>
    </row>
    <row r="28" spans="1:8" x14ac:dyDescent="0.25">
      <c r="A28" t="str">
        <f>'Component Tracking'!A25</f>
        <v>Radar</v>
      </c>
      <c r="B28" t="str">
        <f t="shared" si="0"/>
        <v>Electric Car::Radar</v>
      </c>
      <c r="C28" t="str">
        <f>C26</f>
        <v>Electric Car</v>
      </c>
      <c r="D28" t="s">
        <v>21</v>
      </c>
      <c r="F28">
        <f t="shared" si="4"/>
        <v>19</v>
      </c>
      <c r="G28">
        <f t="shared" si="5"/>
        <v>0</v>
      </c>
      <c r="H28">
        <f t="shared" si="6"/>
        <v>7</v>
      </c>
    </row>
    <row r="29" spans="1:8" x14ac:dyDescent="0.25">
      <c r="A29" t="str">
        <f>'Component Tracking'!A26</f>
        <v>Autopilot Suite</v>
      </c>
      <c r="B29" t="s">
        <v>187</v>
      </c>
      <c r="C29" t="str">
        <f>C26</f>
        <v>Electric Car</v>
      </c>
      <c r="D29" t="s">
        <v>21</v>
      </c>
      <c r="F29">
        <f t="shared" si="4"/>
        <v>20</v>
      </c>
      <c r="G29">
        <f t="shared" si="5"/>
        <v>0</v>
      </c>
      <c r="H29">
        <f t="shared" si="6"/>
        <v>7</v>
      </c>
    </row>
    <row r="30" spans="1:8" x14ac:dyDescent="0.25">
      <c r="A30" t="str">
        <f>'Component Tracking'!A27</f>
        <v>Navigation Software</v>
      </c>
      <c r="B30" t="str">
        <f t="shared" si="0"/>
        <v>Autopilot Suite::Navigation Software</v>
      </c>
      <c r="C30" t="str">
        <f>'Component Tracking'!A26</f>
        <v>Autopilot Suite</v>
      </c>
      <c r="D30" t="s">
        <v>21</v>
      </c>
      <c r="F30">
        <f t="shared" si="4"/>
        <v>21</v>
      </c>
      <c r="G30">
        <f t="shared" si="5"/>
        <v>0</v>
      </c>
      <c r="H30">
        <f t="shared" si="6"/>
        <v>7</v>
      </c>
    </row>
    <row r="31" spans="1:8" x14ac:dyDescent="0.25">
      <c r="A31" t="str">
        <f>'Component Tracking'!A28</f>
        <v>Sensor Fusion Software</v>
      </c>
      <c r="B31" t="str">
        <f t="shared" si="0"/>
        <v>Autopilot Suite::Sensor Fusion Software</v>
      </c>
      <c r="C31" t="str">
        <f>C30</f>
        <v>Autopilot Suite</v>
      </c>
      <c r="D31" t="s">
        <v>21</v>
      </c>
      <c r="F31">
        <f t="shared" si="4"/>
        <v>22</v>
      </c>
      <c r="G31">
        <f t="shared" si="5"/>
        <v>0</v>
      </c>
      <c r="H31">
        <f t="shared" si="6"/>
        <v>7</v>
      </c>
    </row>
    <row r="32" spans="1:8" x14ac:dyDescent="0.25">
      <c r="A32" t="str">
        <f>'Component Tracking'!A29</f>
        <v>Current State Estimator</v>
      </c>
      <c r="B32" t="str">
        <f t="shared" si="0"/>
        <v>Autopilot Suite::Current State Estimator</v>
      </c>
      <c r="C32" t="str">
        <f>C30</f>
        <v>Autopilot Suite</v>
      </c>
      <c r="D32" t="s">
        <v>21</v>
      </c>
      <c r="F32">
        <f t="shared" si="4"/>
        <v>23</v>
      </c>
      <c r="G32">
        <f t="shared" si="5"/>
        <v>0</v>
      </c>
      <c r="H32">
        <f t="shared" si="6"/>
        <v>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499984740745262"/>
  </sheetPr>
  <dimension ref="A1:AJ23"/>
  <sheetViews>
    <sheetView workbookViewId="0">
      <selection activeCell="AA10" sqref="AA10"/>
    </sheetView>
  </sheetViews>
  <sheetFormatPr defaultRowHeight="15" x14ac:dyDescent="0.25"/>
  <cols>
    <col min="1" max="1" width="49.140625" customWidth="1"/>
    <col min="2" max="2" width="46.5703125" customWidth="1"/>
    <col min="3" max="3" width="19.5703125" customWidth="1"/>
    <col min="4" max="4" width="18.5703125" customWidth="1"/>
    <col min="5" max="5" width="39.7109375" customWidth="1"/>
    <col min="6" max="6" width="35" customWidth="1"/>
    <col min="7" max="7" width="24.140625" customWidth="1"/>
    <col min="8" max="8" width="23.7109375" customWidth="1"/>
    <col min="9" max="11" width="24.5703125" customWidth="1"/>
    <col min="12" max="12" width="28.5703125" customWidth="1"/>
    <col min="13" max="15" width="26" customWidth="1"/>
    <col min="16" max="16" width="30.85546875" customWidth="1"/>
    <col min="17" max="17" width="28.42578125" customWidth="1"/>
    <col min="18" max="18" width="29.28515625" customWidth="1"/>
    <col min="19" max="19" width="30.140625" customWidth="1"/>
    <col min="20" max="20" width="29.85546875" customWidth="1"/>
    <col min="21" max="21" width="36.85546875" customWidth="1"/>
    <col min="22" max="25" width="29.28515625" customWidth="1"/>
    <col min="26" max="26" width="32.28515625" customWidth="1"/>
    <col min="27" max="27" width="37.28515625" customWidth="1"/>
    <col min="28" max="28" width="36.5703125" customWidth="1"/>
    <col min="29" max="32" width="29.28515625" customWidth="1"/>
    <col min="33" max="33" width="25.5703125" customWidth="1"/>
    <col min="34" max="34" width="32.42578125" customWidth="1"/>
    <col min="35" max="36" width="26.5703125" customWidth="1"/>
  </cols>
  <sheetData>
    <row r="1" spans="1:36" x14ac:dyDescent="0.25">
      <c r="A1" s="5" t="s">
        <v>53</v>
      </c>
      <c r="B1" s="5" t="s">
        <v>54</v>
      </c>
      <c r="C1" s="5" t="s">
        <v>82</v>
      </c>
      <c r="D1" s="5" t="s">
        <v>83</v>
      </c>
      <c r="E1" s="5" t="s">
        <v>55</v>
      </c>
      <c r="F1" s="5" t="s">
        <v>56</v>
      </c>
      <c r="G1" s="5" t="s">
        <v>57</v>
      </c>
      <c r="H1" s="5" t="s">
        <v>58</v>
      </c>
      <c r="I1" s="5" t="s">
        <v>52</v>
      </c>
      <c r="J1" s="5" t="s">
        <v>101</v>
      </c>
      <c r="K1" s="5" t="s">
        <v>102</v>
      </c>
      <c r="L1" s="6" t="s">
        <v>63</v>
      </c>
      <c r="M1" s="6" t="s">
        <v>64</v>
      </c>
      <c r="N1" s="6" t="s">
        <v>68</v>
      </c>
      <c r="O1" s="6" t="s">
        <v>70</v>
      </c>
      <c r="P1" s="6" t="s">
        <v>65</v>
      </c>
      <c r="Q1" s="6" t="s">
        <v>66</v>
      </c>
      <c r="R1" s="6" t="s">
        <v>67</v>
      </c>
      <c r="S1" s="6" t="s">
        <v>72</v>
      </c>
      <c r="T1" s="6" t="s">
        <v>69</v>
      </c>
      <c r="U1" s="6" t="s">
        <v>78</v>
      </c>
      <c r="V1" s="6" t="s">
        <v>80</v>
      </c>
      <c r="W1" s="6" t="s">
        <v>94</v>
      </c>
      <c r="X1" s="6" t="s">
        <v>81</v>
      </c>
      <c r="Y1" s="6" t="s">
        <v>95</v>
      </c>
      <c r="Z1" s="6" t="s">
        <v>73</v>
      </c>
      <c r="AA1" s="6" t="s">
        <v>74</v>
      </c>
      <c r="AB1" s="6" t="s">
        <v>79</v>
      </c>
      <c r="AC1" s="6" t="s">
        <v>84</v>
      </c>
      <c r="AD1" s="6" t="s">
        <v>96</v>
      </c>
      <c r="AE1" s="6" t="s">
        <v>85</v>
      </c>
      <c r="AF1" s="6" t="s">
        <v>97</v>
      </c>
      <c r="AG1" s="6" t="s">
        <v>76</v>
      </c>
      <c r="AH1" s="6" t="s">
        <v>77</v>
      </c>
      <c r="AI1" s="6" t="s">
        <v>91</v>
      </c>
      <c r="AJ1" s="6" t="s">
        <v>90</v>
      </c>
    </row>
    <row r="2" spans="1:36" x14ac:dyDescent="0.25">
      <c r="A2" t="str">
        <f>'Car Connections'!A2</f>
        <v>Core Electronics Bay::High Voltage Distribution Unit</v>
      </c>
      <c r="B2" t="str">
        <f>'Car Connections'!B2</f>
        <v>Front Motor</v>
      </c>
      <c r="C2" t="b">
        <f>'Car Connections'!C2</f>
        <v>0</v>
      </c>
      <c r="D2" t="b">
        <f>'Car Connections'!D2</f>
        <v>0</v>
      </c>
      <c r="E2" t="str">
        <f>'Car Connections'!E2</f>
        <v>Front Motor Supply</v>
      </c>
      <c r="F2" t="str">
        <f>'Car Connections'!F2</f>
        <v>Power In</v>
      </c>
      <c r="G2" t="str">
        <f>'Car Connections'!G2</f>
        <v>200 VDC</v>
      </c>
      <c r="H2" t="str">
        <f>'Car Connections'!H2</f>
        <v>200 VDC</v>
      </c>
      <c r="I2" t="str">
        <f>'Car Connections'!I2</f>
        <v>Power Connection</v>
      </c>
      <c r="J2">
        <f>'Car Connections'!J2</f>
        <v>0</v>
      </c>
      <c r="K2">
        <f>'Car Connections'!K2</f>
        <v>0</v>
      </c>
      <c r="L2">
        <f>'Car Connections'!L2</f>
        <v>9</v>
      </c>
      <c r="M2">
        <f>'Car Connections'!M2</f>
        <v>1</v>
      </c>
      <c r="N2">
        <f>'Car Connections'!N2</f>
        <v>1</v>
      </c>
      <c r="O2" t="b">
        <f>'Car Connections'!O2</f>
        <v>1</v>
      </c>
      <c r="P2" t="b">
        <f>'Car Connections'!P2</f>
        <v>1</v>
      </c>
      <c r="Q2" t="b">
        <f>'Car Connections'!Q2</f>
        <v>0</v>
      </c>
      <c r="R2" t="b">
        <f>'Car Connections'!R2</f>
        <v>0</v>
      </c>
      <c r="S2" t="b">
        <f>'Car Connections'!S2</f>
        <v>1</v>
      </c>
      <c r="T2" t="str">
        <f>'Car Connections'!T2</f>
        <v>Elex Bay</v>
      </c>
      <c r="U2" t="str">
        <f>'Car Connections'!U2</f>
        <v>Core Electronics Bay</v>
      </c>
      <c r="V2" t="str">
        <f>'Car Connections'!V2</f>
        <v>Core Electronics Bay::High Voltage Distribution Unit</v>
      </c>
      <c r="W2" t="str">
        <f>'Car Connections'!W2</f>
        <v>High Voltage Distribution Unit</v>
      </c>
      <c r="X2" t="str">
        <f>'Car Connections'!X2</f>
        <v/>
      </c>
      <c r="Y2" t="str">
        <f>'Car Connections'!Y2</f>
        <v/>
      </c>
      <c r="Z2" t="b">
        <f>'Car Connections'!Z2</f>
        <v>0</v>
      </c>
      <c r="AA2" t="str">
        <f>'Car Connections'!AA2</f>
        <v>Front Motor</v>
      </c>
      <c r="AB2" t="str">
        <f>'Car Connections'!AB2</f>
        <v>Permanent Magnet Switched Reluctance Motor</v>
      </c>
      <c r="AC2" t="str">
        <f>'Car Connections'!AC2</f>
        <v/>
      </c>
      <c r="AD2" t="str">
        <f>'Car Connections'!AD2</f>
        <v/>
      </c>
      <c r="AE2" t="str">
        <f>'Car Connections'!AE2</f>
        <v/>
      </c>
      <c r="AF2" t="str">
        <f>'Car Connections'!AF2</f>
        <v/>
      </c>
      <c r="AG2" t="str">
        <f>'Car Connections'!AG2</f>
        <v>Electric Car</v>
      </c>
      <c r="AH2" t="str">
        <f>'Car Connections'!AH2</f>
        <v>Electric Car</v>
      </c>
      <c r="AI2">
        <f>'Car Connections'!AI2</f>
        <v>1</v>
      </c>
      <c r="AJ2">
        <f>'Car Connections'!AJ2</f>
        <v>0</v>
      </c>
    </row>
    <row r="3" spans="1:36" x14ac:dyDescent="0.25">
      <c r="A3" t="str">
        <f>'Car Connections'!A3</f>
        <v>Core Electronics Bay::High Voltage Distribution Unit</v>
      </c>
      <c r="B3" t="str">
        <f>'Car Connections'!B3</f>
        <v>Rear Motor</v>
      </c>
      <c r="C3" t="b">
        <f>'Car Connections'!C3</f>
        <v>0</v>
      </c>
      <c r="D3" t="b">
        <f>'Car Connections'!D3</f>
        <v>0</v>
      </c>
      <c r="E3" t="str">
        <f>'Car Connections'!E3</f>
        <v>Rear Motor Supply</v>
      </c>
      <c r="F3" t="str">
        <f>'Car Connections'!F3</f>
        <v>Power In</v>
      </c>
      <c r="G3" t="str">
        <f>'Car Connections'!G3</f>
        <v>200 VDC</v>
      </c>
      <c r="H3" t="str">
        <f>'Car Connections'!H3</f>
        <v>200 VDC</v>
      </c>
      <c r="I3" t="str">
        <f>'Car Connections'!I3</f>
        <v>Power Connection</v>
      </c>
      <c r="J3">
        <f>'Car Connections'!J3</f>
        <v>0</v>
      </c>
      <c r="K3">
        <f>'Car Connections'!K3</f>
        <v>0</v>
      </c>
      <c r="L3">
        <f>'Car Connections'!L3</f>
        <v>9</v>
      </c>
      <c r="M3">
        <f>'Car Connections'!M3</f>
        <v>2</v>
      </c>
      <c r="N3">
        <f>'Car Connections'!N3</f>
        <v>1</v>
      </c>
      <c r="O3" t="b">
        <f>'Car Connections'!O3</f>
        <v>1</v>
      </c>
      <c r="P3" t="b">
        <f>'Car Connections'!P3</f>
        <v>1</v>
      </c>
      <c r="Q3" t="b">
        <f>'Car Connections'!Q3</f>
        <v>0</v>
      </c>
      <c r="R3" t="b">
        <f>'Car Connections'!R3</f>
        <v>0</v>
      </c>
      <c r="S3" t="b">
        <f>'Car Connections'!S3</f>
        <v>1</v>
      </c>
      <c r="T3" t="str">
        <f>'Car Connections'!T3</f>
        <v>Elex Bay</v>
      </c>
      <c r="U3" t="str">
        <f>'Car Connections'!U3</f>
        <v>Core Electronics Bay</v>
      </c>
      <c r="V3" t="str">
        <f>'Car Connections'!V3</f>
        <v>Core Electronics Bay::High Voltage Distribution Unit</v>
      </c>
      <c r="W3" t="str">
        <f>'Car Connections'!W3</f>
        <v>High Voltage Distribution Unit</v>
      </c>
      <c r="X3" t="str">
        <f>'Car Connections'!X3</f>
        <v/>
      </c>
      <c r="Y3" t="str">
        <f>'Car Connections'!Y3</f>
        <v/>
      </c>
      <c r="Z3" t="b">
        <f>'Car Connections'!Z3</f>
        <v>0</v>
      </c>
      <c r="AA3" t="str">
        <f>'Car Connections'!AA3</f>
        <v>Rear Motor</v>
      </c>
      <c r="AB3" t="str">
        <f>'Car Connections'!AB3</f>
        <v>Permanent Magnet Switched Reluctance Motor</v>
      </c>
      <c r="AC3" t="str">
        <f>'Car Connections'!AC3</f>
        <v/>
      </c>
      <c r="AD3" t="str">
        <f>'Car Connections'!AD3</f>
        <v/>
      </c>
      <c r="AE3" t="str">
        <f>'Car Connections'!AE3</f>
        <v/>
      </c>
      <c r="AF3" t="str">
        <f>'Car Connections'!AF3</f>
        <v/>
      </c>
      <c r="AG3" t="str">
        <f>'Car Connections'!AG3</f>
        <v>Electric Car</v>
      </c>
      <c r="AH3" t="str">
        <f>'Car Connections'!AH3</f>
        <v>Electric Car</v>
      </c>
      <c r="AI3">
        <f>'Car Connections'!AI3</f>
        <v>1</v>
      </c>
      <c r="AJ3">
        <f>'Car Connections'!AJ3</f>
        <v>0</v>
      </c>
    </row>
    <row r="4" spans="1:36" x14ac:dyDescent="0.25">
      <c r="A4">
        <f>'Car Connections'!A4</f>
        <v>0</v>
      </c>
      <c r="B4">
        <f>'Car Connections'!B4</f>
        <v>0</v>
      </c>
      <c r="C4">
        <f>'Car Connections'!C4</f>
        <v>0</v>
      </c>
      <c r="D4">
        <f>'Car Connections'!D4</f>
        <v>0</v>
      </c>
      <c r="E4">
        <f>'Car Connections'!E4</f>
        <v>0</v>
      </c>
      <c r="F4">
        <f>'Car Connections'!F4</f>
        <v>0</v>
      </c>
      <c r="G4">
        <f>'Car Connections'!G4</f>
        <v>0</v>
      </c>
      <c r="H4">
        <f>'Car Connections'!H4</f>
        <v>0</v>
      </c>
      <c r="I4">
        <f>'Car Connections'!I4</f>
        <v>0</v>
      </c>
      <c r="J4">
        <f>'Car Connections'!J4</f>
        <v>0</v>
      </c>
      <c r="K4">
        <f>'Car Connections'!K4</f>
        <v>0</v>
      </c>
      <c r="L4">
        <f>'Car Connections'!L4</f>
        <v>0</v>
      </c>
      <c r="M4">
        <f>'Car Connections'!M4</f>
        <v>0</v>
      </c>
      <c r="N4">
        <f>'Car Connections'!N4</f>
        <v>0</v>
      </c>
      <c r="O4">
        <f>'Car Connections'!O4</f>
        <v>0</v>
      </c>
      <c r="P4">
        <f>'Car Connections'!P4</f>
        <v>0</v>
      </c>
      <c r="Q4">
        <f>'Car Connections'!Q4</f>
        <v>0</v>
      </c>
      <c r="R4">
        <f>'Car Connections'!R4</f>
        <v>0</v>
      </c>
      <c r="S4">
        <f>'Car Connections'!S4</f>
        <v>0</v>
      </c>
      <c r="T4">
        <f>'Car Connections'!T4</f>
        <v>0</v>
      </c>
      <c r="U4">
        <f>'Car Connections'!U4</f>
        <v>0</v>
      </c>
      <c r="V4">
        <f>'Car Connections'!V4</f>
        <v>0</v>
      </c>
      <c r="W4">
        <f>'Car Connections'!W4</f>
        <v>0</v>
      </c>
      <c r="X4">
        <f>'Car Connections'!X4</f>
        <v>0</v>
      </c>
      <c r="Y4">
        <f>'Car Connections'!Y4</f>
        <v>0</v>
      </c>
      <c r="Z4">
        <f>'Car Connections'!Z4</f>
        <v>0</v>
      </c>
      <c r="AA4">
        <f>'Car Connections'!AA4</f>
        <v>0</v>
      </c>
      <c r="AB4">
        <f>'Car Connections'!AB4</f>
        <v>0</v>
      </c>
      <c r="AC4">
        <f>'Car Connections'!AC4</f>
        <v>0</v>
      </c>
      <c r="AD4">
        <f>'Car Connections'!AD4</f>
        <v>0</v>
      </c>
      <c r="AE4">
        <f>'Car Connections'!AE4</f>
        <v>0</v>
      </c>
      <c r="AF4">
        <f>'Car Connections'!AF4</f>
        <v>0</v>
      </c>
      <c r="AG4">
        <f>'Car Connections'!AG4</f>
        <v>0</v>
      </c>
      <c r="AH4">
        <f>'Car Connections'!AH4</f>
        <v>0</v>
      </c>
      <c r="AI4">
        <f>'Car Connections'!AI4</f>
        <v>0</v>
      </c>
      <c r="AJ4">
        <f>'Car Connections'!AJ4</f>
        <v>0</v>
      </c>
    </row>
    <row r="5" spans="1:36" x14ac:dyDescent="0.25">
      <c r="A5">
        <f>'Car Connections'!A5</f>
        <v>0</v>
      </c>
      <c r="B5">
        <f>'Car Connections'!B5</f>
        <v>0</v>
      </c>
      <c r="C5">
        <f>'Car Connections'!C5</f>
        <v>0</v>
      </c>
      <c r="D5">
        <f>'Car Connections'!D5</f>
        <v>0</v>
      </c>
      <c r="E5">
        <f>'Car Connections'!E5</f>
        <v>0</v>
      </c>
      <c r="F5">
        <f>'Car Connections'!F5</f>
        <v>0</v>
      </c>
      <c r="G5">
        <f>'Car Connections'!G5</f>
        <v>0</v>
      </c>
      <c r="H5">
        <f>'Car Connections'!H5</f>
        <v>0</v>
      </c>
      <c r="I5">
        <f>'Car Connections'!I5</f>
        <v>0</v>
      </c>
      <c r="J5">
        <f>'Car Connections'!J5</f>
        <v>0</v>
      </c>
      <c r="K5">
        <f>'Car Connections'!K5</f>
        <v>0</v>
      </c>
      <c r="L5">
        <f>'Car Connections'!L5</f>
        <v>0</v>
      </c>
      <c r="M5">
        <f>'Car Connections'!M5</f>
        <v>0</v>
      </c>
      <c r="N5">
        <f>'Car Connections'!N5</f>
        <v>0</v>
      </c>
      <c r="O5">
        <f>'Car Connections'!O5</f>
        <v>0</v>
      </c>
      <c r="P5">
        <f>'Car Connections'!P5</f>
        <v>0</v>
      </c>
      <c r="Q5">
        <f>'Car Connections'!Q5</f>
        <v>0</v>
      </c>
      <c r="R5">
        <f>'Car Connections'!R5</f>
        <v>0</v>
      </c>
      <c r="S5">
        <f>'Car Connections'!S5</f>
        <v>0</v>
      </c>
      <c r="T5">
        <f>'Car Connections'!T5</f>
        <v>0</v>
      </c>
      <c r="U5">
        <f>'Car Connections'!U5</f>
        <v>0</v>
      </c>
      <c r="V5">
        <f>'Car Connections'!V5</f>
        <v>0</v>
      </c>
      <c r="W5">
        <f>'Car Connections'!W5</f>
        <v>0</v>
      </c>
      <c r="X5">
        <f>'Car Connections'!X5</f>
        <v>0</v>
      </c>
      <c r="Y5">
        <f>'Car Connections'!Y5</f>
        <v>0</v>
      </c>
      <c r="Z5">
        <f>'Car Connections'!Z5</f>
        <v>0</v>
      </c>
      <c r="AA5">
        <f>'Car Connections'!AA5</f>
        <v>0</v>
      </c>
      <c r="AB5">
        <f>'Car Connections'!AB5</f>
        <v>0</v>
      </c>
      <c r="AC5">
        <f>'Car Connections'!AC5</f>
        <v>0</v>
      </c>
      <c r="AD5">
        <f>'Car Connections'!AD5</f>
        <v>0</v>
      </c>
      <c r="AE5">
        <f>'Car Connections'!AE5</f>
        <v>0</v>
      </c>
      <c r="AF5">
        <f>'Car Connections'!AF5</f>
        <v>0</v>
      </c>
      <c r="AG5">
        <f>'Car Connections'!AG5</f>
        <v>0</v>
      </c>
      <c r="AH5">
        <f>'Car Connections'!AH5</f>
        <v>0</v>
      </c>
      <c r="AI5">
        <f>'Car Connections'!AI5</f>
        <v>0</v>
      </c>
      <c r="AJ5">
        <f>'Car Connections'!AJ5</f>
        <v>0</v>
      </c>
    </row>
    <row r="6" spans="1:36" x14ac:dyDescent="0.25">
      <c r="A6">
        <f>'Car Connections'!A6</f>
        <v>0</v>
      </c>
      <c r="B6">
        <f>'Car Connections'!B6</f>
        <v>0</v>
      </c>
      <c r="C6">
        <f>'Car Connections'!C6</f>
        <v>0</v>
      </c>
      <c r="D6">
        <f>'Car Connections'!D6</f>
        <v>0</v>
      </c>
      <c r="E6">
        <f>'Car Connections'!E6</f>
        <v>0</v>
      </c>
      <c r="F6">
        <f>'Car Connections'!F6</f>
        <v>0</v>
      </c>
      <c r="G6">
        <f>'Car Connections'!G6</f>
        <v>0</v>
      </c>
      <c r="H6">
        <f>'Car Connections'!H6</f>
        <v>0</v>
      </c>
      <c r="I6">
        <f>'Car Connections'!I6</f>
        <v>0</v>
      </c>
      <c r="J6">
        <f>'Car Connections'!J6</f>
        <v>0</v>
      </c>
      <c r="K6">
        <f>'Car Connections'!K6</f>
        <v>0</v>
      </c>
      <c r="L6">
        <f>'Car Connections'!L6</f>
        <v>0</v>
      </c>
      <c r="M6">
        <f>'Car Connections'!M6</f>
        <v>0</v>
      </c>
      <c r="N6">
        <f>'Car Connections'!N6</f>
        <v>0</v>
      </c>
      <c r="O6">
        <f>'Car Connections'!O6</f>
        <v>0</v>
      </c>
      <c r="P6">
        <f>'Car Connections'!P6</f>
        <v>0</v>
      </c>
      <c r="Q6">
        <f>'Car Connections'!Q6</f>
        <v>0</v>
      </c>
      <c r="R6">
        <f>'Car Connections'!R6</f>
        <v>0</v>
      </c>
      <c r="S6">
        <f>'Car Connections'!S6</f>
        <v>0</v>
      </c>
      <c r="T6">
        <f>'Car Connections'!T6</f>
        <v>0</v>
      </c>
      <c r="U6">
        <f>'Car Connections'!U6</f>
        <v>0</v>
      </c>
      <c r="V6">
        <f>'Car Connections'!V6</f>
        <v>0</v>
      </c>
      <c r="W6">
        <f>'Car Connections'!W6</f>
        <v>0</v>
      </c>
      <c r="X6">
        <f>'Car Connections'!X6</f>
        <v>0</v>
      </c>
      <c r="Y6">
        <f>'Car Connections'!Y6</f>
        <v>0</v>
      </c>
      <c r="Z6">
        <f>'Car Connections'!Z6</f>
        <v>0</v>
      </c>
      <c r="AA6">
        <f>'Car Connections'!AA6</f>
        <v>0</v>
      </c>
      <c r="AB6">
        <f>'Car Connections'!AB6</f>
        <v>0</v>
      </c>
      <c r="AC6">
        <f>'Car Connections'!AC6</f>
        <v>0</v>
      </c>
      <c r="AD6">
        <f>'Car Connections'!AD6</f>
        <v>0</v>
      </c>
      <c r="AE6">
        <f>'Car Connections'!AE6</f>
        <v>0</v>
      </c>
      <c r="AF6">
        <f>'Car Connections'!AF6</f>
        <v>0</v>
      </c>
      <c r="AG6">
        <f>'Car Connections'!AG6</f>
        <v>0</v>
      </c>
      <c r="AH6">
        <f>'Car Connections'!AH6</f>
        <v>0</v>
      </c>
      <c r="AI6">
        <f>'Car Connections'!AI6</f>
        <v>0</v>
      </c>
      <c r="AJ6">
        <f>'Car Connections'!AJ6</f>
        <v>0</v>
      </c>
    </row>
    <row r="7" spans="1:36" x14ac:dyDescent="0.25">
      <c r="A7">
        <f>'Car Connections'!A7</f>
        <v>0</v>
      </c>
      <c r="B7">
        <f>'Car Connections'!B7</f>
        <v>0</v>
      </c>
      <c r="C7">
        <f>'Car Connections'!C7</f>
        <v>0</v>
      </c>
      <c r="D7">
        <f>'Car Connections'!D7</f>
        <v>0</v>
      </c>
      <c r="E7">
        <f>'Car Connections'!E7</f>
        <v>0</v>
      </c>
      <c r="F7">
        <f>'Car Connections'!F7</f>
        <v>0</v>
      </c>
      <c r="G7">
        <f>'Car Connections'!G7</f>
        <v>0</v>
      </c>
      <c r="H7">
        <f>'Car Connections'!H7</f>
        <v>0</v>
      </c>
      <c r="I7">
        <f>'Car Connections'!I7</f>
        <v>0</v>
      </c>
      <c r="J7">
        <f>'Car Connections'!J7</f>
        <v>0</v>
      </c>
      <c r="K7">
        <f>'Car Connections'!K7</f>
        <v>0</v>
      </c>
      <c r="L7">
        <f>'Car Connections'!L7</f>
        <v>0</v>
      </c>
      <c r="M7">
        <f>'Car Connections'!M7</f>
        <v>0</v>
      </c>
      <c r="N7">
        <f>'Car Connections'!N7</f>
        <v>0</v>
      </c>
      <c r="O7">
        <f>'Car Connections'!O7</f>
        <v>0</v>
      </c>
      <c r="P7">
        <f>'Car Connections'!P7</f>
        <v>0</v>
      </c>
      <c r="Q7">
        <f>'Car Connections'!Q7</f>
        <v>0</v>
      </c>
      <c r="R7">
        <f>'Car Connections'!R7</f>
        <v>0</v>
      </c>
      <c r="S7">
        <f>'Car Connections'!S7</f>
        <v>0</v>
      </c>
      <c r="T7">
        <f>'Car Connections'!T7</f>
        <v>0</v>
      </c>
      <c r="U7">
        <f>'Car Connections'!U7</f>
        <v>0</v>
      </c>
      <c r="V7">
        <f>'Car Connections'!V7</f>
        <v>0</v>
      </c>
      <c r="W7">
        <f>'Car Connections'!W7</f>
        <v>0</v>
      </c>
      <c r="X7">
        <f>'Car Connections'!X7</f>
        <v>0</v>
      </c>
      <c r="Y7">
        <f>'Car Connections'!Y7</f>
        <v>0</v>
      </c>
      <c r="Z7">
        <f>'Car Connections'!Z7</f>
        <v>0</v>
      </c>
      <c r="AA7">
        <f>'Car Connections'!AA7</f>
        <v>0</v>
      </c>
      <c r="AB7">
        <f>'Car Connections'!AB7</f>
        <v>0</v>
      </c>
      <c r="AC7">
        <f>'Car Connections'!AC7</f>
        <v>0</v>
      </c>
      <c r="AD7">
        <f>'Car Connections'!AD7</f>
        <v>0</v>
      </c>
      <c r="AE7">
        <f>'Car Connections'!AE7</f>
        <v>0</v>
      </c>
      <c r="AF7">
        <f>'Car Connections'!AF7</f>
        <v>0</v>
      </c>
      <c r="AG7">
        <f>'Car Connections'!AG7</f>
        <v>0</v>
      </c>
      <c r="AH7">
        <f>'Car Connections'!AH7</f>
        <v>0</v>
      </c>
      <c r="AI7">
        <f>'Car Connections'!AI7</f>
        <v>0</v>
      </c>
      <c r="AJ7">
        <f>'Car Connections'!AJ7</f>
        <v>0</v>
      </c>
    </row>
    <row r="8" spans="1:36" x14ac:dyDescent="0.25">
      <c r="A8">
        <f>'Car Connections'!A8</f>
        <v>0</v>
      </c>
      <c r="B8">
        <f>'Car Connections'!B8</f>
        <v>0</v>
      </c>
      <c r="C8">
        <f>'Car Connections'!C8</f>
        <v>0</v>
      </c>
      <c r="D8">
        <f>'Car Connections'!D8</f>
        <v>0</v>
      </c>
      <c r="E8">
        <f>'Car Connections'!E8</f>
        <v>0</v>
      </c>
      <c r="F8">
        <f>'Car Connections'!F8</f>
        <v>0</v>
      </c>
      <c r="G8">
        <f>'Car Connections'!G8</f>
        <v>0</v>
      </c>
      <c r="H8">
        <f>'Car Connections'!H8</f>
        <v>0</v>
      </c>
      <c r="I8">
        <f>'Car Connections'!I8</f>
        <v>0</v>
      </c>
      <c r="J8">
        <f>'Car Connections'!J8</f>
        <v>0</v>
      </c>
      <c r="K8">
        <f>'Car Connections'!K8</f>
        <v>0</v>
      </c>
      <c r="L8">
        <f>'Car Connections'!L8</f>
        <v>0</v>
      </c>
      <c r="M8">
        <f>'Car Connections'!M8</f>
        <v>0</v>
      </c>
      <c r="N8">
        <f>'Car Connections'!N8</f>
        <v>0</v>
      </c>
      <c r="O8">
        <f>'Car Connections'!O8</f>
        <v>0</v>
      </c>
      <c r="P8">
        <f>'Car Connections'!P8</f>
        <v>0</v>
      </c>
      <c r="Q8">
        <f>'Car Connections'!Q8</f>
        <v>0</v>
      </c>
      <c r="R8">
        <f>'Car Connections'!R8</f>
        <v>0</v>
      </c>
      <c r="S8">
        <f>'Car Connections'!S8</f>
        <v>0</v>
      </c>
      <c r="T8">
        <f>'Car Connections'!T8</f>
        <v>0</v>
      </c>
      <c r="U8">
        <f>'Car Connections'!U8</f>
        <v>0</v>
      </c>
      <c r="V8">
        <f>'Car Connections'!V8</f>
        <v>0</v>
      </c>
      <c r="W8">
        <f>'Car Connections'!W8</f>
        <v>0</v>
      </c>
      <c r="X8">
        <f>'Car Connections'!X8</f>
        <v>0</v>
      </c>
      <c r="Y8">
        <f>'Car Connections'!Y8</f>
        <v>0</v>
      </c>
      <c r="Z8">
        <f>'Car Connections'!Z8</f>
        <v>0</v>
      </c>
      <c r="AA8">
        <f>'Car Connections'!AA8</f>
        <v>0</v>
      </c>
      <c r="AB8">
        <f>'Car Connections'!AB8</f>
        <v>0</v>
      </c>
      <c r="AC8">
        <f>'Car Connections'!AC8</f>
        <v>0</v>
      </c>
      <c r="AD8">
        <f>'Car Connections'!AD8</f>
        <v>0</v>
      </c>
      <c r="AE8">
        <f>'Car Connections'!AE8</f>
        <v>0</v>
      </c>
      <c r="AF8">
        <f>'Car Connections'!AF8</f>
        <v>0</v>
      </c>
      <c r="AG8">
        <f>'Car Connections'!AG8</f>
        <v>0</v>
      </c>
      <c r="AH8">
        <f>'Car Connections'!AH8</f>
        <v>0</v>
      </c>
      <c r="AI8">
        <f>'Car Connections'!AI8</f>
        <v>0</v>
      </c>
      <c r="AJ8">
        <f>'Car Connections'!AJ8</f>
        <v>0</v>
      </c>
    </row>
    <row r="9" spans="1:36" x14ac:dyDescent="0.25">
      <c r="A9">
        <f>'Car Connections'!A9</f>
        <v>0</v>
      </c>
      <c r="B9">
        <f>'Car Connections'!B9</f>
        <v>0</v>
      </c>
      <c r="C9">
        <f>'Car Connections'!C9</f>
        <v>0</v>
      </c>
      <c r="D9">
        <f>'Car Connections'!D9</f>
        <v>0</v>
      </c>
      <c r="E9">
        <f>'Car Connections'!E9</f>
        <v>0</v>
      </c>
      <c r="F9">
        <f>'Car Connections'!F9</f>
        <v>0</v>
      </c>
      <c r="G9">
        <f>'Car Connections'!G9</f>
        <v>0</v>
      </c>
      <c r="H9">
        <f>'Car Connections'!H9</f>
        <v>0</v>
      </c>
      <c r="I9">
        <f>'Car Connections'!I9</f>
        <v>0</v>
      </c>
      <c r="J9">
        <f>'Car Connections'!J9</f>
        <v>0</v>
      </c>
      <c r="K9">
        <f>'Car Connections'!K9</f>
        <v>0</v>
      </c>
      <c r="L9">
        <f>'Car Connections'!L9</f>
        <v>0</v>
      </c>
      <c r="M9">
        <f>'Car Connections'!M9</f>
        <v>0</v>
      </c>
      <c r="N9">
        <f>'Car Connections'!N9</f>
        <v>0</v>
      </c>
      <c r="O9">
        <f>'Car Connections'!O9</f>
        <v>0</v>
      </c>
      <c r="P9">
        <f>'Car Connections'!P9</f>
        <v>0</v>
      </c>
      <c r="Q9">
        <f>'Car Connections'!Q9</f>
        <v>0</v>
      </c>
      <c r="R9">
        <f>'Car Connections'!R9</f>
        <v>0</v>
      </c>
      <c r="S9">
        <f>'Car Connections'!S9</f>
        <v>0</v>
      </c>
      <c r="T9">
        <f>'Car Connections'!T9</f>
        <v>0</v>
      </c>
      <c r="U9">
        <f>'Car Connections'!U9</f>
        <v>0</v>
      </c>
      <c r="V9">
        <f>'Car Connections'!V9</f>
        <v>0</v>
      </c>
      <c r="W9">
        <f>'Car Connections'!W9</f>
        <v>0</v>
      </c>
      <c r="X9">
        <f>'Car Connections'!X9</f>
        <v>0</v>
      </c>
      <c r="Y9">
        <f>'Car Connections'!Y9</f>
        <v>0</v>
      </c>
      <c r="Z9">
        <f>'Car Connections'!Z9</f>
        <v>0</v>
      </c>
      <c r="AA9">
        <f>'Car Connections'!AA9</f>
        <v>0</v>
      </c>
      <c r="AB9">
        <f>'Car Connections'!AB9</f>
        <v>0</v>
      </c>
      <c r="AC9">
        <f>'Car Connections'!AC9</f>
        <v>0</v>
      </c>
      <c r="AD9">
        <f>'Car Connections'!AD9</f>
        <v>0</v>
      </c>
      <c r="AE9">
        <f>'Car Connections'!AE9</f>
        <v>0</v>
      </c>
      <c r="AF9">
        <f>'Car Connections'!AF9</f>
        <v>0</v>
      </c>
      <c r="AG9">
        <f>'Car Connections'!AG9</f>
        <v>0</v>
      </c>
      <c r="AH9">
        <f>'Car Connections'!AH9</f>
        <v>0</v>
      </c>
      <c r="AI9">
        <f>'Car Connections'!AI9</f>
        <v>0</v>
      </c>
      <c r="AJ9">
        <f>'Car Connections'!AJ9</f>
        <v>0</v>
      </c>
    </row>
    <row r="10" spans="1:36" x14ac:dyDescent="0.25">
      <c r="A10">
        <f>'Car Connections'!A10</f>
        <v>0</v>
      </c>
      <c r="B10">
        <f>'Car Connections'!B10</f>
        <v>0</v>
      </c>
      <c r="C10">
        <f>'Car Connections'!C10</f>
        <v>0</v>
      </c>
      <c r="D10">
        <f>'Car Connections'!D10</f>
        <v>0</v>
      </c>
      <c r="E10">
        <f>'Car Connections'!E10</f>
        <v>0</v>
      </c>
      <c r="F10">
        <f>'Car Connections'!F10</f>
        <v>0</v>
      </c>
      <c r="G10">
        <f>'Car Connections'!G10</f>
        <v>0</v>
      </c>
      <c r="H10">
        <f>'Car Connections'!H10</f>
        <v>0</v>
      </c>
      <c r="I10">
        <f>'Car Connections'!I10</f>
        <v>0</v>
      </c>
      <c r="J10">
        <f>'Car Connections'!J10</f>
        <v>0</v>
      </c>
      <c r="K10">
        <f>'Car Connections'!K10</f>
        <v>0</v>
      </c>
      <c r="L10">
        <f>'Car Connections'!L10</f>
        <v>0</v>
      </c>
      <c r="M10">
        <f>'Car Connections'!M10</f>
        <v>0</v>
      </c>
      <c r="N10">
        <f>'Car Connections'!N10</f>
        <v>0</v>
      </c>
      <c r="O10">
        <f>'Car Connections'!O10</f>
        <v>0</v>
      </c>
      <c r="P10">
        <f>'Car Connections'!P10</f>
        <v>0</v>
      </c>
      <c r="Q10">
        <f>'Car Connections'!Q10</f>
        <v>0</v>
      </c>
      <c r="R10">
        <f>'Car Connections'!R10</f>
        <v>0</v>
      </c>
      <c r="S10">
        <f>'Car Connections'!S10</f>
        <v>0</v>
      </c>
      <c r="T10">
        <f>'Car Connections'!T10</f>
        <v>0</v>
      </c>
      <c r="U10">
        <f>'Car Connections'!U10</f>
        <v>0</v>
      </c>
      <c r="V10">
        <f>'Car Connections'!V10</f>
        <v>0</v>
      </c>
      <c r="W10">
        <f>'Car Connections'!W10</f>
        <v>0</v>
      </c>
      <c r="X10">
        <f>'Car Connections'!X10</f>
        <v>0</v>
      </c>
      <c r="Y10">
        <f>'Car Connections'!Y10</f>
        <v>0</v>
      </c>
      <c r="Z10">
        <f>'Car Connections'!Z10</f>
        <v>0</v>
      </c>
      <c r="AA10">
        <f>'Car Connections'!AA10</f>
        <v>0</v>
      </c>
      <c r="AB10">
        <f>'Car Connections'!AB10</f>
        <v>0</v>
      </c>
      <c r="AC10">
        <f>'Car Connections'!AC10</f>
        <v>0</v>
      </c>
      <c r="AD10">
        <f>'Car Connections'!AD10</f>
        <v>0</v>
      </c>
      <c r="AE10">
        <f>'Car Connections'!AE10</f>
        <v>0</v>
      </c>
      <c r="AF10">
        <f>'Car Connections'!AF10</f>
        <v>0</v>
      </c>
      <c r="AG10">
        <f>'Car Connections'!AG10</f>
        <v>0</v>
      </c>
      <c r="AH10">
        <f>'Car Connections'!AH10</f>
        <v>0</v>
      </c>
      <c r="AI10">
        <f>'Car Connections'!AI10</f>
        <v>0</v>
      </c>
      <c r="AJ10">
        <f>'Car Connections'!AJ10</f>
        <v>0</v>
      </c>
    </row>
    <row r="11" spans="1:36" x14ac:dyDescent="0.25">
      <c r="A11">
        <f>'Car Connections'!A11</f>
        <v>0</v>
      </c>
      <c r="B11">
        <f>'Car Connections'!B11</f>
        <v>0</v>
      </c>
      <c r="C11">
        <f>'Car Connections'!C11</f>
        <v>0</v>
      </c>
      <c r="D11">
        <f>'Car Connections'!D11</f>
        <v>0</v>
      </c>
      <c r="E11">
        <f>'Car Connections'!E11</f>
        <v>0</v>
      </c>
      <c r="F11">
        <f>'Car Connections'!F11</f>
        <v>0</v>
      </c>
      <c r="G11">
        <f>'Car Connections'!G11</f>
        <v>0</v>
      </c>
      <c r="H11">
        <f>'Car Connections'!H11</f>
        <v>0</v>
      </c>
      <c r="I11">
        <f>'Car Connections'!I11</f>
        <v>0</v>
      </c>
      <c r="J11">
        <f>'Car Connections'!J11</f>
        <v>0</v>
      </c>
      <c r="K11">
        <f>'Car Connections'!K11</f>
        <v>0</v>
      </c>
      <c r="L11">
        <f>'Car Connections'!L11</f>
        <v>0</v>
      </c>
      <c r="M11">
        <f>'Car Connections'!M11</f>
        <v>0</v>
      </c>
      <c r="N11">
        <f>'Car Connections'!N11</f>
        <v>0</v>
      </c>
      <c r="O11">
        <f>'Car Connections'!O11</f>
        <v>0</v>
      </c>
      <c r="P11">
        <f>'Car Connections'!P11</f>
        <v>0</v>
      </c>
      <c r="Q11">
        <f>'Car Connections'!Q11</f>
        <v>0</v>
      </c>
      <c r="R11">
        <f>'Car Connections'!R11</f>
        <v>0</v>
      </c>
      <c r="S11">
        <f>'Car Connections'!S11</f>
        <v>0</v>
      </c>
      <c r="T11">
        <f>'Car Connections'!T11</f>
        <v>0</v>
      </c>
      <c r="U11">
        <f>'Car Connections'!U11</f>
        <v>0</v>
      </c>
      <c r="V11">
        <f>'Car Connections'!V11</f>
        <v>0</v>
      </c>
      <c r="W11">
        <f>'Car Connections'!W11</f>
        <v>0</v>
      </c>
      <c r="X11">
        <f>'Car Connections'!X11</f>
        <v>0</v>
      </c>
      <c r="Y11">
        <f>'Car Connections'!Y11</f>
        <v>0</v>
      </c>
      <c r="Z11">
        <f>'Car Connections'!Z11</f>
        <v>0</v>
      </c>
      <c r="AA11">
        <f>'Car Connections'!AA11</f>
        <v>0</v>
      </c>
      <c r="AB11">
        <f>'Car Connections'!AB11</f>
        <v>0</v>
      </c>
      <c r="AC11">
        <f>'Car Connections'!AC11</f>
        <v>0</v>
      </c>
      <c r="AD11">
        <f>'Car Connections'!AD11</f>
        <v>0</v>
      </c>
      <c r="AE11">
        <f>'Car Connections'!AE11</f>
        <v>0</v>
      </c>
      <c r="AF11">
        <f>'Car Connections'!AF11</f>
        <v>0</v>
      </c>
      <c r="AG11">
        <f>'Car Connections'!AG11</f>
        <v>0</v>
      </c>
      <c r="AH11">
        <f>'Car Connections'!AH11</f>
        <v>0</v>
      </c>
      <c r="AI11">
        <f>'Car Connections'!AI11</f>
        <v>0</v>
      </c>
      <c r="AJ11">
        <f>'Car Connections'!AJ11</f>
        <v>0</v>
      </c>
    </row>
    <row r="12" spans="1:36" x14ac:dyDescent="0.25">
      <c r="A12">
        <f>'Car Connections'!A12</f>
        <v>0</v>
      </c>
      <c r="B12">
        <f>'Car Connections'!B12</f>
        <v>0</v>
      </c>
      <c r="C12">
        <f>'Car Connections'!C12</f>
        <v>0</v>
      </c>
      <c r="D12">
        <f>'Car Connections'!D12</f>
        <v>0</v>
      </c>
      <c r="E12">
        <f>'Car Connections'!E12</f>
        <v>0</v>
      </c>
      <c r="F12">
        <f>'Car Connections'!F12</f>
        <v>0</v>
      </c>
      <c r="G12">
        <f>'Car Connections'!G12</f>
        <v>0</v>
      </c>
      <c r="H12">
        <f>'Car Connections'!H12</f>
        <v>0</v>
      </c>
      <c r="I12">
        <f>'Car Connections'!I12</f>
        <v>0</v>
      </c>
      <c r="J12">
        <f>'Car Connections'!J12</f>
        <v>0</v>
      </c>
      <c r="K12">
        <f>'Car Connections'!K12</f>
        <v>0</v>
      </c>
      <c r="L12">
        <f>'Car Connections'!L12</f>
        <v>0</v>
      </c>
      <c r="M12">
        <f>'Car Connections'!M12</f>
        <v>0</v>
      </c>
      <c r="N12">
        <f>'Car Connections'!N12</f>
        <v>0</v>
      </c>
      <c r="O12">
        <f>'Car Connections'!O12</f>
        <v>0</v>
      </c>
      <c r="P12">
        <f>'Car Connections'!P12</f>
        <v>0</v>
      </c>
      <c r="Q12">
        <f>'Car Connections'!Q12</f>
        <v>0</v>
      </c>
      <c r="R12">
        <f>'Car Connections'!R12</f>
        <v>0</v>
      </c>
      <c r="S12">
        <f>'Car Connections'!S12</f>
        <v>0</v>
      </c>
      <c r="T12">
        <f>'Car Connections'!T12</f>
        <v>0</v>
      </c>
      <c r="U12">
        <f>'Car Connections'!U12</f>
        <v>0</v>
      </c>
      <c r="V12">
        <f>'Car Connections'!V12</f>
        <v>0</v>
      </c>
      <c r="W12">
        <f>'Car Connections'!W12</f>
        <v>0</v>
      </c>
      <c r="X12">
        <f>'Car Connections'!X12</f>
        <v>0</v>
      </c>
      <c r="Y12">
        <f>'Car Connections'!Y12</f>
        <v>0</v>
      </c>
      <c r="Z12">
        <f>'Car Connections'!Z12</f>
        <v>0</v>
      </c>
      <c r="AA12">
        <f>'Car Connections'!AA12</f>
        <v>0</v>
      </c>
      <c r="AB12">
        <f>'Car Connections'!AB12</f>
        <v>0</v>
      </c>
      <c r="AC12">
        <f>'Car Connections'!AC12</f>
        <v>0</v>
      </c>
      <c r="AD12">
        <f>'Car Connections'!AD12</f>
        <v>0</v>
      </c>
      <c r="AE12">
        <f>'Car Connections'!AE12</f>
        <v>0</v>
      </c>
      <c r="AF12">
        <f>'Car Connections'!AF12</f>
        <v>0</v>
      </c>
      <c r="AG12">
        <f>'Car Connections'!AG12</f>
        <v>0</v>
      </c>
      <c r="AH12">
        <f>'Car Connections'!AH12</f>
        <v>0</v>
      </c>
      <c r="AI12">
        <f>'Car Connections'!AI12</f>
        <v>0</v>
      </c>
      <c r="AJ12">
        <f>'Car Connections'!AJ12</f>
        <v>0</v>
      </c>
    </row>
    <row r="13" spans="1:36" x14ac:dyDescent="0.25">
      <c r="A13">
        <f>'Car Connections'!A13</f>
        <v>0</v>
      </c>
      <c r="B13">
        <f>'Car Connections'!B13</f>
        <v>0</v>
      </c>
      <c r="C13">
        <f>'Car Connections'!C13</f>
        <v>0</v>
      </c>
      <c r="D13">
        <f>'Car Connections'!D13</f>
        <v>0</v>
      </c>
      <c r="E13">
        <f>'Car Connections'!E13</f>
        <v>0</v>
      </c>
      <c r="F13">
        <f>'Car Connections'!F13</f>
        <v>0</v>
      </c>
      <c r="G13">
        <f>'Car Connections'!G13</f>
        <v>0</v>
      </c>
      <c r="H13">
        <f>'Car Connections'!H13</f>
        <v>0</v>
      </c>
      <c r="I13">
        <f>'Car Connections'!I13</f>
        <v>0</v>
      </c>
      <c r="J13">
        <f>'Car Connections'!J13</f>
        <v>0</v>
      </c>
      <c r="K13">
        <f>'Car Connections'!K13</f>
        <v>0</v>
      </c>
      <c r="L13">
        <f>'Car Connections'!L13</f>
        <v>0</v>
      </c>
      <c r="M13">
        <f>'Car Connections'!M13</f>
        <v>0</v>
      </c>
      <c r="N13">
        <f>'Car Connections'!N13</f>
        <v>0</v>
      </c>
      <c r="O13">
        <f>'Car Connections'!O13</f>
        <v>0</v>
      </c>
      <c r="P13">
        <f>'Car Connections'!P13</f>
        <v>0</v>
      </c>
      <c r="Q13">
        <f>'Car Connections'!Q13</f>
        <v>0</v>
      </c>
      <c r="R13">
        <f>'Car Connections'!R13</f>
        <v>0</v>
      </c>
      <c r="S13">
        <f>'Car Connections'!S13</f>
        <v>0</v>
      </c>
      <c r="T13">
        <f>'Car Connections'!T13</f>
        <v>0</v>
      </c>
      <c r="U13">
        <f>'Car Connections'!U13</f>
        <v>0</v>
      </c>
      <c r="V13">
        <f>'Car Connections'!V13</f>
        <v>0</v>
      </c>
      <c r="W13">
        <f>'Car Connections'!W13</f>
        <v>0</v>
      </c>
      <c r="X13">
        <f>'Car Connections'!X13</f>
        <v>0</v>
      </c>
      <c r="Y13">
        <f>'Car Connections'!Y13</f>
        <v>0</v>
      </c>
      <c r="Z13">
        <f>'Car Connections'!Z13</f>
        <v>0</v>
      </c>
      <c r="AA13">
        <f>'Car Connections'!AA13</f>
        <v>0</v>
      </c>
      <c r="AB13">
        <f>'Car Connections'!AB13</f>
        <v>0</v>
      </c>
      <c r="AC13">
        <f>'Car Connections'!AC13</f>
        <v>0</v>
      </c>
      <c r="AD13">
        <f>'Car Connections'!AD13</f>
        <v>0</v>
      </c>
      <c r="AE13">
        <f>'Car Connections'!AE13</f>
        <v>0</v>
      </c>
      <c r="AF13">
        <f>'Car Connections'!AF13</f>
        <v>0</v>
      </c>
      <c r="AG13">
        <f>'Car Connections'!AG13</f>
        <v>0</v>
      </c>
      <c r="AH13">
        <f>'Car Connections'!AH13</f>
        <v>0</v>
      </c>
      <c r="AI13">
        <f>'Car Connections'!AI13</f>
        <v>0</v>
      </c>
      <c r="AJ13">
        <f>'Car Connections'!AJ13</f>
        <v>0</v>
      </c>
    </row>
    <row r="14" spans="1:36" x14ac:dyDescent="0.25">
      <c r="A14">
        <f>'Car Connections'!A14</f>
        <v>0</v>
      </c>
      <c r="B14">
        <f>'Car Connections'!B14</f>
        <v>0</v>
      </c>
      <c r="C14">
        <f>'Car Connections'!C14</f>
        <v>0</v>
      </c>
      <c r="D14">
        <f>'Car Connections'!D14</f>
        <v>0</v>
      </c>
      <c r="E14">
        <f>'Car Connections'!E14</f>
        <v>0</v>
      </c>
      <c r="F14">
        <f>'Car Connections'!F14</f>
        <v>0</v>
      </c>
      <c r="G14">
        <f>'Car Connections'!G14</f>
        <v>0</v>
      </c>
      <c r="H14">
        <f>'Car Connections'!H14</f>
        <v>0</v>
      </c>
      <c r="I14">
        <f>'Car Connections'!I14</f>
        <v>0</v>
      </c>
      <c r="J14">
        <f>'Car Connections'!J14</f>
        <v>0</v>
      </c>
      <c r="K14">
        <f>'Car Connections'!K14</f>
        <v>0</v>
      </c>
      <c r="L14">
        <f>'Car Connections'!L14</f>
        <v>0</v>
      </c>
      <c r="M14">
        <f>'Car Connections'!M14</f>
        <v>0</v>
      </c>
      <c r="N14">
        <f>'Car Connections'!N14</f>
        <v>0</v>
      </c>
      <c r="O14">
        <f>'Car Connections'!O14</f>
        <v>0</v>
      </c>
      <c r="P14">
        <f>'Car Connections'!P14</f>
        <v>0</v>
      </c>
      <c r="Q14">
        <f>'Car Connections'!Q14</f>
        <v>0</v>
      </c>
      <c r="R14">
        <f>'Car Connections'!R14</f>
        <v>0</v>
      </c>
      <c r="S14">
        <f>'Car Connections'!S14</f>
        <v>0</v>
      </c>
      <c r="T14">
        <f>'Car Connections'!T14</f>
        <v>0</v>
      </c>
      <c r="U14">
        <f>'Car Connections'!U14</f>
        <v>0</v>
      </c>
      <c r="V14">
        <f>'Car Connections'!V14</f>
        <v>0</v>
      </c>
      <c r="W14">
        <f>'Car Connections'!W14</f>
        <v>0</v>
      </c>
      <c r="X14">
        <f>'Car Connections'!X14</f>
        <v>0</v>
      </c>
      <c r="Y14">
        <f>'Car Connections'!Y14</f>
        <v>0</v>
      </c>
      <c r="Z14">
        <f>'Car Connections'!Z14</f>
        <v>0</v>
      </c>
      <c r="AA14">
        <f>'Car Connections'!AA14</f>
        <v>0</v>
      </c>
      <c r="AB14">
        <f>'Car Connections'!AB14</f>
        <v>0</v>
      </c>
      <c r="AC14">
        <f>'Car Connections'!AC14</f>
        <v>0</v>
      </c>
      <c r="AD14">
        <f>'Car Connections'!AD14</f>
        <v>0</v>
      </c>
      <c r="AE14">
        <f>'Car Connections'!AE14</f>
        <v>0</v>
      </c>
      <c r="AF14">
        <f>'Car Connections'!AF14</f>
        <v>0</v>
      </c>
      <c r="AG14">
        <f>'Car Connections'!AG14</f>
        <v>0</v>
      </c>
      <c r="AH14">
        <f>'Car Connections'!AH14</f>
        <v>0</v>
      </c>
      <c r="AI14">
        <f>'Car Connections'!AI14</f>
        <v>0</v>
      </c>
      <c r="AJ14">
        <f>'Car Connections'!AJ14</f>
        <v>0</v>
      </c>
    </row>
    <row r="15" spans="1:36" x14ac:dyDescent="0.25">
      <c r="A15">
        <f>'Car Connections'!A15</f>
        <v>0</v>
      </c>
      <c r="B15">
        <f>'Car Connections'!B15</f>
        <v>0</v>
      </c>
      <c r="C15">
        <f>'Car Connections'!C15</f>
        <v>0</v>
      </c>
      <c r="D15">
        <f>'Car Connections'!D15</f>
        <v>0</v>
      </c>
      <c r="E15">
        <f>'Car Connections'!E15</f>
        <v>0</v>
      </c>
      <c r="F15">
        <f>'Car Connections'!F15</f>
        <v>0</v>
      </c>
      <c r="G15">
        <f>'Car Connections'!G15</f>
        <v>0</v>
      </c>
      <c r="H15">
        <f>'Car Connections'!H15</f>
        <v>0</v>
      </c>
      <c r="I15">
        <f>'Car Connections'!I15</f>
        <v>0</v>
      </c>
      <c r="J15">
        <f>'Car Connections'!J15</f>
        <v>0</v>
      </c>
      <c r="K15">
        <f>'Car Connections'!K15</f>
        <v>0</v>
      </c>
      <c r="L15">
        <f>'Car Connections'!L15</f>
        <v>0</v>
      </c>
      <c r="M15">
        <f>'Car Connections'!M15</f>
        <v>0</v>
      </c>
      <c r="N15">
        <f>'Car Connections'!N15</f>
        <v>0</v>
      </c>
      <c r="O15">
        <f>'Car Connections'!O15</f>
        <v>0</v>
      </c>
      <c r="P15">
        <f>'Car Connections'!P15</f>
        <v>0</v>
      </c>
      <c r="Q15">
        <f>'Car Connections'!Q15</f>
        <v>0</v>
      </c>
      <c r="R15">
        <f>'Car Connections'!R15</f>
        <v>0</v>
      </c>
      <c r="S15">
        <f>'Car Connections'!S15</f>
        <v>0</v>
      </c>
      <c r="T15">
        <f>'Car Connections'!T15</f>
        <v>0</v>
      </c>
      <c r="U15">
        <f>'Car Connections'!U15</f>
        <v>0</v>
      </c>
      <c r="V15">
        <f>'Car Connections'!V15</f>
        <v>0</v>
      </c>
      <c r="W15">
        <f>'Car Connections'!W15</f>
        <v>0</v>
      </c>
      <c r="X15">
        <f>'Car Connections'!X15</f>
        <v>0</v>
      </c>
      <c r="Y15">
        <f>'Car Connections'!Y15</f>
        <v>0</v>
      </c>
      <c r="Z15">
        <f>'Car Connections'!Z15</f>
        <v>0</v>
      </c>
      <c r="AA15">
        <f>'Car Connections'!AA15</f>
        <v>0</v>
      </c>
      <c r="AB15">
        <f>'Car Connections'!AB15</f>
        <v>0</v>
      </c>
      <c r="AC15">
        <f>'Car Connections'!AC15</f>
        <v>0</v>
      </c>
      <c r="AD15">
        <f>'Car Connections'!AD15</f>
        <v>0</v>
      </c>
      <c r="AE15">
        <f>'Car Connections'!AE15</f>
        <v>0</v>
      </c>
      <c r="AF15">
        <f>'Car Connections'!AF15</f>
        <v>0</v>
      </c>
      <c r="AG15">
        <f>'Car Connections'!AG15</f>
        <v>0</v>
      </c>
      <c r="AH15">
        <f>'Car Connections'!AH15</f>
        <v>0</v>
      </c>
      <c r="AI15">
        <f>'Car Connections'!AI15</f>
        <v>0</v>
      </c>
      <c r="AJ15">
        <f>'Car Connections'!AJ15</f>
        <v>0</v>
      </c>
    </row>
    <row r="16" spans="1:36" x14ac:dyDescent="0.25">
      <c r="A16">
        <f>'Car Connections'!A16</f>
        <v>0</v>
      </c>
      <c r="B16">
        <f>'Car Connections'!B16</f>
        <v>0</v>
      </c>
      <c r="C16">
        <f>'Car Connections'!C16</f>
        <v>0</v>
      </c>
      <c r="D16">
        <f>'Car Connections'!D16</f>
        <v>0</v>
      </c>
      <c r="E16">
        <f>'Car Connections'!E16</f>
        <v>0</v>
      </c>
      <c r="F16">
        <f>'Car Connections'!F16</f>
        <v>0</v>
      </c>
      <c r="G16">
        <f>'Car Connections'!G16</f>
        <v>0</v>
      </c>
      <c r="H16">
        <f>'Car Connections'!H16</f>
        <v>0</v>
      </c>
      <c r="I16">
        <f>'Car Connections'!I16</f>
        <v>0</v>
      </c>
      <c r="J16">
        <f>'Car Connections'!J16</f>
        <v>0</v>
      </c>
      <c r="K16">
        <f>'Car Connections'!K16</f>
        <v>0</v>
      </c>
      <c r="L16">
        <f>'Car Connections'!L16</f>
        <v>0</v>
      </c>
      <c r="M16">
        <f>'Car Connections'!M16</f>
        <v>0</v>
      </c>
      <c r="N16">
        <f>'Car Connections'!N16</f>
        <v>0</v>
      </c>
      <c r="O16">
        <f>'Car Connections'!O16</f>
        <v>0</v>
      </c>
      <c r="P16">
        <f>'Car Connections'!P16</f>
        <v>0</v>
      </c>
      <c r="Q16">
        <f>'Car Connections'!Q16</f>
        <v>0</v>
      </c>
      <c r="R16">
        <f>'Car Connections'!R16</f>
        <v>0</v>
      </c>
      <c r="S16">
        <f>'Car Connections'!S16</f>
        <v>0</v>
      </c>
      <c r="T16">
        <f>'Car Connections'!T16</f>
        <v>0</v>
      </c>
      <c r="U16">
        <f>'Car Connections'!U16</f>
        <v>0</v>
      </c>
      <c r="V16">
        <f>'Car Connections'!V16</f>
        <v>0</v>
      </c>
      <c r="W16">
        <f>'Car Connections'!W16</f>
        <v>0</v>
      </c>
      <c r="X16">
        <f>'Car Connections'!X16</f>
        <v>0</v>
      </c>
      <c r="Y16">
        <f>'Car Connections'!Y16</f>
        <v>0</v>
      </c>
      <c r="Z16">
        <f>'Car Connections'!Z16</f>
        <v>0</v>
      </c>
      <c r="AA16">
        <f>'Car Connections'!AA16</f>
        <v>0</v>
      </c>
      <c r="AB16">
        <f>'Car Connections'!AB16</f>
        <v>0</v>
      </c>
      <c r="AC16">
        <f>'Car Connections'!AC16</f>
        <v>0</v>
      </c>
      <c r="AD16">
        <f>'Car Connections'!AD16</f>
        <v>0</v>
      </c>
      <c r="AE16">
        <f>'Car Connections'!AE16</f>
        <v>0</v>
      </c>
      <c r="AF16">
        <f>'Car Connections'!AF16</f>
        <v>0</v>
      </c>
      <c r="AG16">
        <f>'Car Connections'!AG16</f>
        <v>0</v>
      </c>
      <c r="AH16">
        <f>'Car Connections'!AH16</f>
        <v>0</v>
      </c>
      <c r="AI16">
        <f>'Car Connections'!AI16</f>
        <v>0</v>
      </c>
      <c r="AJ16">
        <f>'Car Connections'!AJ16</f>
        <v>0</v>
      </c>
    </row>
    <row r="17" spans="1:36" x14ac:dyDescent="0.25">
      <c r="A17">
        <f>'Car Connections'!A17</f>
        <v>0</v>
      </c>
      <c r="B17">
        <f>'Car Connections'!B17</f>
        <v>0</v>
      </c>
      <c r="C17">
        <f>'Car Connections'!C17</f>
        <v>0</v>
      </c>
      <c r="D17">
        <f>'Car Connections'!D17</f>
        <v>0</v>
      </c>
      <c r="E17">
        <f>'Car Connections'!E17</f>
        <v>0</v>
      </c>
      <c r="F17">
        <f>'Car Connections'!F17</f>
        <v>0</v>
      </c>
      <c r="G17">
        <f>'Car Connections'!G17</f>
        <v>0</v>
      </c>
      <c r="H17">
        <f>'Car Connections'!H17</f>
        <v>0</v>
      </c>
      <c r="I17">
        <f>'Car Connections'!I17</f>
        <v>0</v>
      </c>
      <c r="J17">
        <f>'Car Connections'!J17</f>
        <v>0</v>
      </c>
      <c r="K17">
        <f>'Car Connections'!K17</f>
        <v>0</v>
      </c>
      <c r="L17">
        <f>'Car Connections'!L17</f>
        <v>0</v>
      </c>
      <c r="M17">
        <f>'Car Connections'!M17</f>
        <v>0</v>
      </c>
      <c r="N17">
        <f>'Car Connections'!N17</f>
        <v>0</v>
      </c>
      <c r="O17">
        <f>'Car Connections'!O17</f>
        <v>0</v>
      </c>
      <c r="P17">
        <f>'Car Connections'!P17</f>
        <v>0</v>
      </c>
      <c r="Q17">
        <f>'Car Connections'!Q17</f>
        <v>0</v>
      </c>
      <c r="R17">
        <f>'Car Connections'!R17</f>
        <v>0</v>
      </c>
      <c r="S17">
        <f>'Car Connections'!S17</f>
        <v>0</v>
      </c>
      <c r="T17">
        <f>'Car Connections'!T17</f>
        <v>0</v>
      </c>
      <c r="U17">
        <f>'Car Connections'!U17</f>
        <v>0</v>
      </c>
      <c r="V17">
        <f>'Car Connections'!V17</f>
        <v>0</v>
      </c>
      <c r="W17">
        <f>'Car Connections'!W17</f>
        <v>0</v>
      </c>
      <c r="X17">
        <f>'Car Connections'!X17</f>
        <v>0</v>
      </c>
      <c r="Y17">
        <f>'Car Connections'!Y17</f>
        <v>0</v>
      </c>
      <c r="Z17">
        <f>'Car Connections'!Z17</f>
        <v>0</v>
      </c>
      <c r="AA17">
        <f>'Car Connections'!AA17</f>
        <v>0</v>
      </c>
      <c r="AB17">
        <f>'Car Connections'!AB17</f>
        <v>0</v>
      </c>
      <c r="AC17">
        <f>'Car Connections'!AC17</f>
        <v>0</v>
      </c>
      <c r="AD17">
        <f>'Car Connections'!AD17</f>
        <v>0</v>
      </c>
      <c r="AE17">
        <f>'Car Connections'!AE17</f>
        <v>0</v>
      </c>
      <c r="AF17">
        <f>'Car Connections'!AF17</f>
        <v>0</v>
      </c>
      <c r="AG17">
        <f>'Car Connections'!AG17</f>
        <v>0</v>
      </c>
      <c r="AH17">
        <f>'Car Connections'!AH17</f>
        <v>0</v>
      </c>
      <c r="AI17">
        <f>'Car Connections'!AI17</f>
        <v>0</v>
      </c>
      <c r="AJ17">
        <f>'Car Connections'!AJ17</f>
        <v>0</v>
      </c>
    </row>
    <row r="18" spans="1:36" x14ac:dyDescent="0.25">
      <c r="A18">
        <f>'Car Connections'!A18</f>
        <v>0</v>
      </c>
      <c r="B18">
        <f>'Car Connections'!B18</f>
        <v>0</v>
      </c>
      <c r="C18">
        <f>'Car Connections'!C18</f>
        <v>0</v>
      </c>
      <c r="D18">
        <f>'Car Connections'!D18</f>
        <v>0</v>
      </c>
      <c r="E18">
        <f>'Car Connections'!E18</f>
        <v>0</v>
      </c>
      <c r="F18">
        <f>'Car Connections'!F18</f>
        <v>0</v>
      </c>
      <c r="G18">
        <f>'Car Connections'!G18</f>
        <v>0</v>
      </c>
      <c r="H18">
        <f>'Car Connections'!H18</f>
        <v>0</v>
      </c>
      <c r="I18">
        <f>'Car Connections'!I18</f>
        <v>0</v>
      </c>
      <c r="J18">
        <f>'Car Connections'!J18</f>
        <v>0</v>
      </c>
      <c r="K18">
        <f>'Car Connections'!K18</f>
        <v>0</v>
      </c>
      <c r="L18">
        <f>'Car Connections'!L18</f>
        <v>0</v>
      </c>
      <c r="M18">
        <f>'Car Connections'!M18</f>
        <v>0</v>
      </c>
      <c r="N18">
        <f>'Car Connections'!N18</f>
        <v>0</v>
      </c>
      <c r="O18">
        <f>'Car Connections'!O18</f>
        <v>0</v>
      </c>
      <c r="P18">
        <f>'Car Connections'!P18</f>
        <v>0</v>
      </c>
      <c r="Q18">
        <f>'Car Connections'!Q18</f>
        <v>0</v>
      </c>
      <c r="R18">
        <f>'Car Connections'!R18</f>
        <v>0</v>
      </c>
      <c r="S18">
        <f>'Car Connections'!S18</f>
        <v>0</v>
      </c>
      <c r="T18">
        <f>'Car Connections'!T18</f>
        <v>0</v>
      </c>
      <c r="U18">
        <f>'Car Connections'!U18</f>
        <v>0</v>
      </c>
      <c r="V18">
        <f>'Car Connections'!V18</f>
        <v>0</v>
      </c>
      <c r="W18">
        <f>'Car Connections'!W18</f>
        <v>0</v>
      </c>
      <c r="X18">
        <f>'Car Connections'!X18</f>
        <v>0</v>
      </c>
      <c r="Y18">
        <f>'Car Connections'!Y18</f>
        <v>0</v>
      </c>
      <c r="Z18">
        <f>'Car Connections'!Z18</f>
        <v>0</v>
      </c>
      <c r="AA18">
        <f>'Car Connections'!AA18</f>
        <v>0</v>
      </c>
      <c r="AB18">
        <f>'Car Connections'!AB18</f>
        <v>0</v>
      </c>
      <c r="AC18">
        <f>'Car Connections'!AC18</f>
        <v>0</v>
      </c>
      <c r="AD18">
        <f>'Car Connections'!AD18</f>
        <v>0</v>
      </c>
      <c r="AE18">
        <f>'Car Connections'!AE18</f>
        <v>0</v>
      </c>
      <c r="AF18">
        <f>'Car Connections'!AF18</f>
        <v>0</v>
      </c>
      <c r="AG18">
        <f>'Car Connections'!AG18</f>
        <v>0</v>
      </c>
      <c r="AH18">
        <f>'Car Connections'!AH18</f>
        <v>0</v>
      </c>
      <c r="AI18">
        <f>'Car Connections'!AI18</f>
        <v>0</v>
      </c>
      <c r="AJ18">
        <f>'Car Connections'!AJ18</f>
        <v>0</v>
      </c>
    </row>
    <row r="19" spans="1:36" x14ac:dyDescent="0.25">
      <c r="A19">
        <f>'Car Connections'!A19</f>
        <v>0</v>
      </c>
      <c r="B19">
        <f>'Car Connections'!B19</f>
        <v>0</v>
      </c>
      <c r="C19">
        <f>'Car Connections'!C19</f>
        <v>0</v>
      </c>
      <c r="D19">
        <f>'Car Connections'!D19</f>
        <v>0</v>
      </c>
      <c r="E19">
        <f>'Car Connections'!E19</f>
        <v>0</v>
      </c>
      <c r="F19">
        <f>'Car Connections'!F19</f>
        <v>0</v>
      </c>
      <c r="G19">
        <f>'Car Connections'!G19</f>
        <v>0</v>
      </c>
      <c r="H19">
        <f>'Car Connections'!H19</f>
        <v>0</v>
      </c>
      <c r="I19">
        <f>'Car Connections'!I19</f>
        <v>0</v>
      </c>
      <c r="J19">
        <f>'Car Connections'!J19</f>
        <v>0</v>
      </c>
      <c r="K19">
        <f>'Car Connections'!K19</f>
        <v>0</v>
      </c>
      <c r="L19">
        <f>'Car Connections'!L19</f>
        <v>0</v>
      </c>
      <c r="M19">
        <f>'Car Connections'!M19</f>
        <v>0</v>
      </c>
      <c r="N19">
        <f>'Car Connections'!N19</f>
        <v>0</v>
      </c>
      <c r="O19">
        <f>'Car Connections'!O19</f>
        <v>0</v>
      </c>
      <c r="P19">
        <f>'Car Connections'!P19</f>
        <v>0</v>
      </c>
      <c r="Q19">
        <f>'Car Connections'!Q19</f>
        <v>0</v>
      </c>
      <c r="R19">
        <f>'Car Connections'!R19</f>
        <v>0</v>
      </c>
      <c r="S19">
        <f>'Car Connections'!S19</f>
        <v>0</v>
      </c>
      <c r="T19">
        <f>'Car Connections'!T19</f>
        <v>0</v>
      </c>
      <c r="U19">
        <f>'Car Connections'!U19</f>
        <v>0</v>
      </c>
      <c r="V19">
        <f>'Car Connections'!V19</f>
        <v>0</v>
      </c>
      <c r="W19">
        <f>'Car Connections'!W19</f>
        <v>0</v>
      </c>
      <c r="X19">
        <f>'Car Connections'!X19</f>
        <v>0</v>
      </c>
      <c r="Y19">
        <f>'Car Connections'!Y19</f>
        <v>0</v>
      </c>
      <c r="Z19">
        <f>'Car Connections'!Z19</f>
        <v>0</v>
      </c>
      <c r="AA19">
        <f>'Car Connections'!AA19</f>
        <v>0</v>
      </c>
      <c r="AB19">
        <f>'Car Connections'!AB19</f>
        <v>0</v>
      </c>
      <c r="AC19">
        <f>'Car Connections'!AC19</f>
        <v>0</v>
      </c>
      <c r="AD19">
        <f>'Car Connections'!AD19</f>
        <v>0</v>
      </c>
      <c r="AE19">
        <f>'Car Connections'!AE19</f>
        <v>0</v>
      </c>
      <c r="AF19">
        <f>'Car Connections'!AF19</f>
        <v>0</v>
      </c>
      <c r="AG19">
        <f>'Car Connections'!AG19</f>
        <v>0</v>
      </c>
      <c r="AH19">
        <f>'Car Connections'!AH19</f>
        <v>0</v>
      </c>
      <c r="AI19">
        <f>'Car Connections'!AI19</f>
        <v>0</v>
      </c>
      <c r="AJ19">
        <f>'Car Connections'!AJ19</f>
        <v>0</v>
      </c>
    </row>
    <row r="20" spans="1:36" x14ac:dyDescent="0.25">
      <c r="A20">
        <f>'Car Connections'!A20</f>
        <v>0</v>
      </c>
      <c r="B20">
        <f>'Car Connections'!B20</f>
        <v>0</v>
      </c>
      <c r="C20">
        <f>'Car Connections'!C20</f>
        <v>0</v>
      </c>
      <c r="D20">
        <f>'Car Connections'!D20</f>
        <v>0</v>
      </c>
      <c r="E20">
        <f>'Car Connections'!E20</f>
        <v>0</v>
      </c>
      <c r="F20">
        <f>'Car Connections'!F20</f>
        <v>0</v>
      </c>
      <c r="G20">
        <f>'Car Connections'!G20</f>
        <v>0</v>
      </c>
      <c r="H20">
        <f>'Car Connections'!H20</f>
        <v>0</v>
      </c>
      <c r="I20">
        <f>'Car Connections'!I20</f>
        <v>0</v>
      </c>
      <c r="J20">
        <f>'Car Connections'!J20</f>
        <v>0</v>
      </c>
      <c r="K20">
        <f>'Car Connections'!K20</f>
        <v>0</v>
      </c>
      <c r="L20">
        <f>'Car Connections'!L20</f>
        <v>0</v>
      </c>
      <c r="M20">
        <f>'Car Connections'!M20</f>
        <v>0</v>
      </c>
      <c r="N20">
        <f>'Car Connections'!N20</f>
        <v>0</v>
      </c>
      <c r="O20">
        <f>'Car Connections'!O20</f>
        <v>0</v>
      </c>
      <c r="P20">
        <f>'Car Connections'!P20</f>
        <v>0</v>
      </c>
      <c r="Q20">
        <f>'Car Connections'!Q20</f>
        <v>0</v>
      </c>
      <c r="R20">
        <f>'Car Connections'!R20</f>
        <v>0</v>
      </c>
      <c r="S20">
        <f>'Car Connections'!S20</f>
        <v>0</v>
      </c>
      <c r="T20">
        <f>'Car Connections'!T20</f>
        <v>0</v>
      </c>
      <c r="U20">
        <f>'Car Connections'!U20</f>
        <v>0</v>
      </c>
      <c r="V20">
        <f>'Car Connections'!V20</f>
        <v>0</v>
      </c>
      <c r="W20">
        <f>'Car Connections'!W20</f>
        <v>0</v>
      </c>
      <c r="X20">
        <f>'Car Connections'!X20</f>
        <v>0</v>
      </c>
      <c r="Y20">
        <f>'Car Connections'!Y20</f>
        <v>0</v>
      </c>
      <c r="Z20">
        <f>'Car Connections'!Z20</f>
        <v>0</v>
      </c>
      <c r="AA20">
        <f>'Car Connections'!AA20</f>
        <v>0</v>
      </c>
      <c r="AB20">
        <f>'Car Connections'!AB20</f>
        <v>0</v>
      </c>
      <c r="AC20">
        <f>'Car Connections'!AC20</f>
        <v>0</v>
      </c>
      <c r="AD20">
        <f>'Car Connections'!AD20</f>
        <v>0</v>
      </c>
      <c r="AE20">
        <f>'Car Connections'!AE20</f>
        <v>0</v>
      </c>
      <c r="AF20">
        <f>'Car Connections'!AF20</f>
        <v>0</v>
      </c>
      <c r="AG20">
        <f>'Car Connections'!AG20</f>
        <v>0</v>
      </c>
      <c r="AH20">
        <f>'Car Connections'!AH20</f>
        <v>0</v>
      </c>
      <c r="AI20">
        <f>'Car Connections'!AI20</f>
        <v>0</v>
      </c>
      <c r="AJ20">
        <f>'Car Connections'!AJ20</f>
        <v>0</v>
      </c>
    </row>
    <row r="21" spans="1:36" x14ac:dyDescent="0.25">
      <c r="A21">
        <f>'Car Connections'!A21</f>
        <v>0</v>
      </c>
      <c r="B21">
        <f>'Car Connections'!B21</f>
        <v>0</v>
      </c>
      <c r="C21">
        <f>'Car Connections'!C21</f>
        <v>0</v>
      </c>
      <c r="D21">
        <f>'Car Connections'!D21</f>
        <v>0</v>
      </c>
      <c r="E21">
        <f>'Car Connections'!E21</f>
        <v>0</v>
      </c>
      <c r="F21">
        <f>'Car Connections'!F21</f>
        <v>0</v>
      </c>
      <c r="G21">
        <f>'Car Connections'!G21</f>
        <v>0</v>
      </c>
      <c r="H21">
        <f>'Car Connections'!H21</f>
        <v>0</v>
      </c>
      <c r="I21">
        <f>'Car Connections'!I21</f>
        <v>0</v>
      </c>
      <c r="J21">
        <f>'Car Connections'!J21</f>
        <v>0</v>
      </c>
      <c r="K21">
        <f>'Car Connections'!K21</f>
        <v>0</v>
      </c>
      <c r="L21">
        <f>'Car Connections'!L21</f>
        <v>0</v>
      </c>
      <c r="M21">
        <f>'Car Connections'!M21</f>
        <v>0</v>
      </c>
      <c r="N21">
        <f>'Car Connections'!N21</f>
        <v>0</v>
      </c>
      <c r="O21">
        <f>'Car Connections'!O21</f>
        <v>0</v>
      </c>
      <c r="P21">
        <f>'Car Connections'!P21</f>
        <v>0</v>
      </c>
      <c r="Q21">
        <f>'Car Connections'!Q21</f>
        <v>0</v>
      </c>
      <c r="R21">
        <f>'Car Connections'!R21</f>
        <v>0</v>
      </c>
      <c r="S21">
        <f>'Car Connections'!S21</f>
        <v>0</v>
      </c>
      <c r="T21">
        <f>'Car Connections'!T21</f>
        <v>0</v>
      </c>
      <c r="U21">
        <f>'Car Connections'!U21</f>
        <v>0</v>
      </c>
      <c r="V21">
        <f>'Car Connections'!V21</f>
        <v>0</v>
      </c>
      <c r="W21">
        <f>'Car Connections'!W21</f>
        <v>0</v>
      </c>
      <c r="X21">
        <f>'Car Connections'!X21</f>
        <v>0</v>
      </c>
      <c r="Y21">
        <f>'Car Connections'!Y21</f>
        <v>0</v>
      </c>
      <c r="Z21">
        <f>'Car Connections'!Z21</f>
        <v>0</v>
      </c>
      <c r="AA21">
        <f>'Car Connections'!AA21</f>
        <v>0</v>
      </c>
      <c r="AB21">
        <f>'Car Connections'!AB21</f>
        <v>0</v>
      </c>
      <c r="AC21">
        <f>'Car Connections'!AC21</f>
        <v>0</v>
      </c>
      <c r="AD21">
        <f>'Car Connections'!AD21</f>
        <v>0</v>
      </c>
      <c r="AE21">
        <f>'Car Connections'!AE21</f>
        <v>0</v>
      </c>
      <c r="AF21">
        <f>'Car Connections'!AF21</f>
        <v>0</v>
      </c>
      <c r="AG21">
        <f>'Car Connections'!AG21</f>
        <v>0</v>
      </c>
      <c r="AH21">
        <f>'Car Connections'!AH21</f>
        <v>0</v>
      </c>
      <c r="AI21">
        <f>'Car Connections'!AI21</f>
        <v>0</v>
      </c>
      <c r="AJ21">
        <f>'Car Connections'!AJ21</f>
        <v>0</v>
      </c>
    </row>
    <row r="22" spans="1:36" x14ac:dyDescent="0.25">
      <c r="A22">
        <f>'Car Connections'!A22</f>
        <v>0</v>
      </c>
      <c r="B22">
        <f>'Car Connections'!B22</f>
        <v>0</v>
      </c>
      <c r="C22">
        <f>'Car Connections'!C22</f>
        <v>0</v>
      </c>
      <c r="D22">
        <f>'Car Connections'!D22</f>
        <v>0</v>
      </c>
      <c r="E22">
        <f>'Car Connections'!E22</f>
        <v>0</v>
      </c>
      <c r="F22">
        <f>'Car Connections'!F22</f>
        <v>0</v>
      </c>
      <c r="G22">
        <f>'Car Connections'!G22</f>
        <v>0</v>
      </c>
      <c r="H22">
        <f>'Car Connections'!H22</f>
        <v>0</v>
      </c>
      <c r="I22">
        <f>'Car Connections'!I22</f>
        <v>0</v>
      </c>
      <c r="J22">
        <f>'Car Connections'!J22</f>
        <v>0</v>
      </c>
      <c r="K22">
        <f>'Car Connections'!K22</f>
        <v>0</v>
      </c>
      <c r="L22">
        <f>'Car Connections'!L22</f>
        <v>0</v>
      </c>
      <c r="M22">
        <f>'Car Connections'!M22</f>
        <v>0</v>
      </c>
      <c r="N22">
        <f>'Car Connections'!N22</f>
        <v>0</v>
      </c>
      <c r="O22">
        <f>'Car Connections'!O22</f>
        <v>0</v>
      </c>
      <c r="P22">
        <f>'Car Connections'!P22</f>
        <v>0</v>
      </c>
      <c r="Q22">
        <f>'Car Connections'!Q22</f>
        <v>0</v>
      </c>
      <c r="R22">
        <f>'Car Connections'!R22</f>
        <v>0</v>
      </c>
      <c r="S22">
        <f>'Car Connections'!S22</f>
        <v>0</v>
      </c>
      <c r="T22">
        <f>'Car Connections'!T22</f>
        <v>0</v>
      </c>
      <c r="U22">
        <f>'Car Connections'!U22</f>
        <v>0</v>
      </c>
      <c r="V22">
        <f>'Car Connections'!V22</f>
        <v>0</v>
      </c>
      <c r="W22">
        <f>'Car Connections'!W22</f>
        <v>0</v>
      </c>
      <c r="X22">
        <f>'Car Connections'!X22</f>
        <v>0</v>
      </c>
      <c r="Y22">
        <f>'Car Connections'!Y22</f>
        <v>0</v>
      </c>
      <c r="Z22">
        <f>'Car Connections'!Z22</f>
        <v>0</v>
      </c>
      <c r="AA22">
        <f>'Car Connections'!AA22</f>
        <v>0</v>
      </c>
      <c r="AB22">
        <f>'Car Connections'!AB22</f>
        <v>0</v>
      </c>
      <c r="AC22">
        <f>'Car Connections'!AC22</f>
        <v>0</v>
      </c>
      <c r="AD22">
        <f>'Car Connections'!AD22</f>
        <v>0</v>
      </c>
      <c r="AE22">
        <f>'Car Connections'!AE22</f>
        <v>0</v>
      </c>
      <c r="AF22">
        <f>'Car Connections'!AF22</f>
        <v>0</v>
      </c>
      <c r="AG22">
        <f>'Car Connections'!AG22</f>
        <v>0</v>
      </c>
      <c r="AH22">
        <f>'Car Connections'!AH22</f>
        <v>0</v>
      </c>
      <c r="AI22">
        <f>'Car Connections'!AI22</f>
        <v>0</v>
      </c>
      <c r="AJ22">
        <f>'Car Connections'!AJ22</f>
        <v>0</v>
      </c>
    </row>
    <row r="23" spans="1:36" x14ac:dyDescent="0.25">
      <c r="A23">
        <f>'Car Connections'!A23</f>
        <v>0</v>
      </c>
      <c r="B23">
        <f>'Car Connections'!B23</f>
        <v>0</v>
      </c>
      <c r="C23">
        <f>'Car Connections'!C23</f>
        <v>0</v>
      </c>
      <c r="D23">
        <f>'Car Connections'!D23</f>
        <v>0</v>
      </c>
      <c r="E23">
        <f>'Car Connections'!E23</f>
        <v>0</v>
      </c>
      <c r="F23">
        <f>'Car Connections'!F23</f>
        <v>0</v>
      </c>
      <c r="G23">
        <f>'Car Connections'!G23</f>
        <v>0</v>
      </c>
      <c r="H23">
        <f>'Car Connections'!H23</f>
        <v>0</v>
      </c>
      <c r="I23">
        <f>'Car Connections'!I23</f>
        <v>0</v>
      </c>
      <c r="J23">
        <f>'Car Connections'!J23</f>
        <v>0</v>
      </c>
      <c r="K23">
        <f>'Car Connections'!K23</f>
        <v>0</v>
      </c>
      <c r="L23">
        <f>'Car Connections'!L23</f>
        <v>0</v>
      </c>
      <c r="M23">
        <f>'Car Connections'!M23</f>
        <v>0</v>
      </c>
      <c r="N23">
        <f>'Car Connections'!N23</f>
        <v>0</v>
      </c>
      <c r="O23">
        <f>'Car Connections'!O23</f>
        <v>0</v>
      </c>
      <c r="P23">
        <f>'Car Connections'!P23</f>
        <v>0</v>
      </c>
      <c r="Q23">
        <f>'Car Connections'!Q23</f>
        <v>0</v>
      </c>
      <c r="R23">
        <f>'Car Connections'!R23</f>
        <v>0</v>
      </c>
      <c r="S23">
        <f>'Car Connections'!S23</f>
        <v>0</v>
      </c>
      <c r="T23">
        <f>'Car Connections'!T23</f>
        <v>0</v>
      </c>
      <c r="U23">
        <f>'Car Connections'!U23</f>
        <v>0</v>
      </c>
      <c r="V23">
        <f>'Car Connections'!V23</f>
        <v>0</v>
      </c>
      <c r="W23">
        <f>'Car Connections'!W23</f>
        <v>0</v>
      </c>
      <c r="X23">
        <f>'Car Connections'!X23</f>
        <v>0</v>
      </c>
      <c r="Y23">
        <f>'Car Connections'!Y23</f>
        <v>0</v>
      </c>
      <c r="Z23">
        <f>'Car Connections'!Z23</f>
        <v>0</v>
      </c>
      <c r="AA23">
        <f>'Car Connections'!AA23</f>
        <v>0</v>
      </c>
      <c r="AB23">
        <f>'Car Connections'!AB23</f>
        <v>0</v>
      </c>
      <c r="AC23">
        <f>'Car Connections'!AC23</f>
        <v>0</v>
      </c>
      <c r="AD23">
        <f>'Car Connections'!AD23</f>
        <v>0</v>
      </c>
      <c r="AE23">
        <f>'Car Connections'!AE23</f>
        <v>0</v>
      </c>
      <c r="AF23">
        <f>'Car Connections'!AF23</f>
        <v>0</v>
      </c>
      <c r="AG23">
        <f>'Car Connections'!AG23</f>
        <v>0</v>
      </c>
      <c r="AH23">
        <f>'Car Connections'!AH23</f>
        <v>0</v>
      </c>
      <c r="AI23">
        <f>'Car Connections'!AI23</f>
        <v>0</v>
      </c>
      <c r="AJ23">
        <f>'Car Connections'!AJ23</f>
        <v>0</v>
      </c>
    </row>
  </sheetData>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J3"/>
  <sheetViews>
    <sheetView workbookViewId="0">
      <selection activeCell="A4" sqref="A4"/>
    </sheetView>
  </sheetViews>
  <sheetFormatPr defaultRowHeight="15" x14ac:dyDescent="0.25"/>
  <cols>
    <col min="1" max="1" width="51.85546875" customWidth="1"/>
    <col min="2" max="2" width="28.7109375" customWidth="1"/>
    <col min="3" max="3" width="19.5703125" customWidth="1"/>
    <col min="4" max="4" width="18.5703125" customWidth="1"/>
    <col min="5" max="5" width="39.7109375" customWidth="1"/>
    <col min="6" max="6" width="35" customWidth="1"/>
    <col min="7" max="7" width="24.140625" customWidth="1"/>
    <col min="8" max="8" width="23.7109375" customWidth="1"/>
    <col min="9" max="11" width="24.5703125" customWidth="1"/>
    <col min="12" max="12" width="28.5703125" customWidth="1"/>
    <col min="13" max="15" width="26" customWidth="1"/>
    <col min="16" max="16" width="30.85546875" customWidth="1"/>
    <col min="17" max="17" width="28.42578125" customWidth="1"/>
    <col min="18" max="18" width="29.28515625" customWidth="1"/>
    <col min="19" max="19" width="30.140625" customWidth="1"/>
    <col min="20" max="20" width="29.85546875" customWidth="1"/>
    <col min="21" max="21" width="36.85546875" customWidth="1"/>
    <col min="22" max="25" width="29.28515625" customWidth="1"/>
    <col min="26" max="26" width="32.28515625" customWidth="1"/>
    <col min="27" max="27" width="37.28515625" customWidth="1"/>
    <col min="28" max="28" width="36.5703125" customWidth="1"/>
    <col min="29" max="32" width="29.28515625" customWidth="1"/>
    <col min="33" max="33" width="25.5703125" customWidth="1"/>
    <col min="34" max="34" width="32.42578125" customWidth="1"/>
    <col min="35" max="36" width="26.5703125" customWidth="1"/>
  </cols>
  <sheetData>
    <row r="1" spans="1:36" x14ac:dyDescent="0.25">
      <c r="A1" s="5" t="s">
        <v>53</v>
      </c>
      <c r="B1" s="5" t="s">
        <v>54</v>
      </c>
      <c r="C1" s="5" t="s">
        <v>82</v>
      </c>
      <c r="D1" s="5" t="s">
        <v>83</v>
      </c>
      <c r="E1" s="5" t="s">
        <v>55</v>
      </c>
      <c r="F1" s="5" t="s">
        <v>56</v>
      </c>
      <c r="G1" s="5" t="s">
        <v>57</v>
      </c>
      <c r="H1" s="5" t="s">
        <v>58</v>
      </c>
      <c r="I1" s="5" t="s">
        <v>52</v>
      </c>
      <c r="J1" s="5" t="s">
        <v>101</v>
      </c>
      <c r="K1" s="5" t="s">
        <v>102</v>
      </c>
      <c r="L1" s="6" t="s">
        <v>63</v>
      </c>
      <c r="M1" s="6" t="s">
        <v>64</v>
      </c>
      <c r="N1" s="6" t="s">
        <v>68</v>
      </c>
      <c r="O1" s="6" t="s">
        <v>70</v>
      </c>
      <c r="P1" s="6" t="s">
        <v>65</v>
      </c>
      <c r="Q1" s="6" t="s">
        <v>66</v>
      </c>
      <c r="R1" s="6" t="s">
        <v>67</v>
      </c>
      <c r="S1" s="6" t="s">
        <v>72</v>
      </c>
      <c r="T1" s="6" t="s">
        <v>69</v>
      </c>
      <c r="U1" s="6" t="s">
        <v>78</v>
      </c>
      <c r="V1" s="6" t="s">
        <v>80</v>
      </c>
      <c r="W1" s="6" t="s">
        <v>94</v>
      </c>
      <c r="X1" s="6" t="s">
        <v>81</v>
      </c>
      <c r="Y1" s="6" t="s">
        <v>95</v>
      </c>
      <c r="Z1" s="6" t="s">
        <v>73</v>
      </c>
      <c r="AA1" s="6" t="s">
        <v>74</v>
      </c>
      <c r="AB1" s="6" t="s">
        <v>79</v>
      </c>
      <c r="AC1" s="6" t="s">
        <v>84</v>
      </c>
      <c r="AD1" s="6" t="s">
        <v>96</v>
      </c>
      <c r="AE1" s="6" t="s">
        <v>85</v>
      </c>
      <c r="AF1" s="6" t="s">
        <v>97</v>
      </c>
      <c r="AG1" s="6" t="s">
        <v>76</v>
      </c>
      <c r="AH1" s="6" t="s">
        <v>77</v>
      </c>
      <c r="AI1" s="6" t="s">
        <v>91</v>
      </c>
      <c r="AJ1" s="6" t="s">
        <v>90</v>
      </c>
    </row>
    <row r="2" spans="1:36" x14ac:dyDescent="0.25">
      <c r="A2" t="str">
        <f>'Part-Assembly Locators'!B10</f>
        <v>Core Electronics Bay::High Voltage Distribution Unit</v>
      </c>
      <c r="B2" t="str">
        <f>'Part-Assembly Locators'!B2</f>
        <v>Front Motor</v>
      </c>
      <c r="C2" t="b">
        <v>0</v>
      </c>
      <c r="D2" t="b">
        <v>0</v>
      </c>
      <c r="E2" t="s">
        <v>189</v>
      </c>
      <c r="F2" t="s">
        <v>191</v>
      </c>
      <c r="G2" t="s">
        <v>188</v>
      </c>
      <c r="H2" t="s">
        <v>188</v>
      </c>
      <c r="I2" t="s">
        <v>192</v>
      </c>
      <c r="L2">
        <f>MATCH(A2,'Part-Assembly Locators'!$B$2:$B$1000,FALSE)</f>
        <v>9</v>
      </c>
      <c r="M2">
        <f>MATCH(B2,'Part-Assembly Locators'!$B$2:$B$1000,FALSE)</f>
        <v>1</v>
      </c>
      <c r="N2">
        <f>IF(O2,1,IF(P2,2,IF(Q2,3,4)))</f>
        <v>1</v>
      </c>
      <c r="O2" t="b">
        <f>IF(INDEX('Part-Assembly Locators'!$B$2:$G$1000,'Car Connections'!L2,3)&lt;&gt;INDEX('Part-Assembly Locators'!$B$2:$G$1000,'Car Connections'!M2,3),TRUE,IF(INDEX('Part-Assembly Locators'!$B$2:$G$1000,'Car Connections'!L2,3)="",TRUE,FALSE))</f>
        <v>1</v>
      </c>
      <c r="P2" t="b">
        <f>IF(NOT(O2),IF(INDEX('Part-Assembly Locators'!$B$2:$G$1000,'Car Connections'!L2,4)&lt;&gt;INDEX('Part-Assembly Locators'!$B$2:$G$1000,'Car Connections'!M2,4),TRUE,IF(INDEX('Part-Assembly Locators'!$B$2:$G$1000,'Car Connections'!L2,4)="",TRUE,FALSE)),TRUE)</f>
        <v>1</v>
      </c>
      <c r="Q2" t="b">
        <f>IF(NOT(OR(O2,P2)),IF(INDEX('Part-Assembly Locators'!$B$2:$G$1000,'Car Connections'!L2,5)&lt;&gt;INDEX('Part-Assembly Locators'!$B$2:$G$1000,'Car Connections'!M2,5),TRUE,IF(INDEX('Part-Assembly Locators'!$B$2:$G$1000,'Car Connections'!L2,5)="",TRUE,FALSE)),FALSE)</f>
        <v>0</v>
      </c>
      <c r="R2" t="b">
        <f>INDEX('Part-Assembly Locators'!$B$2:$G$1000,'Car Connections'!L2,6)&lt;&gt;INDEX('Part-Assembly Locators'!$B$2:$G$1000,'Car Connections'!M2,6)</f>
        <v>0</v>
      </c>
      <c r="S2" t="b">
        <f>IF(INDEX('Part-Assembly Locators'!$A$2:$G$1000,'Car Connections'!L2,3+'Car Connections'!N2)="",FALSE,TRUE)</f>
        <v>1</v>
      </c>
      <c r="T2" t="str">
        <f>IF(INDEX('Part-Assembly Locators'!$A$2:$G$1000,'Car Connections'!L2,3+'Car Connections'!N2)="",A2,INDEX('Part-Assembly Locators'!$A$2:$G$1000,'Car Connections'!L2,3+'Car Connections'!N2))</f>
        <v>Elex Bay</v>
      </c>
      <c r="U2" t="str">
        <f>INDEX('Part Type Split'!$A$2:$A$1003,MATCH(T2,'Part Type Split'!$B$2:$B$1003,0))</f>
        <v>Core Electronics Bay</v>
      </c>
      <c r="V2" t="str">
        <f>IF(S2,IF(INDEX('Part-Assembly Locators'!$D$2:$G$1000,L2,'Car Connections'!N2+1)="",A2,INDEX('Part-Assembly Locators'!$D$2:$G$1000,L2,'Car Connections'!N2+1)),"")</f>
        <v>Core Electronics Bay::High Voltage Distribution Unit</v>
      </c>
      <c r="W2" t="str">
        <f>IF(V2="","",INDEX('Part Type Split'!$A$2:$A$1003,MATCH(V2,'Part Type Split'!$B$2:$B$1003,0)))</f>
        <v>High Voltage Distribution Unit</v>
      </c>
      <c r="X2" t="str">
        <f>IF(S2,IF(AND(INDEX('Part-Assembly Locators'!$D$2:$G$1000,L2,'Car Connections'!N2+2)="", INDEX('Part-Assembly Locators'!$D$2:$G$1000,L2,'Car Connections'!N2+1)&lt;&gt;""),A2,IF(INDEX('Part-Assembly Locators'!$D$2:$G$1000,L2,'Car Connections'!N2+2)="","",INDEX('Part-Assembly Locators'!$D$2:$G$1000,L2,'Car Connections'!N2+2))),"")</f>
        <v/>
      </c>
      <c r="Y2" t="str">
        <f>IF(X2="","",INDEX('Part Type Split'!$A$2:$A$1003,MATCH(X2,'Part Type Split'!$B$2:$B$1003,0)))</f>
        <v/>
      </c>
      <c r="Z2" t="b">
        <f>IF(INDEX('Part-Assembly Locators'!$A$2:$G$1000,'Car Connections'!M2,3+'Car Connections'!N2)="",FALSE,TRUE)</f>
        <v>0</v>
      </c>
      <c r="AA2" t="str">
        <f>IF(INDEX('Part-Assembly Locators'!$A$2:$G$1000,'Car Connections'!M2,3+'Car Connections'!N2)="",B2,INDEX('Part-Assembly Locators'!$A$2:$G$1000,'Car Connections'!M2,3+'Car Connections'!N2))</f>
        <v>Front Motor</v>
      </c>
      <c r="AB2" t="str">
        <f>INDEX('Part Type Split'!$A$2:$A$1003,MATCH(AA2,'Part Type Split'!$B$2:$B$1003,0))</f>
        <v>Permanent Magnet Switched Reluctance Motor</v>
      </c>
      <c r="AC2" t="str">
        <f>IF(Z2,IF(INDEX('Part-Assembly Locators'!$D$2:$G$1000,M2,'Car Connections'!N2+1)="",B2,INDEX('Part-Assembly Locators'!$D$2:$G$1000,M2,'Car Connections'!N2+1)),"")</f>
        <v/>
      </c>
      <c r="AD2" t="str">
        <f>IF(AC2="","",INDEX('Part Type Split'!$A$2:$A$1003,MATCH(AC2,'Part Type Split'!$B$2:$B$1003,0)))</f>
        <v/>
      </c>
      <c r="AE2" t="str">
        <f>IF(Z2,IF(AND(INDEX('Part-Assembly Locators'!$D$2:$G$1000,M2,'Car Connections'!N2+2)="", INDEX('Part-Assembly Locators'!$D$2:$G$1000,M2,'Car Connections'!N2+1)&lt;&gt;""),B2,IF(INDEX('Part-Assembly Locators'!$D$2:$G$1000,M2,'Car Connections'!N2+2)="","",INDEX('Part-Assembly Locators'!$D$2:$G$1000,M2,'Car Connections'!N2+2))),"")</f>
        <v/>
      </c>
      <c r="AF2" t="str">
        <f>IF(AE2="","",INDEX('Part Type Split'!$A$2:$A$1003,MATCH(AE2,'Part Type Split'!$B$2:$B$1003,0)))</f>
        <v/>
      </c>
      <c r="AG2" t="str">
        <f>IF(O2,'Component Tracking'!$A$2,INDEX('Part-Assembly Locators'!$A$2:$G$1000,'Car Connections'!L2,'Car Connections'!N2+2))</f>
        <v>Electric Car</v>
      </c>
      <c r="AH2" t="str">
        <f>IF(AG2='Component Tracking'!$A$2,'Component Tracking'!$A$2,INDEX('Part Type Split'!$A$2:$A$1003,MATCH('Car Connections'!AG2,'Part Type Split'!$B$2:$B$1003,0)))</f>
        <v>Electric Car</v>
      </c>
      <c r="AI2">
        <f>(4-COUNTBLANK(V2:Y2))/2</f>
        <v>1</v>
      </c>
      <c r="AJ2">
        <f>(4-COUNTBLANK(AC2:AF2))/2</f>
        <v>0</v>
      </c>
    </row>
    <row r="3" spans="1:36" x14ac:dyDescent="0.25">
      <c r="A3" t="str">
        <f>'Part-Assembly Locators'!B10</f>
        <v>Core Electronics Bay::High Voltage Distribution Unit</v>
      </c>
      <c r="B3" t="str">
        <f>'Part-Assembly Locators'!B3</f>
        <v>Rear Motor</v>
      </c>
      <c r="C3" t="b">
        <v>0</v>
      </c>
      <c r="D3" t="b">
        <v>0</v>
      </c>
      <c r="E3" t="s">
        <v>190</v>
      </c>
      <c r="F3" t="s">
        <v>191</v>
      </c>
      <c r="G3" t="s">
        <v>188</v>
      </c>
      <c r="H3" t="s">
        <v>188</v>
      </c>
      <c r="I3" t="s">
        <v>192</v>
      </c>
      <c r="L3">
        <f>MATCH(A3,'Part-Assembly Locators'!$B$2:$B$1000,FALSE)</f>
        <v>9</v>
      </c>
      <c r="M3">
        <f>MATCH(B3,'Part-Assembly Locators'!$B$2:$B$1000,FALSE)</f>
        <v>2</v>
      </c>
      <c r="N3">
        <f t="shared" ref="N3" si="0">IF(O3,1,IF(P3,2,IF(Q3,3,4)))</f>
        <v>1</v>
      </c>
      <c r="O3" t="b">
        <f>IF(INDEX('Part-Assembly Locators'!$B$2:$G$1000,'Car Connections'!L3,3)&lt;&gt;INDEX('Part-Assembly Locators'!$B$2:$G$1000,'Car Connections'!M3,3),TRUE,IF(INDEX('Part-Assembly Locators'!$B$2:$G$1000,'Car Connections'!L3,3)="",TRUE,FALSE))</f>
        <v>1</v>
      </c>
      <c r="P3" t="b">
        <f>IF(NOT(O3),IF(INDEX('Part-Assembly Locators'!$B$2:$G$1000,'Car Connections'!L3,4)&lt;&gt;INDEX('Part-Assembly Locators'!$B$2:$G$1000,'Car Connections'!M3,4),TRUE,IF(INDEX('Part-Assembly Locators'!$B$2:$G$1000,'Car Connections'!L3,4)="",TRUE,FALSE)),TRUE)</f>
        <v>1</v>
      </c>
      <c r="Q3" t="b">
        <f>IF(NOT(OR(O3,P3)),IF(INDEX('Part-Assembly Locators'!$B$2:$G$1000,'Car Connections'!L3,5)&lt;&gt;INDEX('Part-Assembly Locators'!$B$2:$G$1000,'Car Connections'!M3,5),TRUE,IF(INDEX('Part-Assembly Locators'!$B$2:$G$1000,'Car Connections'!L3,5)="",TRUE,FALSE)),FALSE)</f>
        <v>0</v>
      </c>
      <c r="R3" t="b">
        <f>INDEX('Part-Assembly Locators'!$B$2:$G$1000,'Car Connections'!L3,6)&lt;&gt;INDEX('Part-Assembly Locators'!$B$2:$G$1000,'Car Connections'!M3,6)</f>
        <v>0</v>
      </c>
      <c r="S3" t="b">
        <f>IF(INDEX('Part-Assembly Locators'!$A$2:$G$1000,'Car Connections'!L3,3+'Car Connections'!N3)="",FALSE,TRUE)</f>
        <v>1</v>
      </c>
      <c r="T3" t="str">
        <f>IF(INDEX('Part-Assembly Locators'!$A$2:$G$1000,'Car Connections'!L3,3+'Car Connections'!N3)="",A3,INDEX('Part-Assembly Locators'!$A$2:$G$1000,'Car Connections'!L3,3+'Car Connections'!N3))</f>
        <v>Elex Bay</v>
      </c>
      <c r="U3" t="str">
        <f>INDEX('Part Type Split'!$A$2:$A$1003,MATCH(T3,'Part Type Split'!$B$2:$B$1003,0))</f>
        <v>Core Electronics Bay</v>
      </c>
      <c r="V3" t="str">
        <f>IF(S3,IF(INDEX('Part-Assembly Locators'!$D$2:$G$1000,L3,'Car Connections'!N3+1)="",A3,INDEX('Part-Assembly Locators'!$D$2:$G$1000,L3,'Car Connections'!N3+1)),"")</f>
        <v>Core Electronics Bay::High Voltage Distribution Unit</v>
      </c>
      <c r="W3" t="str">
        <f>IF(V3="","",INDEX('Part Type Split'!$A$2:$A$1003,MATCH(V3,'Part Type Split'!$B$2:$B$1003,0)))</f>
        <v>High Voltage Distribution Unit</v>
      </c>
      <c r="X3" t="str">
        <f>IF(S3,IF(AND(INDEX('Part-Assembly Locators'!$D$2:$G$1000,L3,'Car Connections'!N3+2)="", INDEX('Part-Assembly Locators'!$D$2:$G$1000,L3,'Car Connections'!N3+1)&lt;&gt;""),A3,IF(INDEX('Part-Assembly Locators'!$D$2:$G$1000,L3,'Car Connections'!N3+2)="","",INDEX('Part-Assembly Locators'!$D$2:$G$1000,L3,'Car Connections'!N3+2))),"")</f>
        <v/>
      </c>
      <c r="Y3" t="str">
        <f>IF(X3="","",INDEX('Part Type Split'!$A$2:$A$1003,MATCH(X3,'Part Type Split'!$B$2:$B$1003,0)))</f>
        <v/>
      </c>
      <c r="Z3" t="b">
        <f>IF(INDEX('Part-Assembly Locators'!$A$2:$G$1000,'Car Connections'!M3,3+'Car Connections'!N3)="",FALSE,TRUE)</f>
        <v>0</v>
      </c>
      <c r="AA3" t="str">
        <f>IF(INDEX('Part-Assembly Locators'!$A$2:$G$1000,'Car Connections'!M3,3+'Car Connections'!N3)="",B3,INDEX('Part-Assembly Locators'!$A$2:$G$1000,'Car Connections'!M3,3+'Car Connections'!N3))</f>
        <v>Rear Motor</v>
      </c>
      <c r="AB3" t="str">
        <f>INDEX('Part Type Split'!$A$2:$A$1003,MATCH(AA3,'Part Type Split'!$B$2:$B$1003,0))</f>
        <v>Permanent Magnet Switched Reluctance Motor</v>
      </c>
      <c r="AC3" t="str">
        <f>IF(Z3,IF(INDEX('Part-Assembly Locators'!$D$2:$G$1000,M3,'Car Connections'!N3+1)="",B3,INDEX('Part-Assembly Locators'!$D$2:$G$1000,M3,'Car Connections'!N3+1)),"")</f>
        <v/>
      </c>
      <c r="AD3" t="str">
        <f>IF(AC3="","",INDEX('Part Type Split'!$A$2:$A$1003,MATCH(AC3,'Part Type Split'!$B$2:$B$1003,0)))</f>
        <v/>
      </c>
      <c r="AE3" t="str">
        <f>IF(Z3,IF(AND(INDEX('Part-Assembly Locators'!$D$2:$G$1000,M3,'Car Connections'!N3+2)="", INDEX('Part-Assembly Locators'!$D$2:$G$1000,M3,'Car Connections'!N3+1)&lt;&gt;""),B3,IF(INDEX('Part-Assembly Locators'!$D$2:$G$1000,M3,'Car Connections'!N3+2)="","",INDEX('Part-Assembly Locators'!$D$2:$G$1000,M3,'Car Connections'!N3+2))),"")</f>
        <v/>
      </c>
      <c r="AF3" t="str">
        <f>IF(AE3="","",INDEX('Part Type Split'!$A$2:$A$1003,MATCH(AE3,'Part Type Split'!$B$2:$B$1003,0)))</f>
        <v/>
      </c>
      <c r="AG3" t="str">
        <f>IF(O3,'Component Tracking'!$A$2,INDEX('Part-Assembly Locators'!$A$2:$G$1000,'Car Connections'!L3,'Car Connections'!N3+2))</f>
        <v>Electric Car</v>
      </c>
      <c r="AH3" t="str">
        <f>IF(AG3='Component Tracking'!$A$2,'Component Tracking'!$A$2,INDEX('Part Type Split'!$A$2:$A$1003,MATCH('Car Connections'!AG3,'Part Type Split'!$B$2:$B$1003,0)))</f>
        <v>Electric Car</v>
      </c>
      <c r="AI3">
        <f t="shared" ref="AI3" si="1">(4-COUNTBLANK(V3:Y3))/2</f>
        <v>1</v>
      </c>
      <c r="AJ3">
        <f t="shared" ref="AJ3" si="2">(4-COUNTBLANK(AC3:AF3))/2</f>
        <v>0</v>
      </c>
    </row>
  </sheetData>
  <pageMargins left="0.7" right="0.7" top="0.75" bottom="0.75" header="0.3" footer="0.3"/>
  <pageSetup orientation="portrait" horizontalDpi="4294967295" verticalDpi="4294967295"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workbookViewId="0">
      <selection activeCell="C31" sqref="C31"/>
    </sheetView>
  </sheetViews>
  <sheetFormatPr defaultRowHeight="15" x14ac:dyDescent="0.25"/>
  <cols>
    <col min="1" max="1" width="27.140625" customWidth="1"/>
    <col min="2" max="2" width="27.5703125" customWidth="1"/>
    <col min="3" max="4" width="25.28515625" customWidth="1"/>
    <col min="5" max="5" width="27.140625" customWidth="1"/>
    <col min="6" max="6" width="28.5703125" customWidth="1"/>
    <col min="8" max="8" width="26.42578125" customWidth="1"/>
    <col min="11" max="11" width="21.42578125" customWidth="1"/>
    <col min="12" max="12" width="24.5703125" customWidth="1"/>
    <col min="13" max="13" width="25.85546875" customWidth="1"/>
    <col min="14" max="14" width="25.42578125" customWidth="1"/>
  </cols>
  <sheetData>
    <row r="1" spans="1:15" x14ac:dyDescent="0.25">
      <c r="A1" s="6" t="s">
        <v>92</v>
      </c>
      <c r="B1" s="6" t="s">
        <v>86</v>
      </c>
      <c r="C1" s="6" t="s">
        <v>87</v>
      </c>
      <c r="D1" s="6" t="s">
        <v>93</v>
      </c>
      <c r="E1" s="6" t="s">
        <v>88</v>
      </c>
      <c r="F1" s="6" t="s">
        <v>89</v>
      </c>
      <c r="G1" s="6"/>
      <c r="H1" s="6"/>
      <c r="I1" s="6"/>
      <c r="J1" s="6"/>
      <c r="K1" s="6" t="s">
        <v>98</v>
      </c>
      <c r="L1" s="6" t="s">
        <v>99</v>
      </c>
      <c r="M1" s="6" t="s">
        <v>100</v>
      </c>
      <c r="N1" s="6" t="s">
        <v>104</v>
      </c>
    </row>
    <row r="2" spans="1:15" x14ac:dyDescent="0.25">
      <c r="A2">
        <v>0</v>
      </c>
      <c r="B2">
        <v>1</v>
      </c>
      <c r="C2">
        <v>0</v>
      </c>
      <c r="D2">
        <f>A25</f>
        <v>2</v>
      </c>
      <c r="E2">
        <v>1</v>
      </c>
      <c r="F2">
        <v>7</v>
      </c>
      <c r="K2" t="str">
        <f>IF(NOT(ISNA(MATCH(ROW()-1,'Delegation Counters'!$A$2:$A$25,FALSE))),"Source " &amp; MATCH(ROW()-1,'Delegation Counters'!$A$2:$A$25,FALSE),"Target " &amp; MATCH(ROW()-1,'Delegation Counters'!$D$2:$D$33,FALSE))</f>
        <v>Source 2</v>
      </c>
      <c r="L2">
        <f>IF(NOT(ISNA(MATCH(ROW()-1,'Delegation Counters'!$A$2:$A$25,FALSE))),INDEX($A$2:$F$33,MATCH(ROW()-1,'Delegation Counters'!$A$2:$A$25,FALSE),2),INDEX($A$2:$F$33,MATCH(ROW()-1,'Delegation Counters'!$D$2:$D$33,FALSE),5))</f>
        <v>1</v>
      </c>
      <c r="M2">
        <f>IF(NOT(ISNA(MATCH(ROW()-1,'Delegation Counters'!$A$2:$A$25,FALSE))),INDEX($A$2:$F$33,MATCH(ROW()-1,'Delegation Counters'!$A$2:$A$25,FALSE),3),INDEX($A$2:$F$33,MATCH(ROW()-1,'Delegation Counters'!$D$2:$D$33,FALSE),6))</f>
        <v>2</v>
      </c>
      <c r="N2" t="b">
        <f>NOT(L2=L3)</f>
        <v>1</v>
      </c>
      <c r="O2" t="s">
        <v>103</v>
      </c>
    </row>
    <row r="3" spans="1:15" x14ac:dyDescent="0.25">
      <c r="A3">
        <f>IF(C3&lt;&gt;0,A2+1,A2)</f>
        <v>1</v>
      </c>
      <c r="B3">
        <f>IF(C3&gt;C2,B2,B2+1)</f>
        <v>1</v>
      </c>
      <c r="C3">
        <f>IF(C2+1&lt;=2*INDEX(Connections!$AI$2:$AI$23,B2),C2+2,0)</f>
        <v>2</v>
      </c>
      <c r="D3">
        <f>IF(F3&lt;&gt;7,D2+1,D2)</f>
        <v>2</v>
      </c>
      <c r="E3">
        <f>IF(F3&gt;F2,E2,E2+1)</f>
        <v>2</v>
      </c>
      <c r="F3">
        <f>IF(F2+1&lt;=2*INDEX(Connections!$AJ$2:$AJ$23,E2)+7,F2+2,7)</f>
        <v>7</v>
      </c>
      <c r="K3" t="str">
        <f>IF(NOT(ISNA(MATCH(ROW()-1,'Delegation Counters'!$A$2:$A$25,FALSE))),"Source " &amp; MATCH(ROW()-1,'Delegation Counters'!$A$2:$A$25,FALSE),"Target " &amp; MATCH(ROW()-1,'Delegation Counters'!$D$2:$D$33,FALSE))</f>
        <v>Source 4</v>
      </c>
      <c r="L3">
        <f>IF(NOT(ISNA(MATCH(ROW()-1,'Delegation Counters'!$A$2:$A$25,FALSE))),INDEX($A$2:$F$33,MATCH(ROW()-1,'Delegation Counters'!$A$2:$A$25,FALSE),2),INDEX($A$2:$F$33,MATCH(ROW()-1,'Delegation Counters'!$D$2:$D$33,FALSE),5))</f>
        <v>2</v>
      </c>
      <c r="M3">
        <f>IF(NOT(ISNA(MATCH(ROW()-1,'Delegation Counters'!$A$2:$A$25,FALSE))),INDEX($A$2:$F$33,MATCH(ROW()-1,'Delegation Counters'!$A$2:$A$25,FALSE),3),INDEX($A$2:$F$33,MATCH(ROW()-1,'Delegation Counters'!$D$2:$D$33,FALSE),6))</f>
        <v>2</v>
      </c>
      <c r="N3" t="e">
        <f t="shared" ref="N3:N7" si="0">NOT(L3=L4)</f>
        <v>#N/A</v>
      </c>
    </row>
    <row r="4" spans="1:15" x14ac:dyDescent="0.25">
      <c r="A4">
        <f t="shared" ref="A4:A25" si="1">IF(C4&lt;&gt;0,A3+1,A3)</f>
        <v>1</v>
      </c>
      <c r="B4">
        <f t="shared" ref="B4:B25" si="2">IF(C4&gt;C3,B3,B3+1)</f>
        <v>2</v>
      </c>
      <c r="C4">
        <f>IF(C3+1&lt;=2*INDEX(Connections!$AI$2:$AI$23,B3),C3+2,0)</f>
        <v>0</v>
      </c>
      <c r="D4">
        <f t="shared" ref="D4:D32" si="3">IF(F4&lt;&gt;7,D3+1,D3)</f>
        <v>2</v>
      </c>
      <c r="E4">
        <f t="shared" ref="E4:E32" si="4">IF(F4&gt;F3,E3,E3+1)</f>
        <v>3</v>
      </c>
      <c r="F4">
        <f>IF(F3+1&lt;=2*INDEX(Connections!$AJ$2:$AJ$23,E3)+7,F3+2,7)</f>
        <v>7</v>
      </c>
      <c r="K4" t="e">
        <f>IF(NOT(ISNA(MATCH(ROW()-1,'Delegation Counters'!$A$2:$A$25,FALSE))),"Source " &amp; MATCH(ROW()-1,'Delegation Counters'!$A$2:$A$25,FALSE),"Target " &amp; MATCH(ROW()-1,'Delegation Counters'!$D$2:$D$33,FALSE))</f>
        <v>#N/A</v>
      </c>
      <c r="L4" t="e">
        <f>IF(NOT(ISNA(MATCH(ROW()-1,'Delegation Counters'!$A$2:$A$25,FALSE))),INDEX($A$2:$F$33,MATCH(ROW()-1,'Delegation Counters'!$A$2:$A$25,FALSE),2),INDEX($A$2:$F$33,MATCH(ROW()-1,'Delegation Counters'!$D$2:$D$33,FALSE),5))</f>
        <v>#N/A</v>
      </c>
      <c r="M4" t="e">
        <f>IF(NOT(ISNA(MATCH(ROW()-1,'Delegation Counters'!$A$2:$A$25,FALSE))),INDEX($A$2:$F$33,MATCH(ROW()-1,'Delegation Counters'!$A$2:$A$25,FALSE),3),INDEX($A$2:$F$33,MATCH(ROW()-1,'Delegation Counters'!$D$2:$D$33,FALSE),6))</f>
        <v>#N/A</v>
      </c>
      <c r="N4" t="e">
        <f t="shared" si="0"/>
        <v>#N/A</v>
      </c>
    </row>
    <row r="5" spans="1:15" x14ac:dyDescent="0.25">
      <c r="A5">
        <f t="shared" si="1"/>
        <v>2</v>
      </c>
      <c r="B5">
        <f t="shared" si="2"/>
        <v>2</v>
      </c>
      <c r="C5">
        <f>IF(C4+1&lt;=2*INDEX(Connections!$AI$2:$AI$23,B4),C4+2,0)</f>
        <v>2</v>
      </c>
      <c r="D5">
        <f t="shared" si="3"/>
        <v>2</v>
      </c>
      <c r="E5">
        <f t="shared" si="4"/>
        <v>4</v>
      </c>
      <c r="F5">
        <f>IF(F4+1&lt;=2*INDEX(Connections!$AJ$2:$AJ$23,E4)+7,F4+2,7)</f>
        <v>7</v>
      </c>
      <c r="K5" t="e">
        <f>IF(NOT(ISNA(MATCH(ROW()-1,'Delegation Counters'!$A$2:$A$25,FALSE))),"Source " &amp; MATCH(ROW()-1,'Delegation Counters'!$A$2:$A$25,FALSE),"Target " &amp; MATCH(ROW()-1,'Delegation Counters'!$D$2:$D$33,FALSE))</f>
        <v>#N/A</v>
      </c>
      <c r="L5" t="e">
        <f>IF(NOT(ISNA(MATCH(ROW()-1,'Delegation Counters'!$A$2:$A$25,FALSE))),INDEX($A$2:$F$33,MATCH(ROW()-1,'Delegation Counters'!$A$2:$A$25,FALSE),2),INDEX($A$2:$F$33,MATCH(ROW()-1,'Delegation Counters'!$D$2:$D$33,FALSE),5))</f>
        <v>#N/A</v>
      </c>
      <c r="M5" t="e">
        <f>IF(NOT(ISNA(MATCH(ROW()-1,'Delegation Counters'!$A$2:$A$25,FALSE))),INDEX($A$2:$F$33,MATCH(ROW()-1,'Delegation Counters'!$A$2:$A$25,FALSE),3),INDEX($A$2:$F$33,MATCH(ROW()-1,'Delegation Counters'!$D$2:$D$33,FALSE),6))</f>
        <v>#N/A</v>
      </c>
      <c r="N5" t="e">
        <f t="shared" si="0"/>
        <v>#N/A</v>
      </c>
    </row>
    <row r="6" spans="1:15" x14ac:dyDescent="0.25">
      <c r="A6">
        <f t="shared" si="1"/>
        <v>2</v>
      </c>
      <c r="B6">
        <f t="shared" si="2"/>
        <v>3</v>
      </c>
      <c r="C6">
        <f>IF(C5+1&lt;=2*INDEX(Connections!$AI$2:$AI$23,B5),C5+2,0)</f>
        <v>0</v>
      </c>
      <c r="D6">
        <f t="shared" si="3"/>
        <v>2</v>
      </c>
      <c r="E6">
        <f t="shared" si="4"/>
        <v>5</v>
      </c>
      <c r="F6">
        <f>IF(F5+1&lt;=2*INDEX(Connections!$AJ$2:$AJ$23,E5)+7,F5+2,7)</f>
        <v>7</v>
      </c>
      <c r="K6" t="e">
        <f>IF(NOT(ISNA(MATCH(ROW()-1,'Delegation Counters'!$A$2:$A$25,FALSE))),"Source " &amp; MATCH(ROW()-1,'Delegation Counters'!$A$2:$A$25,FALSE),"Target " &amp; MATCH(ROW()-1,'Delegation Counters'!$D$2:$D$33,FALSE))</f>
        <v>#N/A</v>
      </c>
      <c r="L6" t="e">
        <f>IF(NOT(ISNA(MATCH(ROW()-1,'Delegation Counters'!$A$2:$A$25,FALSE))),INDEX($A$2:$F$33,MATCH(ROW()-1,'Delegation Counters'!$A$2:$A$25,FALSE),2),INDEX($A$2:$F$33,MATCH(ROW()-1,'Delegation Counters'!$D$2:$D$33,FALSE),5))</f>
        <v>#N/A</v>
      </c>
      <c r="M6" t="e">
        <f>IF(NOT(ISNA(MATCH(ROW()-1,'Delegation Counters'!$A$2:$A$25,FALSE))),INDEX($A$2:$F$33,MATCH(ROW()-1,'Delegation Counters'!$A$2:$A$25,FALSE),3),INDEX($A$2:$F$33,MATCH(ROW()-1,'Delegation Counters'!$D$2:$D$33,FALSE),6))</f>
        <v>#N/A</v>
      </c>
      <c r="N6" t="e">
        <f t="shared" si="0"/>
        <v>#N/A</v>
      </c>
    </row>
    <row r="7" spans="1:15" x14ac:dyDescent="0.25">
      <c r="A7">
        <f t="shared" si="1"/>
        <v>2</v>
      </c>
      <c r="B7">
        <f t="shared" si="2"/>
        <v>4</v>
      </c>
      <c r="C7">
        <f>IF(C6+1&lt;=2*INDEX(Connections!$AI$2:$AI$23,B6),C6+2,0)</f>
        <v>0</v>
      </c>
      <c r="D7">
        <f t="shared" si="3"/>
        <v>2</v>
      </c>
      <c r="E7">
        <f t="shared" si="4"/>
        <v>6</v>
      </c>
      <c r="F7">
        <f>IF(F6+1&lt;=2*INDEX(Connections!$AJ$2:$AJ$23,E6)+7,F6+2,7)</f>
        <v>7</v>
      </c>
      <c r="K7" t="e">
        <f>IF(NOT(ISNA(MATCH(ROW()-1,'Delegation Counters'!$A$2:$A$25,FALSE))),"Source " &amp; MATCH(ROW()-1,'Delegation Counters'!$A$2:$A$25,FALSE),"Target " &amp; MATCH(ROW()-1,'Delegation Counters'!$D$2:$D$33,FALSE))</f>
        <v>#N/A</v>
      </c>
      <c r="L7" t="e">
        <f>IF(NOT(ISNA(MATCH(ROW()-1,'Delegation Counters'!$A$2:$A$25,FALSE))),INDEX($A$2:$F$33,MATCH(ROW()-1,'Delegation Counters'!$A$2:$A$25,FALSE),2),INDEX($A$2:$F$33,MATCH(ROW()-1,'Delegation Counters'!$D$2:$D$33,FALSE),5))</f>
        <v>#N/A</v>
      </c>
      <c r="M7" t="e">
        <f>IF(NOT(ISNA(MATCH(ROW()-1,'Delegation Counters'!$A$2:$A$25,FALSE))),INDEX($A$2:$F$33,MATCH(ROW()-1,'Delegation Counters'!$A$2:$A$25,FALSE),3),INDEX($A$2:$F$33,MATCH(ROW()-1,'Delegation Counters'!$D$2:$D$33,FALSE),6))</f>
        <v>#N/A</v>
      </c>
      <c r="N7" t="e">
        <f t="shared" si="0"/>
        <v>#N/A</v>
      </c>
    </row>
    <row r="8" spans="1:15" x14ac:dyDescent="0.25">
      <c r="A8">
        <f t="shared" si="1"/>
        <v>2</v>
      </c>
      <c r="B8">
        <f t="shared" si="2"/>
        <v>5</v>
      </c>
      <c r="C8">
        <f>IF(C7+1&lt;=2*INDEX(Connections!$AI$2:$AI$23,B7),C7+2,0)</f>
        <v>0</v>
      </c>
      <c r="D8">
        <f t="shared" si="3"/>
        <v>2</v>
      </c>
      <c r="E8">
        <f t="shared" si="4"/>
        <v>7</v>
      </c>
      <c r="F8">
        <f>IF(F7+1&lt;=2*INDEX(Connections!$AJ$2:$AJ$23,E7)+7,F7+2,7)</f>
        <v>7</v>
      </c>
      <c r="K8" t="e">
        <f>IF(NOT(ISNA(MATCH(ROW()-1,'Delegation Counters'!$A$2:$A$25,FALSE))),"Source " &amp; MATCH(ROW()-1,'Delegation Counters'!$A$2:$A$25,FALSE),"Target " &amp; MATCH(ROW()-1,'Delegation Counters'!$D$2:$D$33,FALSE))</f>
        <v>#N/A</v>
      </c>
      <c r="L8" t="e">
        <f>IF(NOT(ISNA(MATCH(ROW()-1,'Delegation Counters'!$A$2:$A$25,FALSE))),INDEX($A$2:$F$33,MATCH(ROW()-1,'Delegation Counters'!$A$2:$A$25,FALSE),2),INDEX($A$2:$F$33,MATCH(ROW()-1,'Delegation Counters'!$D$2:$D$33,FALSE),5))</f>
        <v>#N/A</v>
      </c>
      <c r="M8" t="e">
        <f>IF(NOT(ISNA(MATCH(ROW()-1,'Delegation Counters'!$A$2:$A$25,FALSE))),INDEX($A$2:$F$33,MATCH(ROW()-1,'Delegation Counters'!$A$2:$A$25,FALSE),3),INDEX($A$2:$F$33,MATCH(ROW()-1,'Delegation Counters'!$D$2:$D$33,FALSE),6))</f>
        <v>#N/A</v>
      </c>
      <c r="N8" t="e">
        <f t="shared" ref="N8:N9" si="5">NOT(L8=L9)</f>
        <v>#N/A</v>
      </c>
    </row>
    <row r="9" spans="1:15" x14ac:dyDescent="0.25">
      <c r="A9">
        <f t="shared" si="1"/>
        <v>2</v>
      </c>
      <c r="B9">
        <f t="shared" si="2"/>
        <v>6</v>
      </c>
      <c r="C9">
        <f>IF(C8+1&lt;=2*INDEX(Connections!$AI$2:$AI$23,B8),C8+2,0)</f>
        <v>0</v>
      </c>
      <c r="D9">
        <f t="shared" si="3"/>
        <v>2</v>
      </c>
      <c r="E9">
        <f t="shared" si="4"/>
        <v>8</v>
      </c>
      <c r="F9">
        <f>IF(F8+1&lt;=2*INDEX(Connections!$AJ$2:$AJ$23,E8)+7,F8+2,7)</f>
        <v>7</v>
      </c>
      <c r="K9" t="e">
        <f>IF(NOT(ISNA(MATCH(ROW()-1,'Delegation Counters'!$A$2:$A$25,FALSE))),"Source " &amp; MATCH(ROW()-1,'Delegation Counters'!$A$2:$A$25,FALSE),"Target " &amp; MATCH(ROW()-1,'Delegation Counters'!$D$2:$D$33,FALSE))</f>
        <v>#N/A</v>
      </c>
      <c r="L9" t="e">
        <f>IF(NOT(ISNA(MATCH(ROW()-1,'Delegation Counters'!$A$2:$A$25,FALSE))),INDEX($A$2:$F$33,MATCH(ROW()-1,'Delegation Counters'!$A$2:$A$25,FALSE),2),INDEX($A$2:$F$33,MATCH(ROW()-1,'Delegation Counters'!$D$2:$D$33,FALSE),5))</f>
        <v>#N/A</v>
      </c>
      <c r="M9" t="e">
        <f>IF(NOT(ISNA(MATCH(ROW()-1,'Delegation Counters'!$A$2:$A$25,FALSE))),INDEX($A$2:$F$33,MATCH(ROW()-1,'Delegation Counters'!$A$2:$A$25,FALSE),3),INDEX($A$2:$F$33,MATCH(ROW()-1,'Delegation Counters'!$D$2:$D$33,FALSE),6))</f>
        <v>#N/A</v>
      </c>
      <c r="N9" t="e">
        <f t="shared" si="5"/>
        <v>#N/A</v>
      </c>
    </row>
    <row r="10" spans="1:15" x14ac:dyDescent="0.25">
      <c r="A10">
        <f t="shared" si="1"/>
        <v>2</v>
      </c>
      <c r="B10">
        <f t="shared" si="2"/>
        <v>7</v>
      </c>
      <c r="C10">
        <f>IF(C9+1&lt;=2*INDEX(Connections!$AI$2:$AI$23,B9),C9+2,0)</f>
        <v>0</v>
      </c>
      <c r="D10">
        <f t="shared" si="3"/>
        <v>2</v>
      </c>
      <c r="E10">
        <f t="shared" si="4"/>
        <v>9</v>
      </c>
      <c r="F10">
        <f>IF(F9+1&lt;=2*INDEX(Connections!$AJ$2:$AJ$23,E9)+7,F9+2,7)</f>
        <v>7</v>
      </c>
    </row>
    <row r="11" spans="1:15" x14ac:dyDescent="0.25">
      <c r="A11">
        <f t="shared" si="1"/>
        <v>2</v>
      </c>
      <c r="B11">
        <f t="shared" si="2"/>
        <v>8</v>
      </c>
      <c r="C11">
        <f>IF(C10+1&lt;=2*INDEX(Connections!$AI$2:$AI$23,B10),C10+2,0)</f>
        <v>0</v>
      </c>
      <c r="D11">
        <f t="shared" si="3"/>
        <v>2</v>
      </c>
      <c r="E11">
        <f t="shared" si="4"/>
        <v>10</v>
      </c>
      <c r="F11">
        <f>IF(F10+1&lt;=2*INDEX(Connections!$AJ$2:$AJ$23,E10)+7,F10+2,7)</f>
        <v>7</v>
      </c>
    </row>
    <row r="12" spans="1:15" x14ac:dyDescent="0.25">
      <c r="A12">
        <f t="shared" si="1"/>
        <v>2</v>
      </c>
      <c r="B12">
        <f t="shared" si="2"/>
        <v>9</v>
      </c>
      <c r="C12">
        <f>IF(C11+1&lt;=2*INDEX(Connections!$AI$2:$AI$23,B11),C11+2,0)</f>
        <v>0</v>
      </c>
      <c r="D12">
        <f t="shared" si="3"/>
        <v>2</v>
      </c>
      <c r="E12">
        <f t="shared" si="4"/>
        <v>11</v>
      </c>
      <c r="F12">
        <f>IF(F11+1&lt;=2*INDEX(Connections!$AJ$2:$AJ$23,E11)+7,F11+2,7)</f>
        <v>7</v>
      </c>
    </row>
    <row r="13" spans="1:15" x14ac:dyDescent="0.25">
      <c r="A13">
        <f t="shared" si="1"/>
        <v>2</v>
      </c>
      <c r="B13">
        <f t="shared" si="2"/>
        <v>10</v>
      </c>
      <c r="C13">
        <f>IF(C12+1&lt;=2*INDEX(Connections!$AI$2:$AI$23,B12),C12+2,0)</f>
        <v>0</v>
      </c>
      <c r="D13">
        <f t="shared" si="3"/>
        <v>2</v>
      </c>
      <c r="E13">
        <f t="shared" si="4"/>
        <v>12</v>
      </c>
      <c r="F13">
        <f>IF(F12+1&lt;=2*INDEX(Connections!$AJ$2:$AJ$23,E12)+7,F12+2,7)</f>
        <v>7</v>
      </c>
    </row>
    <row r="14" spans="1:15" x14ac:dyDescent="0.25">
      <c r="A14">
        <f t="shared" si="1"/>
        <v>2</v>
      </c>
      <c r="B14">
        <f t="shared" si="2"/>
        <v>11</v>
      </c>
      <c r="C14">
        <f>IF(C13+1&lt;=2*INDEX(Connections!$AI$2:$AI$23,B13),C13+2,0)</f>
        <v>0</v>
      </c>
      <c r="D14">
        <f t="shared" si="3"/>
        <v>2</v>
      </c>
      <c r="E14">
        <f t="shared" si="4"/>
        <v>13</v>
      </c>
      <c r="F14">
        <f>IF(F13+1&lt;=2*INDEX(Connections!$AJ$2:$AJ$23,E13)+7,F13+2,7)</f>
        <v>7</v>
      </c>
    </row>
    <row r="15" spans="1:15" x14ac:dyDescent="0.25">
      <c r="A15">
        <f t="shared" si="1"/>
        <v>2</v>
      </c>
      <c r="B15">
        <f t="shared" si="2"/>
        <v>12</v>
      </c>
      <c r="C15">
        <f>IF(C14+1&lt;=2*INDEX(Connections!$AI$2:$AI$23,B14),C14+2,0)</f>
        <v>0</v>
      </c>
      <c r="D15">
        <f t="shared" si="3"/>
        <v>2</v>
      </c>
      <c r="E15">
        <f t="shared" si="4"/>
        <v>14</v>
      </c>
      <c r="F15">
        <f>IF(F14+1&lt;=2*INDEX(Connections!$AJ$2:$AJ$23,E14)+7,F14+2,7)</f>
        <v>7</v>
      </c>
    </row>
    <row r="16" spans="1:15" x14ac:dyDescent="0.25">
      <c r="A16">
        <f t="shared" si="1"/>
        <v>2</v>
      </c>
      <c r="B16">
        <f t="shared" si="2"/>
        <v>13</v>
      </c>
      <c r="C16">
        <f>IF(C15+1&lt;=2*INDEX(Connections!$AI$2:$AI$23,B15),C15+2,0)</f>
        <v>0</v>
      </c>
      <c r="D16">
        <f t="shared" si="3"/>
        <v>2</v>
      </c>
      <c r="E16">
        <f t="shared" si="4"/>
        <v>15</v>
      </c>
      <c r="F16">
        <f>IF(F15+1&lt;=2*INDEX(Connections!$AJ$2:$AJ$23,E15)+7,F15+2,7)</f>
        <v>7</v>
      </c>
    </row>
    <row r="17" spans="1:6" x14ac:dyDescent="0.25">
      <c r="A17">
        <f t="shared" si="1"/>
        <v>2</v>
      </c>
      <c r="B17">
        <f t="shared" si="2"/>
        <v>14</v>
      </c>
      <c r="C17">
        <f>IF(C16+1&lt;=2*INDEX(Connections!$AI$2:$AI$23,B16),C16+2,0)</f>
        <v>0</v>
      </c>
      <c r="D17">
        <f t="shared" si="3"/>
        <v>2</v>
      </c>
      <c r="E17">
        <f t="shared" si="4"/>
        <v>16</v>
      </c>
      <c r="F17">
        <f>IF(F16+1&lt;=2*INDEX(Connections!$AJ$2:$AJ$23,E16)+7,F16+2,7)</f>
        <v>7</v>
      </c>
    </row>
    <row r="18" spans="1:6" x14ac:dyDescent="0.25">
      <c r="A18">
        <f t="shared" si="1"/>
        <v>2</v>
      </c>
      <c r="B18">
        <f t="shared" si="2"/>
        <v>15</v>
      </c>
      <c r="C18">
        <f>IF(C17+1&lt;=2*INDEX(Connections!$AI$2:$AI$23,B17),C17+2,0)</f>
        <v>0</v>
      </c>
      <c r="D18">
        <f t="shared" si="3"/>
        <v>2</v>
      </c>
      <c r="E18">
        <f t="shared" si="4"/>
        <v>17</v>
      </c>
      <c r="F18">
        <f>IF(F17+1&lt;=2*INDEX(Connections!$AJ$2:$AJ$23,E17)+7,F17+2,7)</f>
        <v>7</v>
      </c>
    </row>
    <row r="19" spans="1:6" x14ac:dyDescent="0.25">
      <c r="A19">
        <f t="shared" si="1"/>
        <v>2</v>
      </c>
      <c r="B19">
        <f t="shared" si="2"/>
        <v>16</v>
      </c>
      <c r="C19">
        <f>IF(C18+1&lt;=2*INDEX(Connections!$AI$2:$AI$23,B18),C18+2,0)</f>
        <v>0</v>
      </c>
      <c r="D19">
        <f t="shared" si="3"/>
        <v>2</v>
      </c>
      <c r="E19">
        <f t="shared" si="4"/>
        <v>18</v>
      </c>
      <c r="F19">
        <f>IF(F18+1&lt;=2*INDEX(Connections!$AJ$2:$AJ$23,E18)+7,F18+2,7)</f>
        <v>7</v>
      </c>
    </row>
    <row r="20" spans="1:6" x14ac:dyDescent="0.25">
      <c r="A20">
        <f t="shared" si="1"/>
        <v>2</v>
      </c>
      <c r="B20">
        <f t="shared" si="2"/>
        <v>17</v>
      </c>
      <c r="C20">
        <f>IF(C19+1&lt;=2*INDEX(Connections!$AI$2:$AI$23,B19),C19+2,0)</f>
        <v>0</v>
      </c>
      <c r="D20">
        <f t="shared" si="3"/>
        <v>2</v>
      </c>
      <c r="E20">
        <f t="shared" si="4"/>
        <v>19</v>
      </c>
      <c r="F20">
        <f>IF(F19+1&lt;=2*INDEX(Connections!$AJ$2:$AJ$23,E19)+7,F19+2,7)</f>
        <v>7</v>
      </c>
    </row>
    <row r="21" spans="1:6" x14ac:dyDescent="0.25">
      <c r="A21">
        <f t="shared" si="1"/>
        <v>2</v>
      </c>
      <c r="B21">
        <f t="shared" si="2"/>
        <v>18</v>
      </c>
      <c r="C21">
        <f>IF(C20+1&lt;=2*INDEX(Connections!$AI$2:$AI$23,B20),C20+2,0)</f>
        <v>0</v>
      </c>
      <c r="D21">
        <f t="shared" si="3"/>
        <v>2</v>
      </c>
      <c r="E21">
        <f t="shared" si="4"/>
        <v>20</v>
      </c>
      <c r="F21">
        <f>IF(F20+1&lt;=2*INDEX(Connections!$AJ$2:$AJ$23,E20)+7,F20+2,7)</f>
        <v>7</v>
      </c>
    </row>
    <row r="22" spans="1:6" x14ac:dyDescent="0.25">
      <c r="A22">
        <f t="shared" si="1"/>
        <v>2</v>
      </c>
      <c r="B22">
        <f t="shared" si="2"/>
        <v>19</v>
      </c>
      <c r="C22">
        <f>IF(C21+1&lt;=2*INDEX(Connections!$AI$2:$AI$23,B21),C21+2,0)</f>
        <v>0</v>
      </c>
      <c r="D22">
        <f t="shared" si="3"/>
        <v>2</v>
      </c>
      <c r="E22">
        <f t="shared" si="4"/>
        <v>21</v>
      </c>
      <c r="F22">
        <f>IF(F21+1&lt;=2*INDEX(Connections!$AJ$2:$AJ$23,E21)+7,F21+2,7)</f>
        <v>7</v>
      </c>
    </row>
    <row r="23" spans="1:6" x14ac:dyDescent="0.25">
      <c r="A23">
        <f t="shared" si="1"/>
        <v>2</v>
      </c>
      <c r="B23">
        <f t="shared" si="2"/>
        <v>20</v>
      </c>
      <c r="C23">
        <f>IF(C22+1&lt;=2*INDEX(Connections!$AI$2:$AI$23,B22),C22+2,0)</f>
        <v>0</v>
      </c>
      <c r="D23">
        <f t="shared" si="3"/>
        <v>2</v>
      </c>
      <c r="E23">
        <f t="shared" si="4"/>
        <v>22</v>
      </c>
      <c r="F23">
        <f>IF(F22+1&lt;=2*INDEX(Connections!$AJ$2:$AJ$23,E22)+7,F22+2,7)</f>
        <v>7</v>
      </c>
    </row>
    <row r="24" spans="1:6" x14ac:dyDescent="0.25">
      <c r="A24">
        <f t="shared" si="1"/>
        <v>2</v>
      </c>
      <c r="B24">
        <f t="shared" si="2"/>
        <v>21</v>
      </c>
      <c r="C24">
        <f>IF(C23+1&lt;=2*INDEX(Connections!$AI$2:$AI$23,B23),C23+2,0)</f>
        <v>0</v>
      </c>
      <c r="D24">
        <f t="shared" si="3"/>
        <v>2</v>
      </c>
      <c r="E24">
        <f t="shared" si="4"/>
        <v>23</v>
      </c>
      <c r="F24">
        <f>IF(F23+1&lt;=2*INDEX(Connections!$AJ$2:$AJ$23,E23)+7,F23+2,7)</f>
        <v>7</v>
      </c>
    </row>
    <row r="25" spans="1:6" x14ac:dyDescent="0.25">
      <c r="A25">
        <f t="shared" si="1"/>
        <v>2</v>
      </c>
      <c r="B25">
        <f t="shared" si="2"/>
        <v>22</v>
      </c>
      <c r="C25">
        <f>IF(C24+1&lt;=2*INDEX(Connections!$AI$2:$AI$23,B24),C24+2,0)</f>
        <v>0</v>
      </c>
      <c r="D25" t="e">
        <f t="shared" si="3"/>
        <v>#REF!</v>
      </c>
      <c r="E25" t="e">
        <f t="shared" si="4"/>
        <v>#REF!</v>
      </c>
      <c r="F25" t="e">
        <f>IF(F24+1&lt;=2*INDEX(Connections!$AJ$2:$AJ$23,E24)+7,F24+2,7)</f>
        <v>#REF!</v>
      </c>
    </row>
    <row r="26" spans="1:6" x14ac:dyDescent="0.25">
      <c r="A26">
        <f t="shared" ref="A26:A27" si="6">IF(C26&lt;&gt;0,A25+1,A25)</f>
        <v>2</v>
      </c>
      <c r="B26">
        <f t="shared" ref="B26:B27" si="7">IF(C26&gt;C25,B25,B25+1)</f>
        <v>23</v>
      </c>
      <c r="C26">
        <f>IF(C25+1&lt;=2*INDEX(Connections!$AI$2:$AI$23,B25),C25+2,0)</f>
        <v>0</v>
      </c>
      <c r="D26" t="e">
        <f t="shared" si="3"/>
        <v>#REF!</v>
      </c>
      <c r="E26" t="e">
        <f t="shared" si="4"/>
        <v>#REF!</v>
      </c>
      <c r="F26" t="e">
        <f>IF(F25+1&lt;=2*INDEX(Connections!$AJ$2:$AJ$23,E25)+7,F25+2,7)</f>
        <v>#REF!</v>
      </c>
    </row>
    <row r="27" spans="1:6" x14ac:dyDescent="0.25">
      <c r="A27" t="e">
        <f t="shared" si="6"/>
        <v>#REF!</v>
      </c>
      <c r="B27" t="e">
        <f t="shared" si="7"/>
        <v>#REF!</v>
      </c>
      <c r="C27" t="e">
        <f>IF(C26+1&lt;=2*INDEX(Connections!$AI$2:$AI$23,B26),C26+2,0)</f>
        <v>#REF!</v>
      </c>
      <c r="D27" t="e">
        <f t="shared" si="3"/>
        <v>#REF!</v>
      </c>
      <c r="E27" t="e">
        <f t="shared" si="4"/>
        <v>#REF!</v>
      </c>
      <c r="F27" t="e">
        <f>IF(F26+1&lt;=2*INDEX(Connections!$AJ$2:$AJ$23,E26)+7,F26+2,7)</f>
        <v>#REF!</v>
      </c>
    </row>
    <row r="28" spans="1:6" x14ac:dyDescent="0.25">
      <c r="A28" t="e">
        <f t="shared" ref="A28" si="8">IF(C28&lt;&gt;0,A27+1,A27)</f>
        <v>#REF!</v>
      </c>
      <c r="B28" t="e">
        <f t="shared" ref="B28" si="9">IF(C28&gt;C27,B27,B27+1)</f>
        <v>#REF!</v>
      </c>
      <c r="C28" t="e">
        <f>IF(C27+1&lt;=2*INDEX(Connections!$AI$2:$AI$23,B27),C27+2,0)</f>
        <v>#REF!</v>
      </c>
      <c r="D28" t="e">
        <f t="shared" si="3"/>
        <v>#REF!</v>
      </c>
      <c r="E28" t="e">
        <f t="shared" si="4"/>
        <v>#REF!</v>
      </c>
      <c r="F28" t="e">
        <f>IF(F27+1&lt;=2*INDEX(Connections!$AJ$2:$AJ$23,E27)+7,F27+2,7)</f>
        <v>#REF!</v>
      </c>
    </row>
    <row r="29" spans="1:6" x14ac:dyDescent="0.25">
      <c r="D29" t="e">
        <f t="shared" si="3"/>
        <v>#REF!</v>
      </c>
      <c r="E29" t="e">
        <f t="shared" si="4"/>
        <v>#REF!</v>
      </c>
      <c r="F29" t="e">
        <f>IF(F28+1&lt;=2*INDEX(Connections!$AJ$2:$AJ$23,E28)+7,F28+2,7)</f>
        <v>#REF!</v>
      </c>
    </row>
    <row r="30" spans="1:6" x14ac:dyDescent="0.25">
      <c r="D30" t="e">
        <f t="shared" si="3"/>
        <v>#REF!</v>
      </c>
      <c r="E30" t="e">
        <f t="shared" si="4"/>
        <v>#REF!</v>
      </c>
      <c r="F30" t="e">
        <f>IF(F29+1&lt;=2*INDEX(Connections!$AJ$2:$AJ$23,E29)+7,F29+2,7)</f>
        <v>#REF!</v>
      </c>
    </row>
    <row r="31" spans="1:6" x14ac:dyDescent="0.25">
      <c r="D31" t="e">
        <f t="shared" si="3"/>
        <v>#REF!</v>
      </c>
      <c r="E31" t="e">
        <f t="shared" si="4"/>
        <v>#REF!</v>
      </c>
      <c r="F31" t="e">
        <f>IF(F30+1&lt;=2*INDEX(Connections!$AJ$2:$AJ$23,E30)+7,F30+2,7)</f>
        <v>#REF!</v>
      </c>
    </row>
    <row r="32" spans="1:6" x14ac:dyDescent="0.25">
      <c r="D32" t="e">
        <f t="shared" si="3"/>
        <v>#REF!</v>
      </c>
      <c r="E32" t="e">
        <f t="shared" si="4"/>
        <v>#REF!</v>
      </c>
      <c r="F32" t="e">
        <f>IF(F31+1&lt;=2*INDEX(Connections!$AJ$2:$AJ$23,E31)+7,F31+2,7)</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Component Report</vt:lpstr>
      <vt:lpstr>Component Tracking</vt:lpstr>
      <vt:lpstr>Component Discussion</vt:lpstr>
      <vt:lpstr>Part-Assembly Locators</vt:lpstr>
      <vt:lpstr>Part Type Split</vt:lpstr>
      <vt:lpstr>Connections</vt:lpstr>
      <vt:lpstr>Car Connections</vt:lpstr>
      <vt:lpstr>Delegation Counters</vt:lpstr>
      <vt:lpstr>SystemParts</vt:lpstr>
      <vt:lpstr>SystemIndexParts</vt:lpstr>
      <vt:lpstr>SystemSpatialParts</vt:lpstr>
      <vt:lpstr>InterfaceConnection</vt:lpstr>
      <vt:lpstr>InterfaceDelegation</vt:lpstr>
      <vt:lpstr>FinalDelegation</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Bjorn</dc:creator>
  <cp:lastModifiedBy>Cole, Bjorn</cp:lastModifiedBy>
  <dcterms:created xsi:type="dcterms:W3CDTF">2019-03-13T18:08:22Z</dcterms:created>
  <dcterms:modified xsi:type="dcterms:W3CDTF">2019-05-28T18:23:49Z</dcterms:modified>
</cp:coreProperties>
</file>