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Code\Business-Analysis\33.Pricing\"/>
    </mc:Choice>
  </mc:AlternateContent>
  <bookViews>
    <workbookView xWindow="0" yWindow="465" windowWidth="25605" windowHeight="12435"/>
  </bookViews>
  <sheets>
    <sheet name="Pricing Exercise" sheetId="1" r:id="rId1"/>
  </sheets>
  <definedNames>
    <definedName name="_xlnm.Print_Area" localSheetId="0">'Pricing Exercise'!$A$1:$J$39</definedName>
  </definedNames>
  <calcPr calcId="162913"/>
</workbook>
</file>

<file path=xl/calcChain.xml><?xml version="1.0" encoding="utf-8"?>
<calcChain xmlns="http://schemas.openxmlformats.org/spreadsheetml/2006/main">
  <c r="H57" i="1" l="1"/>
  <c r="H59" i="1"/>
  <c r="H60" i="1" s="1"/>
  <c r="H61" i="1" s="1"/>
  <c r="H62" i="1" s="1"/>
  <c r="L23" i="1"/>
  <c r="K23" i="1"/>
  <c r="G61" i="1"/>
  <c r="G60" i="1"/>
  <c r="G62" i="1" s="1"/>
  <c r="H58" i="1"/>
  <c r="G59" i="1"/>
  <c r="G58" i="1"/>
  <c r="C64" i="1"/>
  <c r="G5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4" i="1"/>
  <c r="I57" i="1" l="1"/>
  <c r="H56" i="1"/>
  <c r="H14" i="1" l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C33" i="1" l="1"/>
</calcChain>
</file>

<file path=xl/sharedStrings.xml><?xml version="1.0" encoding="utf-8"?>
<sst xmlns="http://schemas.openxmlformats.org/spreadsheetml/2006/main" count="110" uniqueCount="85">
  <si>
    <t>R&amp;D Costs</t>
  </si>
  <si>
    <t>Selling Cost</t>
  </si>
  <si>
    <t>see table</t>
  </si>
  <si>
    <t>Manufacturing Plant Cost</t>
  </si>
  <si>
    <t>Cost to produce each unit</t>
  </si>
  <si>
    <t>Fixed Corporate Overhead</t>
  </si>
  <si>
    <t>Product X</t>
  </si>
  <si>
    <t>Product Y</t>
  </si>
  <si>
    <t>Product Z</t>
  </si>
  <si>
    <t>Competitor Pricing Data</t>
  </si>
  <si>
    <t>10% of revenue</t>
  </si>
  <si>
    <t>Costs for myProd</t>
  </si>
  <si>
    <t xml:space="preserve">Per unit production cost of myProd </t>
  </si>
  <si>
    <t>$2 per unit</t>
  </si>
  <si>
    <t>Other Data</t>
  </si>
  <si>
    <t>Market Size</t>
  </si>
  <si>
    <t>$2B</t>
  </si>
  <si>
    <t>CAGR</t>
  </si>
  <si>
    <t>Based on the data and situation above:</t>
  </si>
  <si>
    <t>myProd Growth Rate</t>
  </si>
  <si>
    <t>myProd Market Share</t>
  </si>
  <si>
    <t>2. Build a pricing income statement and do the margin analysis</t>
  </si>
  <si>
    <t>Price</t>
  </si>
  <si>
    <t>Market Price Elasticity</t>
  </si>
  <si>
    <t>Marketing Costs</t>
  </si>
  <si>
    <t>DATA</t>
  </si>
  <si>
    <t>SITUATION</t>
  </si>
  <si>
    <t>OBJECTIVE</t>
  </si>
  <si>
    <t xml:space="preserve">myProd is an established product in the market but it has been losing market-share to its competitors. </t>
  </si>
  <si>
    <t>Product X has comparable features and quality to myProd but has a better marketplace reputation</t>
  </si>
  <si>
    <t>myProd has more features than Product Z but is also known to be harder to use.</t>
  </si>
  <si>
    <t>Product Y is weakest on features among all products  but has a very loyal customer base.</t>
  </si>
  <si>
    <t>NOTE: Data provided above might be incomplete or illustrative. Please make any assumptions neseccary and state them</t>
  </si>
  <si>
    <t>1. Review price for myProd, adjust if necessary and justify any changes</t>
  </si>
  <si>
    <t>myProd</t>
  </si>
  <si>
    <t>3. Carry out any other necessary analysis to support the price</t>
  </si>
  <si>
    <t>Quantity (000s)</t>
  </si>
  <si>
    <t>$50M</t>
  </si>
  <si>
    <t>$2.5M</t>
  </si>
  <si>
    <t>$2M per year</t>
  </si>
  <si>
    <t>1-5,999</t>
  </si>
  <si>
    <t>6,000-11,999</t>
  </si>
  <si>
    <t>12000-17,999</t>
  </si>
  <si>
    <t>18,000+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</si>
  <si>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</si>
  <si>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</si>
  <si>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</si>
  <si>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</si>
  <si>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</si>
  <si>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</si>
  <si>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</si>
  <si>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</si>
  <si>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</si>
  <si>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</si>
  <si>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</si>
  <si>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</si>
  <si>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</si>
  <si>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</si>
  <si>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</si>
  <si>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</si>
  <si>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</si>
  <si>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</si>
  <si>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</si>
  <si>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</si>
  <si>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</si>
  <si>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</si>
  <si>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上限 95.0%</t>
  </si>
  <si>
    <t>RESIDUAL OUTPUT</t>
  </si>
  <si>
    <t>预测 2000</t>
  </si>
  <si>
    <t>下限 95.0%</t>
    <phoneticPr fontId="3" type="noConversion"/>
  </si>
  <si>
    <t>Elasticity</t>
    <phoneticPr fontId="3" type="noConversion"/>
  </si>
  <si>
    <t>Fixed Cost</t>
    <phoneticPr fontId="3" type="noConversion"/>
  </si>
  <si>
    <t>R&amp;D Costs</t>
    <phoneticPr fontId="3" type="noConversion"/>
  </si>
  <si>
    <t>Variable Cost</t>
    <phoneticPr fontId="3" type="noConversion"/>
  </si>
  <si>
    <t>Retail Prcie</t>
    <phoneticPr fontId="3" type="noConversion"/>
  </si>
  <si>
    <t>Revenue</t>
    <phoneticPr fontId="3" type="noConversion"/>
  </si>
  <si>
    <t>Volume</t>
    <phoneticPr fontId="3" type="noConversion"/>
  </si>
  <si>
    <t>Selling Cost</t>
    <phoneticPr fontId="3" type="noConversion"/>
  </si>
  <si>
    <t>Total Unit Fixed Cost</t>
    <phoneticPr fontId="3" type="noConversion"/>
  </si>
  <si>
    <t>Total Unit Variable Cost</t>
    <phoneticPr fontId="3" type="noConversion"/>
  </si>
  <si>
    <t>Total Unit Cost</t>
    <phoneticPr fontId="3" type="noConversion"/>
  </si>
  <si>
    <t>Margin</t>
    <phoneticPr fontId="3" type="noConversion"/>
  </si>
  <si>
    <t>%Margin</t>
    <phoneticPr fontId="3" type="noConversion"/>
  </si>
  <si>
    <t>Current</t>
    <phoneticPr fontId="3" type="noConversion"/>
  </si>
  <si>
    <t>New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</si>
</sst>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&quot;$&quot;#,##0_);[Red]\(&quot;$&quot;#,##0\)"/>
    <numFmt numFmtId="178" formatCode="_(&quot;$&quot;* #,##0.00_);_(&quot;$&quot;* \(#,##0.00\);_(&quot;$&quot;* &quot;-&quot;??_);_(@_)"/>
    <numFmt numFmtId="179" formatCode="&quot;$&quot;#,##0"/>
    <numFmt numFmtId="180" formatCode="_(* #,##0_);_(* \(#,##0\);_(* &quot;-&quot;??_);_(@_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0000CC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80" fontId="4" fillId="0" borderId="1" xfId="1" applyNumberFormat="1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77" fontId="4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/>
    <xf numFmtId="179" fontId="4" fillId="0" borderId="1" xfId="2" applyNumberFormat="1" applyFont="1" applyFill="1" applyBorder="1" applyAlignment="1">
      <alignment horizontal="center"/>
    </xf>
    <xf numFmtId="177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/>
    <xf numFmtId="0" fontId="0" fillId="0" borderId="1" xfId="0" applyFont="1" applyFill="1" applyBorder="1" applyAlignment="1">
      <alignment horizontal="centerContinuous"/>
    </xf>
    <xf numFmtId="0" fontId="4" fillId="0" borderId="1" xfId="0" quotePrefix="1" applyFont="1" applyFill="1" applyBorder="1"/>
    <xf numFmtId="9" fontId="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80" fontId="4" fillId="0" borderId="1" xfId="1" applyNumberFormat="1" applyFont="1" applyFill="1" applyBorder="1"/>
    <xf numFmtId="180" fontId="4" fillId="0" borderId="1" xfId="0" applyNumberFormat="1" applyFont="1" applyFill="1" applyBorder="1"/>
    <xf numFmtId="9" fontId="4" fillId="0" borderId="1" xfId="3" applyFont="1" applyFill="1" applyBorder="1"/>
    <xf numFmtId="0" fontId="0" fillId="0" borderId="1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left"/>
    </xf>
    <xf numFmtId="176" fontId="4" fillId="0" borderId="1" xfId="1" applyNumberFormat="1" applyFont="1" applyFill="1" applyBorder="1"/>
    <xf numFmtId="0" fontId="8" fillId="0" borderId="1" xfId="0" applyFont="1" applyFill="1" applyBorder="1"/>
    <xf numFmtId="0" fontId="7" fillId="0" borderId="1" xfId="0" applyFont="1" applyFill="1" applyBorder="1"/>
    <xf numFmtId="178" fontId="4" fillId="0" borderId="1" xfId="2" applyFont="1" applyFill="1" applyBorder="1"/>
    <xf numFmtId="178" fontId="4" fillId="0" borderId="1" xfId="2" applyFont="1" applyFill="1" applyBorder="1" applyAlignment="1">
      <alignment horizontal="center"/>
    </xf>
    <xf numFmtId="178" fontId="4" fillId="0" borderId="1" xfId="0" applyNumberFormat="1" applyFont="1" applyFill="1" applyBorder="1"/>
    <xf numFmtId="44" fontId="4" fillId="0" borderId="1" xfId="0" applyNumberFormat="1" applyFont="1" applyFill="1" applyBorder="1"/>
    <xf numFmtId="10" fontId="4" fillId="0" borderId="1" xfId="3" applyNumberFormat="1" applyFont="1" applyFill="1" applyBorder="1"/>
    <xf numFmtId="0" fontId="4" fillId="2" borderId="1" xfId="0" applyFont="1" applyFill="1" applyBorder="1"/>
    <xf numFmtId="44" fontId="4" fillId="0" borderId="1" xfId="1" applyNumberFormat="1" applyFont="1" applyFill="1" applyBorder="1"/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'Pricing Exercise'!$I$12</c:f>
              <c:strCache>
                <c:ptCount val="1"/>
                <c:pt idx="0">
                  <c:v>Quantity (000s)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535398647179799E-2"/>
                  <c:y val="-0.31225721784776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'Pricing Exercise'!$H$13:$H$32</c:f>
              <c:numCache>
                <c:formatCode>"$"#,##0</c:formatCode>
                <c:ptCount val="20"/>
                <c:pt idx="0">
                  <c:v>77</c:v>
                </c:pt>
                <c:pt idx="1">
                  <c:v>74</c:v>
                </c:pt>
                <c:pt idx="2">
                  <c:v>71</c:v>
                </c:pt>
                <c:pt idx="3">
                  <c:v>68</c:v>
                </c:pt>
                <c:pt idx="4">
                  <c:v>65</c:v>
                </c:pt>
                <c:pt idx="5">
                  <c:v>62</c:v>
                </c:pt>
                <c:pt idx="6">
                  <c:v>59</c:v>
                </c:pt>
                <c:pt idx="7">
                  <c:v>56</c:v>
                </c:pt>
                <c:pt idx="8">
                  <c:v>53</c:v>
                </c:pt>
                <c:pt idx="9">
                  <c:v>50</c:v>
                </c:pt>
                <c:pt idx="10">
                  <c:v>47</c:v>
                </c:pt>
                <c:pt idx="11">
                  <c:v>44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23</c:v>
                </c:pt>
                <c:pt idx="19">
                  <c:v>20</c:v>
                </c:pt>
              </c:numCache>
            </c:numRef>
          </c:xVal>
          <c:yVal>
            <c:numRef>
              <c:f>'Pricing Exercise'!$I$13:$I$32</c:f>
              <c:numCache>
                <c:formatCode>_(* #,##0_);_(* \(#,##0\);_(* "-"??_);_(@_)</c:formatCode>
                <c:ptCount val="20"/>
                <c:pt idx="0">
                  <c:v>2000</c:v>
                </c:pt>
                <c:pt idx="1">
                  <c:v>3100</c:v>
                </c:pt>
                <c:pt idx="2">
                  <c:v>4300</c:v>
                </c:pt>
                <c:pt idx="3">
                  <c:v>5600</c:v>
                </c:pt>
                <c:pt idx="4">
                  <c:v>7000</c:v>
                </c:pt>
                <c:pt idx="5">
                  <c:v>8500</c:v>
                </c:pt>
                <c:pt idx="6">
                  <c:v>10100</c:v>
                </c:pt>
                <c:pt idx="7">
                  <c:v>11700</c:v>
                </c:pt>
                <c:pt idx="8">
                  <c:v>13300</c:v>
                </c:pt>
                <c:pt idx="9">
                  <c:v>14800</c:v>
                </c:pt>
                <c:pt idx="10">
                  <c:v>16300</c:v>
                </c:pt>
                <c:pt idx="11">
                  <c:v>17800</c:v>
                </c:pt>
                <c:pt idx="12">
                  <c:v>19200</c:v>
                </c:pt>
                <c:pt idx="13">
                  <c:v>20400</c:v>
                </c:pt>
                <c:pt idx="14">
                  <c:v>21400</c:v>
                </c:pt>
                <c:pt idx="15">
                  <c:v>22200</c:v>
                </c:pt>
                <c:pt idx="16">
                  <c:v>22800</c:v>
                </c:pt>
                <c:pt idx="17">
                  <c:v>23200</c:v>
                </c:pt>
                <c:pt idx="18">
                  <c:v>23400</c:v>
                </c:pt>
                <c:pt idx="19">
                  <c:v>23450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6-4E32-8A27-95694323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4912"/>
        <c:axId val="405471304"/>
      </c:scatterChart>
      <c:valAx>
        <c:axId val="4054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471304"/>
        <c:crosses val="autoZero"/>
        <c:crossBetween val="midCat"/>
      </c:valAx>
      <c:valAx>
        <c:axId val="4054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4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77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'Pricing Exercise'!$H$14:$H$32</c:f>
              <c:numCache>
                <c:formatCode>"$"#,##0</c:formatCode>
                <c:ptCount val="19"/>
                <c:pt idx="0">
                  <c:v>74</c:v>
                </c:pt>
                <c:pt idx="1">
                  <c:v>71</c:v>
                </c:pt>
                <c:pt idx="2">
                  <c:v>68</c:v>
                </c:pt>
                <c:pt idx="3">
                  <c:v>65</c:v>
                </c:pt>
                <c:pt idx="4">
                  <c:v>62</c:v>
                </c:pt>
                <c:pt idx="5">
                  <c:v>59</c:v>
                </c:pt>
                <c:pt idx="6">
                  <c:v>56</c:v>
                </c:pt>
                <c:pt idx="7">
                  <c:v>53</c:v>
                </c:pt>
                <c:pt idx="8">
                  <c:v>50</c:v>
                </c:pt>
                <c:pt idx="9">
                  <c:v>47</c:v>
                </c:pt>
                <c:pt idx="10">
                  <c:v>44</c:v>
                </c:pt>
                <c:pt idx="11">
                  <c:v>41</c:v>
                </c:pt>
                <c:pt idx="12">
                  <c:v>38</c:v>
                </c:pt>
                <c:pt idx="13">
                  <c:v>35</c:v>
                </c:pt>
                <c:pt idx="14">
                  <c:v>32</c:v>
                </c:pt>
                <c:pt idx="15">
                  <c:v>29</c:v>
                </c:pt>
                <c:pt idx="16">
                  <c:v>26</c:v>
                </c:pt>
                <c:pt idx="17">
                  <c:v>23</c:v>
                </c:pt>
                <c:pt idx="18">
                  <c:v>20</c:v>
                </c:pt>
              </c:numCache>
            </c:numRef>
          </c:xVal>
          <c:yVal>
            <c:numRef>
              <c:f>'Pricing Exercise'!$I$14:$I$32</c:f>
              <c:numCache>
                <c:formatCode>_(* #,##0_);_(* \(#,##0\);_(* "-"??_);_(@_)</c:formatCode>
                <c:ptCount val="19"/>
                <c:pt idx="0">
                  <c:v>3100</c:v>
                </c:pt>
                <c:pt idx="1">
                  <c:v>4300</c:v>
                </c:pt>
                <c:pt idx="2">
                  <c:v>5600</c:v>
                </c:pt>
                <c:pt idx="3">
                  <c:v>7000</c:v>
                </c:pt>
                <c:pt idx="4">
                  <c:v>8500</c:v>
                </c:pt>
                <c:pt idx="5">
                  <c:v>10100</c:v>
                </c:pt>
                <c:pt idx="6">
                  <c:v>11700</c:v>
                </c:pt>
                <c:pt idx="7">
                  <c:v>13300</c:v>
                </c:pt>
                <c:pt idx="8">
                  <c:v>14800</c:v>
                </c:pt>
                <c:pt idx="9">
                  <c:v>16300</c:v>
                </c:pt>
                <c:pt idx="10">
                  <c:v>17800</c:v>
                </c:pt>
                <c:pt idx="11">
                  <c:v>19200</c:v>
                </c:pt>
                <c:pt idx="12">
                  <c:v>20400</c:v>
                </c:pt>
                <c:pt idx="13">
                  <c:v>21400</c:v>
                </c:pt>
                <c:pt idx="14">
                  <c:v>22200</c:v>
                </c:pt>
                <c:pt idx="15">
                  <c:v>22800</c:v>
                </c:pt>
                <c:pt idx="16">
                  <c:v>23200</c:v>
                </c:pt>
                <c:pt idx="17">
                  <c:v>23400</c:v>
                </c:pt>
                <c:pt idx="18">
                  <c:v>23450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E-4AD6-87A8-827A75430911}"/>
            </c:ext>
          </c:extLst>
        </c:ser>
        <c:ser>
          <c:idx val="1"/>
          <c:order val="1"/>
          <c:tx>
            <c:v>预测 2000</c:v>
          </c:tx>
          <c:spPr>
            <a:ln w="28575">
              <a:noFill/>
            </a:ln>
          </c:spPr>
          <c:xVal>
            <c:numRef>
              <c:f>'Pricing Exercise'!$H$14:$H$32</c:f>
              <c:numCache>
                <c:formatCode>"$"#,##0</c:formatCode>
                <c:ptCount val="19"/>
                <c:pt idx="0">
                  <c:v>74</c:v>
                </c:pt>
                <c:pt idx="1">
                  <c:v>71</c:v>
                </c:pt>
                <c:pt idx="2">
                  <c:v>68</c:v>
                </c:pt>
                <c:pt idx="3">
                  <c:v>65</c:v>
                </c:pt>
                <c:pt idx="4">
                  <c:v>62</c:v>
                </c:pt>
                <c:pt idx="5">
                  <c:v>59</c:v>
                </c:pt>
                <c:pt idx="6">
                  <c:v>56</c:v>
                </c:pt>
                <c:pt idx="7">
                  <c:v>53</c:v>
                </c:pt>
                <c:pt idx="8">
                  <c:v>50</c:v>
                </c:pt>
                <c:pt idx="9">
                  <c:v>47</c:v>
                </c:pt>
                <c:pt idx="10">
                  <c:v>44</c:v>
                </c:pt>
                <c:pt idx="11">
                  <c:v>41</c:v>
                </c:pt>
                <c:pt idx="12">
                  <c:v>38</c:v>
                </c:pt>
                <c:pt idx="13">
                  <c:v>35</c:v>
                </c:pt>
                <c:pt idx="14">
                  <c:v>32</c:v>
                </c:pt>
                <c:pt idx="15">
                  <c:v>29</c:v>
                </c:pt>
                <c:pt idx="16">
                  <c:v>26</c:v>
                </c:pt>
                <c:pt idx="17">
                  <c:v>23</c:v>
                </c:pt>
                <c:pt idx="18">
                  <c:v>20</c:v>
                </c:pt>
              </c:numCache>
            </c:numRef>
          </c:xVal>
          <c:yVal>
            <c:numRef>
              <c:f>'Pricing Exercise'!$U$36:$U$54</c:f>
              <c:numCache>
                <c:formatCode>General</c:formatCode>
                <c:ptCount val="19"/>
                <c:pt idx="0">
                  <c:v>3999.21052631579</c:v>
                </c:pt>
                <c:pt idx="1">
                  <c:v>5242.2807017543855</c:v>
                </c:pt>
                <c:pt idx="2">
                  <c:v>6485.350877192981</c:v>
                </c:pt>
                <c:pt idx="3">
                  <c:v>7728.4210526315801</c:v>
                </c:pt>
                <c:pt idx="4">
                  <c:v>8971.4912280701756</c:v>
                </c:pt>
                <c:pt idx="5">
                  <c:v>10214.561403508771</c:v>
                </c:pt>
                <c:pt idx="6">
                  <c:v>11457.631578947367</c:v>
                </c:pt>
                <c:pt idx="7">
                  <c:v>12700.701754385962</c:v>
                </c:pt>
                <c:pt idx="8">
                  <c:v>13943.771929824557</c:v>
                </c:pt>
                <c:pt idx="9">
                  <c:v>15186.842105263157</c:v>
                </c:pt>
                <c:pt idx="10">
                  <c:v>16429.912280701752</c:v>
                </c:pt>
                <c:pt idx="11">
                  <c:v>17672.982456140347</c:v>
                </c:pt>
                <c:pt idx="12">
                  <c:v>18916.052631578943</c:v>
                </c:pt>
                <c:pt idx="13">
                  <c:v>20159.122807017542</c:v>
                </c:pt>
                <c:pt idx="14">
                  <c:v>21402.192982456138</c:v>
                </c:pt>
                <c:pt idx="15">
                  <c:v>22645.263157894733</c:v>
                </c:pt>
                <c:pt idx="16">
                  <c:v>23888.333333333328</c:v>
                </c:pt>
                <c:pt idx="17">
                  <c:v>25131.403508771924</c:v>
                </c:pt>
                <c:pt idx="18">
                  <c:v>26374.473684210519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E-4AD6-87A8-827A7543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00584"/>
        <c:axId val="397299272"/>
      </c:scatterChart>
      <c:valAx>
        <c:axId val="39730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77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397299272"/>
        <c:crosses val="autoZero"/>
        <c:crossBetween val="midCat"/>
      </c:valAx>
      <c:valAx>
        <c:axId val="39729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2000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39730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251980</xdr:colOff>
      <xdr:row>29</xdr:row>
      <xdr:rowOff>61479</xdr:rowOff>
    </xdr:from>
    <xdr:to>
      <xdr:col>18</xdr:col>
      <xdr:colOff>452005</xdr:colOff>
      <xdr:row>45</xdr:row>
      <xdr:rowOff>82261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476249</xdr:colOff>
      <xdr:row>12</xdr:row>
      <xdr:rowOff>47624</xdr:rowOff>
    </xdr:from>
    <xdr:to>
      <xdr:col>36</xdr:col>
      <xdr:colOff>400050</xdr:colOff>
      <xdr:row>28</xdr:row>
      <xdr:rowOff>200024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65"/>
  <sheetViews>
    <sheetView showGridLines="0" tabSelected="1" topLeftCell="E45" zoomScaleNormal="100" workbookViewId="0">
      <selection activeCell="H57" sqref="H57"/>
    </sheetView>
  </sheetViews>
  <sheetFormatPr defaultColWidth="8.875" defaultRowHeight="15" x14ac:dyDescent="0.25"/>
  <cols>
    <col min="1" max="1" width="8.875" style="2"/>
    <col min="2" max="2" width="26.5" style="2" bestFit="1" customWidth="1"/>
    <col min="3" max="3" width="16.125" style="2" customWidth="1"/>
    <col min="4" max="4" width="11" style="2" customWidth="1"/>
    <col min="5" max="5" width="14.5" style="2" customWidth="1"/>
    <col min="6" max="6" width="20.625" style="2" bestFit="1" customWidth="1"/>
    <col min="7" max="7" width="20.25" style="2" customWidth="1"/>
    <col min="8" max="8" width="19.5" style="2" customWidth="1"/>
    <col min="9" max="9" width="11.125" style="2" customWidth="1"/>
    <col min="10" max="19" width="8.875" style="2"/>
    <col min="20" max="20" width="19.375" style="2" bestFit="1" customWidth="1"/>
    <col min="21" max="23" width="13.875" style="2" bestFit="1" customWidth="1"/>
    <col min="24" max="24" width="12.75" style="2" bestFit="1" customWidth="1"/>
    <col min="25" max="25" width="16.125" style="2" bestFit="1" customWidth="1"/>
    <col min="26" max="28" width="13.875" style="2" bestFit="1" customWidth="1"/>
    <col min="29" max="16384" width="8.875" style="2"/>
  </cols>
  <sheetData>
    <row r="1" spans="2:28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8" ht="15.75" x14ac:dyDescent="0.25">
      <c r="B2" s="3" t="s">
        <v>26</v>
      </c>
      <c r="C2" s="3"/>
      <c r="D2" s="3"/>
      <c r="E2" s="3"/>
      <c r="F2" s="3"/>
      <c r="G2" s="3"/>
      <c r="H2" s="3"/>
      <c r="I2" s="3"/>
    </row>
    <row r="3" spans="2:28" ht="7.5" customHeight="1" x14ac:dyDescent="0.25">
      <c r="B3" s="4"/>
      <c r="C3" s="4"/>
      <c r="D3" s="4"/>
      <c r="E3" s="4"/>
      <c r="F3" s="4"/>
    </row>
    <row r="4" spans="2:28" x14ac:dyDescent="0.25">
      <c r="B4" s="5" t="s">
        <v>28</v>
      </c>
      <c r="C4" s="5"/>
      <c r="D4" s="5"/>
      <c r="E4" s="5"/>
      <c r="F4" s="5"/>
      <c r="G4" s="5"/>
      <c r="H4" s="5"/>
      <c r="I4" s="5"/>
    </row>
    <row r="5" spans="2:28" x14ac:dyDescent="0.25">
      <c r="B5" s="5" t="s">
        <v>29</v>
      </c>
      <c r="C5" s="5"/>
      <c r="D5" s="5"/>
      <c r="E5" s="5"/>
      <c r="F5" s="5"/>
      <c r="G5" s="5"/>
      <c r="H5" s="5"/>
      <c r="I5" s="5"/>
    </row>
    <row r="6" spans="2:28" x14ac:dyDescent="0.25">
      <c r="B6" s="5" t="s">
        <v>31</v>
      </c>
      <c r="C6" s="5"/>
      <c r="D6" s="5"/>
      <c r="E6" s="5"/>
      <c r="F6" s="5"/>
      <c r="G6" s="5"/>
      <c r="H6" s="5"/>
      <c r="I6" s="5"/>
    </row>
    <row r="7" spans="2:28" x14ac:dyDescent="0.25">
      <c r="B7" s="5" t="s">
        <v>30</v>
      </c>
      <c r="C7" s="5"/>
      <c r="D7" s="5"/>
      <c r="E7" s="5"/>
      <c r="F7" s="5"/>
      <c r="G7" s="5"/>
      <c r="H7" s="5"/>
      <c r="I7" s="5"/>
    </row>
    <row r="9" spans="2:28" ht="15.75" x14ac:dyDescent="0.25">
      <c r="B9" s="3" t="s">
        <v>25</v>
      </c>
      <c r="C9" s="3"/>
      <c r="D9" s="3"/>
      <c r="E9" s="3"/>
      <c r="F9" s="3"/>
      <c r="G9" s="3"/>
      <c r="H9" s="3"/>
      <c r="I9" s="3"/>
    </row>
    <row r="10" spans="2:28" ht="9.75" customHeight="1" x14ac:dyDescent="0.25">
      <c r="B10" s="4"/>
      <c r="C10" s="4"/>
      <c r="D10" s="4"/>
      <c r="E10" s="4"/>
      <c r="F10" s="4"/>
      <c r="G10" s="4"/>
      <c r="H10" s="4"/>
      <c r="I10" s="4"/>
    </row>
    <row r="11" spans="2:28" x14ac:dyDescent="0.25">
      <c r="B11" s="6" t="s">
        <v>11</v>
      </c>
      <c r="E11" s="7" t="s">
        <v>12</v>
      </c>
      <c r="F11" s="7"/>
      <c r="H11" s="6" t="s">
        <v>23</v>
      </c>
      <c r="N11" s="8"/>
      <c r="O11" s="8"/>
      <c r="P11" s="8"/>
      <c r="Q11" s="8"/>
      <c r="R11" s="8"/>
      <c r="S11" s="8"/>
      <c r="T11" s="8"/>
    </row>
    <row r="12" spans="2:28" x14ac:dyDescent="0.25">
      <c r="B12" s="2" t="s">
        <v>0</v>
      </c>
      <c r="C12" s="9" t="s">
        <v>37</v>
      </c>
      <c r="E12" s="10" t="s">
        <v>40</v>
      </c>
      <c r="F12" s="11">
        <v>27</v>
      </c>
      <c r="H12" s="12" t="s">
        <v>22</v>
      </c>
      <c r="I12" s="12" t="s">
        <v>36</v>
      </c>
      <c r="J12" s="2" t="s">
        <v>70</v>
      </c>
      <c r="T12" s="13" t="s">
        <v>44</v>
      </c>
      <c r="U12" s="13"/>
      <c r="V12" s="13"/>
      <c r="W12" s="13"/>
      <c r="X12" s="13"/>
      <c r="Y12" s="13"/>
      <c r="Z12" s="13"/>
      <c r="AA12" s="13"/>
      <c r="AB12" s="13"/>
    </row>
    <row r="13" spans="2:28" x14ac:dyDescent="0.25">
      <c r="B13" s="2" t="s">
        <v>3</v>
      </c>
      <c r="C13" s="9" t="s">
        <v>38</v>
      </c>
      <c r="E13" s="10" t="s">
        <v>41</v>
      </c>
      <c r="F13" s="11">
        <v>23</v>
      </c>
      <c r="H13" s="14">
        <v>77</v>
      </c>
      <c r="I13" s="1">
        <v>2000</v>
      </c>
      <c r="T13" s="13"/>
      <c r="U13" s="13"/>
      <c r="V13" s="13"/>
      <c r="W13" s="13"/>
      <c r="X13" s="13"/>
      <c r="Y13" s="13"/>
      <c r="Z13" s="13"/>
      <c r="AA13" s="13"/>
      <c r="AB13" s="13"/>
    </row>
    <row r="14" spans="2:28" x14ac:dyDescent="0.25">
      <c r="B14" s="2" t="s">
        <v>4</v>
      </c>
      <c r="C14" s="15" t="s">
        <v>2</v>
      </c>
      <c r="E14" s="16" t="s">
        <v>42</v>
      </c>
      <c r="F14" s="11">
        <v>20</v>
      </c>
      <c r="H14" s="14">
        <f t="shared" ref="H14:H32" si="0">H13-3</f>
        <v>74</v>
      </c>
      <c r="I14" s="1">
        <v>3100</v>
      </c>
      <c r="J14" s="17">
        <f>((I14-I13)/((I13+I14)/2))/((H14-H13)/((H13+H14)/2))</f>
        <v>-10.856209150326798</v>
      </c>
      <c r="T14" s="18" t="s">
        <v>45</v>
      </c>
      <c r="U14" s="18"/>
      <c r="V14" s="13"/>
      <c r="W14" s="13"/>
      <c r="X14" s="13"/>
      <c r="Y14" s="13"/>
      <c r="Z14" s="13"/>
      <c r="AA14" s="13"/>
      <c r="AB14" s="13"/>
    </row>
    <row r="15" spans="2:28" x14ac:dyDescent="0.25">
      <c r="B15" s="19" t="s">
        <v>1</v>
      </c>
      <c r="C15" s="20" t="s">
        <v>10</v>
      </c>
      <c r="E15" s="10" t="s">
        <v>43</v>
      </c>
      <c r="F15" s="11">
        <v>18</v>
      </c>
      <c r="H15" s="14">
        <f t="shared" si="0"/>
        <v>71</v>
      </c>
      <c r="I15" s="1">
        <v>4300</v>
      </c>
      <c r="J15" s="17">
        <f t="shared" ref="J15:J32" si="1">((I15-I14)/((I14+I15)/2))/((H15-H14)/((H14+H15)/2))</f>
        <v>-7.8378378378378386</v>
      </c>
      <c r="T15" s="21" t="s">
        <v>46</v>
      </c>
      <c r="U15" s="21">
        <v>0.98541155311697293</v>
      </c>
      <c r="V15" s="13"/>
      <c r="W15" s="13"/>
      <c r="X15" s="13"/>
      <c r="Y15" s="13"/>
      <c r="Z15" s="13"/>
      <c r="AA15" s="13"/>
      <c r="AB15" s="13"/>
    </row>
    <row r="16" spans="2:28" x14ac:dyDescent="0.25">
      <c r="B16" s="2" t="s">
        <v>24</v>
      </c>
      <c r="C16" s="15" t="s">
        <v>13</v>
      </c>
      <c r="H16" s="14">
        <f t="shared" si="0"/>
        <v>68</v>
      </c>
      <c r="I16" s="1">
        <v>5600</v>
      </c>
      <c r="J16" s="17">
        <f t="shared" si="1"/>
        <v>-6.0841750841750848</v>
      </c>
      <c r="T16" s="21" t="s">
        <v>47</v>
      </c>
      <c r="U16" s="21">
        <v>0.97103592901640479</v>
      </c>
      <c r="V16" s="13"/>
      <c r="W16" s="13"/>
      <c r="X16" s="13"/>
      <c r="Y16" s="13"/>
      <c r="Z16" s="13"/>
      <c r="AA16" s="13"/>
      <c r="AB16" s="13"/>
    </row>
    <row r="17" spans="2:28" x14ac:dyDescent="0.25">
      <c r="B17" s="2" t="s">
        <v>5</v>
      </c>
      <c r="C17" s="9" t="s">
        <v>39</v>
      </c>
      <c r="H17" s="14">
        <f t="shared" si="0"/>
        <v>65</v>
      </c>
      <c r="I17" s="1">
        <v>7000</v>
      </c>
      <c r="J17" s="17">
        <f t="shared" si="1"/>
        <v>-4.9259259259259256</v>
      </c>
      <c r="T17" s="21" t="s">
        <v>48</v>
      </c>
      <c r="U17" s="21">
        <v>0.96933216013501688</v>
      </c>
      <c r="V17" s="13"/>
      <c r="W17" s="13"/>
      <c r="X17" s="13"/>
      <c r="Y17" s="13"/>
      <c r="Z17" s="13"/>
      <c r="AA17" s="13"/>
      <c r="AB17" s="13"/>
    </row>
    <row r="18" spans="2:28" x14ac:dyDescent="0.25">
      <c r="C18" s="9"/>
      <c r="H18" s="14">
        <f t="shared" si="0"/>
        <v>62</v>
      </c>
      <c r="I18" s="1">
        <v>8500</v>
      </c>
      <c r="J18" s="17">
        <f t="shared" si="1"/>
        <v>-4.096774193548387</v>
      </c>
      <c r="T18" s="21" t="s">
        <v>49</v>
      </c>
      <c r="U18" s="21">
        <v>1243.1420750591014</v>
      </c>
      <c r="V18" s="13"/>
      <c r="W18" s="13"/>
      <c r="X18" s="13"/>
      <c r="Y18" s="13"/>
      <c r="Z18" s="13"/>
      <c r="AA18" s="13"/>
      <c r="AB18" s="13"/>
    </row>
    <row r="19" spans="2:28" x14ac:dyDescent="0.25">
      <c r="C19" s="9"/>
      <c r="H19" s="14">
        <f t="shared" si="0"/>
        <v>59</v>
      </c>
      <c r="I19" s="1">
        <v>10100</v>
      </c>
      <c r="J19" s="17">
        <f t="shared" si="1"/>
        <v>-3.4695340501792118</v>
      </c>
      <c r="T19" s="21" t="s">
        <v>50</v>
      </c>
      <c r="U19" s="21">
        <v>19</v>
      </c>
      <c r="V19" s="13"/>
      <c r="W19" s="13"/>
      <c r="X19" s="13"/>
      <c r="Y19" s="13"/>
      <c r="Z19" s="13"/>
      <c r="AA19" s="13"/>
      <c r="AB19" s="13"/>
    </row>
    <row r="20" spans="2:28" x14ac:dyDescent="0.25">
      <c r="B20" s="6" t="s">
        <v>9</v>
      </c>
      <c r="C20" s="9"/>
      <c r="H20" s="14">
        <f t="shared" si="0"/>
        <v>56</v>
      </c>
      <c r="I20" s="1">
        <v>11700</v>
      </c>
      <c r="J20" s="17">
        <f t="shared" si="1"/>
        <v>-2.813455657492355</v>
      </c>
      <c r="T20" s="13"/>
      <c r="U20" s="13"/>
      <c r="V20" s="13"/>
      <c r="W20" s="13"/>
      <c r="X20" s="13"/>
      <c r="Y20" s="13"/>
      <c r="Z20" s="13"/>
      <c r="AA20" s="13"/>
      <c r="AB20" s="13"/>
    </row>
    <row r="21" spans="2:28" x14ac:dyDescent="0.25">
      <c r="B21" s="2" t="s">
        <v>34</v>
      </c>
      <c r="C21" s="15">
        <v>45</v>
      </c>
      <c r="D21" s="22"/>
      <c r="E21" s="23"/>
      <c r="F21" s="24"/>
      <c r="H21" s="14">
        <f t="shared" si="0"/>
        <v>53</v>
      </c>
      <c r="I21" s="1">
        <v>13300</v>
      </c>
      <c r="J21" s="17">
        <f t="shared" si="1"/>
        <v>-2.3253333333333335</v>
      </c>
      <c r="T21" s="13" t="s">
        <v>51</v>
      </c>
      <c r="U21" s="13"/>
      <c r="V21" s="13"/>
      <c r="W21" s="13"/>
      <c r="X21" s="13"/>
      <c r="Y21" s="13"/>
      <c r="Z21" s="13"/>
      <c r="AA21" s="13"/>
      <c r="AB21" s="13"/>
    </row>
    <row r="22" spans="2:28" x14ac:dyDescent="0.25">
      <c r="B22" s="2" t="s">
        <v>6</v>
      </c>
      <c r="C22" s="15">
        <v>45</v>
      </c>
      <c r="D22" s="22"/>
      <c r="E22" s="23"/>
      <c r="F22" s="24"/>
      <c r="H22" s="14">
        <f t="shared" si="0"/>
        <v>50</v>
      </c>
      <c r="I22" s="1">
        <v>14800</v>
      </c>
      <c r="J22" s="17">
        <f t="shared" si="1"/>
        <v>-1.8327402135231317</v>
      </c>
      <c r="T22" s="25"/>
      <c r="U22" s="25" t="s">
        <v>56</v>
      </c>
      <c r="V22" s="25" t="s">
        <v>57</v>
      </c>
      <c r="W22" s="25" t="s">
        <v>58</v>
      </c>
      <c r="X22" s="25" t="s">
        <v>59</v>
      </c>
      <c r="Y22" s="25" t="s">
        <v>60</v>
      </c>
      <c r="Z22" s="13"/>
      <c r="AA22" s="13"/>
      <c r="AB22" s="13"/>
    </row>
    <row r="23" spans="2:28" x14ac:dyDescent="0.25">
      <c r="B23" s="2" t="s">
        <v>7</v>
      </c>
      <c r="C23" s="15">
        <v>30</v>
      </c>
      <c r="D23" s="22"/>
      <c r="E23" s="23"/>
      <c r="F23" s="24"/>
      <c r="H23" s="14">
        <f t="shared" si="0"/>
        <v>47</v>
      </c>
      <c r="I23" s="1">
        <v>16300</v>
      </c>
      <c r="J23" s="17">
        <f t="shared" si="1"/>
        <v>-1.5594855305466235</v>
      </c>
      <c r="K23" s="2">
        <f>H24/H23</f>
        <v>0.93617021276595747</v>
      </c>
      <c r="L23" s="2">
        <f>I24/I23</f>
        <v>1.0920245398773005</v>
      </c>
      <c r="T23" s="21" t="s">
        <v>52</v>
      </c>
      <c r="U23" s="21">
        <v>1</v>
      </c>
      <c r="V23" s="21">
        <v>880777372.80701756</v>
      </c>
      <c r="W23" s="21">
        <v>880777372.80701756</v>
      </c>
      <c r="X23" s="21">
        <v>569.93406771542982</v>
      </c>
      <c r="Y23" s="21">
        <v>1.6287038421491E-14</v>
      </c>
      <c r="Z23" s="13"/>
      <c r="AA23" s="13"/>
      <c r="AB23" s="13"/>
    </row>
    <row r="24" spans="2:28" x14ac:dyDescent="0.25">
      <c r="B24" s="2" t="s">
        <v>8</v>
      </c>
      <c r="C24" s="15">
        <v>35</v>
      </c>
      <c r="D24" s="22"/>
      <c r="E24" s="23"/>
      <c r="F24" s="24"/>
      <c r="H24" s="14">
        <f t="shared" si="0"/>
        <v>44</v>
      </c>
      <c r="I24" s="1">
        <v>17800</v>
      </c>
      <c r="J24" s="17">
        <f t="shared" si="1"/>
        <v>-1.3343108504398828</v>
      </c>
      <c r="T24" s="21" t="s">
        <v>53</v>
      </c>
      <c r="U24" s="21">
        <v>17</v>
      </c>
      <c r="V24" s="21">
        <v>26271837.719298229</v>
      </c>
      <c r="W24" s="21">
        <v>1545402.2187822487</v>
      </c>
      <c r="X24" s="21"/>
      <c r="Y24" s="21"/>
      <c r="Z24" s="13"/>
      <c r="AA24" s="13"/>
      <c r="AB24" s="13"/>
    </row>
    <row r="25" spans="2:28" x14ac:dyDescent="0.25">
      <c r="C25" s="9"/>
      <c r="D25" s="23"/>
      <c r="E25" s="23"/>
      <c r="F25" s="24"/>
      <c r="H25" s="14">
        <f t="shared" si="0"/>
        <v>41</v>
      </c>
      <c r="I25" s="1">
        <v>19200</v>
      </c>
      <c r="J25" s="17">
        <f t="shared" si="1"/>
        <v>-1.0720720720720722</v>
      </c>
      <c r="T25" s="21" t="s">
        <v>54</v>
      </c>
      <c r="U25" s="21">
        <v>18</v>
      </c>
      <c r="V25" s="21">
        <v>907049210.52631581</v>
      </c>
      <c r="W25" s="21"/>
      <c r="X25" s="21"/>
      <c r="Y25" s="21"/>
      <c r="Z25" s="13"/>
      <c r="AA25" s="13"/>
      <c r="AB25" s="13"/>
    </row>
    <row r="26" spans="2:28" x14ac:dyDescent="0.25">
      <c r="B26" s="6" t="s">
        <v>14</v>
      </c>
      <c r="C26" s="9"/>
      <c r="H26" s="14">
        <f t="shared" si="0"/>
        <v>38</v>
      </c>
      <c r="I26" s="1">
        <v>20400</v>
      </c>
      <c r="J26" s="17">
        <f t="shared" si="1"/>
        <v>-0.79797979797979801</v>
      </c>
      <c r="T26" s="13"/>
      <c r="U26" s="13"/>
      <c r="V26" s="13"/>
      <c r="W26" s="13"/>
      <c r="X26" s="13"/>
      <c r="Y26" s="13"/>
      <c r="Z26" s="13"/>
      <c r="AA26" s="13"/>
      <c r="AB26" s="13"/>
    </row>
    <row r="27" spans="2:28" x14ac:dyDescent="0.25">
      <c r="B27" s="2" t="s">
        <v>15</v>
      </c>
      <c r="C27" s="9" t="s">
        <v>16</v>
      </c>
      <c r="H27" s="14">
        <f t="shared" si="0"/>
        <v>35</v>
      </c>
      <c r="I27" s="1">
        <v>21400</v>
      </c>
      <c r="J27" s="17">
        <f t="shared" si="1"/>
        <v>-0.58213716108452951</v>
      </c>
      <c r="T27" s="25"/>
      <c r="U27" s="25" t="s">
        <v>61</v>
      </c>
      <c r="V27" s="25" t="s">
        <v>49</v>
      </c>
      <c r="W27" s="25" t="s">
        <v>62</v>
      </c>
      <c r="X27" s="25" t="s">
        <v>63</v>
      </c>
      <c r="Y27" s="25" t="s">
        <v>64</v>
      </c>
      <c r="Z27" s="25" t="s">
        <v>65</v>
      </c>
      <c r="AA27" s="25" t="s">
        <v>69</v>
      </c>
      <c r="AB27" s="25" t="s">
        <v>66</v>
      </c>
    </row>
    <row r="28" spans="2:28" x14ac:dyDescent="0.25">
      <c r="B28" s="2" t="s">
        <v>17</v>
      </c>
      <c r="C28" s="20">
        <v>0.1</v>
      </c>
      <c r="H28" s="14">
        <f t="shared" si="0"/>
        <v>32</v>
      </c>
      <c r="I28" s="1">
        <v>22200</v>
      </c>
      <c r="J28" s="17">
        <f t="shared" si="1"/>
        <v>-0.4097859327217126</v>
      </c>
      <c r="T28" s="21" t="s">
        <v>55</v>
      </c>
      <c r="U28" s="21">
        <v>34661.608187134494</v>
      </c>
      <c r="V28" s="21">
        <v>864.17231021759858</v>
      </c>
      <c r="W28" s="21">
        <v>40.109602885108295</v>
      </c>
      <c r="X28" s="21">
        <v>2.800039005665889E-18</v>
      </c>
      <c r="Y28" s="21">
        <v>32838.363985105199</v>
      </c>
      <c r="Z28" s="21">
        <v>36484.852389163789</v>
      </c>
      <c r="AA28" s="21">
        <v>32838.363985105199</v>
      </c>
      <c r="AB28" s="21">
        <v>36484.852389163789</v>
      </c>
    </row>
    <row r="29" spans="2:28" x14ac:dyDescent="0.25">
      <c r="B29" s="2" t="s">
        <v>19</v>
      </c>
      <c r="C29" s="20">
        <v>0.03</v>
      </c>
      <c r="H29" s="14">
        <f t="shared" si="0"/>
        <v>29</v>
      </c>
      <c r="I29" s="1">
        <v>22800</v>
      </c>
      <c r="J29" s="17">
        <f t="shared" si="1"/>
        <v>-0.27111111111111114</v>
      </c>
      <c r="T29" s="21">
        <v>77</v>
      </c>
      <c r="U29" s="21">
        <v>-414.3567251461987</v>
      </c>
      <c r="V29" s="21">
        <v>17.356497223345098</v>
      </c>
      <c r="W29" s="21">
        <v>-23.873291932941076</v>
      </c>
      <c r="X29" s="21">
        <v>1.6287038421491057E-14</v>
      </c>
      <c r="Y29" s="21">
        <v>-450.9757333646329</v>
      </c>
      <c r="Z29" s="21">
        <v>-377.7377169277645</v>
      </c>
      <c r="AA29" s="21">
        <v>-450.9757333646329</v>
      </c>
      <c r="AB29" s="21">
        <v>-377.7377169277645</v>
      </c>
    </row>
    <row r="30" spans="2:28" x14ac:dyDescent="0.25">
      <c r="B30" s="2" t="s">
        <v>20</v>
      </c>
      <c r="C30" s="20">
        <v>0.25</v>
      </c>
      <c r="H30" s="14">
        <f t="shared" si="0"/>
        <v>26</v>
      </c>
      <c r="I30" s="1">
        <v>23200</v>
      </c>
      <c r="J30" s="17">
        <f t="shared" si="1"/>
        <v>-0.15942028985507248</v>
      </c>
      <c r="T30" s="13"/>
      <c r="U30" s="13"/>
      <c r="V30" s="13"/>
      <c r="W30" s="13"/>
      <c r="X30" s="13"/>
      <c r="Y30" s="13"/>
      <c r="Z30" s="13"/>
      <c r="AA30" s="13"/>
      <c r="AB30" s="13"/>
    </row>
    <row r="31" spans="2:28" x14ac:dyDescent="0.25">
      <c r="C31" s="26"/>
      <c r="H31" s="14">
        <f t="shared" si="0"/>
        <v>23</v>
      </c>
      <c r="I31" s="1">
        <v>23400</v>
      </c>
      <c r="J31" s="17">
        <f t="shared" si="1"/>
        <v>-7.0100143061516448E-2</v>
      </c>
      <c r="T31" s="13"/>
      <c r="U31" s="13"/>
      <c r="V31" s="13"/>
      <c r="W31" s="13"/>
      <c r="X31" s="13"/>
      <c r="Y31" s="13"/>
      <c r="Z31" s="13"/>
      <c r="AA31" s="13"/>
      <c r="AB31" s="13"/>
    </row>
    <row r="32" spans="2:28" x14ac:dyDescent="0.25">
      <c r="C32" s="22"/>
      <c r="H32" s="14">
        <f t="shared" si="0"/>
        <v>20</v>
      </c>
      <c r="I32" s="1">
        <v>23450</v>
      </c>
      <c r="J32" s="17">
        <f t="shared" si="1"/>
        <v>-1.529704731412309E-2</v>
      </c>
      <c r="T32" s="13"/>
      <c r="U32" s="13"/>
      <c r="V32" s="13"/>
      <c r="W32" s="13"/>
      <c r="X32" s="13"/>
      <c r="Y32" s="13"/>
      <c r="Z32" s="13"/>
      <c r="AA32" s="13"/>
      <c r="AB32" s="13"/>
    </row>
    <row r="33" spans="2:28" x14ac:dyDescent="0.25">
      <c r="C33" s="27">
        <f>C32/45/1000</f>
        <v>0</v>
      </c>
      <c r="T33" s="13" t="s">
        <v>67</v>
      </c>
      <c r="U33" s="13"/>
      <c r="V33" s="13"/>
      <c r="W33" s="13"/>
      <c r="X33" s="13"/>
      <c r="Y33" s="13"/>
      <c r="Z33" s="13"/>
      <c r="AA33" s="13"/>
      <c r="AB33" s="13"/>
    </row>
    <row r="34" spans="2:28" ht="15.75" x14ac:dyDescent="0.25">
      <c r="B34" s="3" t="s">
        <v>27</v>
      </c>
      <c r="C34" s="3"/>
      <c r="D34" s="3"/>
      <c r="E34" s="3"/>
      <c r="F34" s="3"/>
      <c r="G34" s="3"/>
      <c r="H34" s="3"/>
      <c r="I34" s="3"/>
      <c r="T34" s="13"/>
      <c r="U34" s="13"/>
      <c r="V34" s="13"/>
      <c r="W34" s="13"/>
      <c r="X34" s="13"/>
      <c r="Y34" s="13"/>
      <c r="Z34" s="13"/>
      <c r="AA34" s="13"/>
      <c r="AB34" s="13"/>
    </row>
    <row r="35" spans="2:28" x14ac:dyDescent="0.25">
      <c r="T35" s="25" t="s">
        <v>50</v>
      </c>
      <c r="U35" s="25" t="s">
        <v>68</v>
      </c>
      <c r="V35" s="25" t="s">
        <v>53</v>
      </c>
      <c r="W35" s="13"/>
      <c r="X35" s="13"/>
      <c r="Y35" s="13"/>
      <c r="Z35" s="13"/>
      <c r="AA35" s="13"/>
      <c r="AB35" s="13"/>
    </row>
    <row r="36" spans="2:28" x14ac:dyDescent="0.25">
      <c r="B36" s="6" t="s">
        <v>18</v>
      </c>
      <c r="T36" s="21">
        <v>1</v>
      </c>
      <c r="U36" s="21">
        <v>3999.21052631579</v>
      </c>
      <c r="V36" s="21">
        <v>-899.21052631579005</v>
      </c>
      <c r="W36" s="13"/>
      <c r="X36" s="13"/>
      <c r="Y36" s="13"/>
      <c r="Z36" s="13"/>
      <c r="AA36" s="13"/>
      <c r="AB36" s="13"/>
    </row>
    <row r="37" spans="2:28" x14ac:dyDescent="0.25">
      <c r="B37" s="2" t="s">
        <v>33</v>
      </c>
      <c r="T37" s="21">
        <v>2</v>
      </c>
      <c r="U37" s="21">
        <v>5242.2807017543855</v>
      </c>
      <c r="V37" s="21">
        <v>-942.28070175438552</v>
      </c>
      <c r="W37" s="13"/>
      <c r="X37" s="13"/>
      <c r="Y37" s="13"/>
      <c r="Z37" s="13"/>
      <c r="AA37" s="13"/>
      <c r="AB37" s="13"/>
    </row>
    <row r="38" spans="2:28" x14ac:dyDescent="0.25">
      <c r="B38" s="2" t="s">
        <v>21</v>
      </c>
      <c r="T38" s="21">
        <v>3</v>
      </c>
      <c r="U38" s="21">
        <v>6485.350877192981</v>
      </c>
      <c r="V38" s="21">
        <v>-885.35087719298099</v>
      </c>
      <c r="W38" s="13"/>
      <c r="X38" s="13"/>
      <c r="Y38" s="13"/>
      <c r="Z38" s="13"/>
      <c r="AA38" s="13"/>
      <c r="AB38" s="13"/>
    </row>
    <row r="39" spans="2:28" x14ac:dyDescent="0.25">
      <c r="B39" s="2" t="s">
        <v>35</v>
      </c>
      <c r="T39" s="21">
        <v>4</v>
      </c>
      <c r="U39" s="21">
        <v>7728.4210526315801</v>
      </c>
      <c r="V39" s="21">
        <v>-728.4210526315801</v>
      </c>
      <c r="W39" s="13"/>
      <c r="X39" s="13"/>
      <c r="Y39" s="13"/>
      <c r="Z39" s="13"/>
      <c r="AA39" s="13"/>
      <c r="AB39" s="13"/>
    </row>
    <row r="40" spans="2:28" x14ac:dyDescent="0.25">
      <c r="T40" s="21">
        <v>5</v>
      </c>
      <c r="U40" s="21">
        <v>8971.4912280701756</v>
      </c>
      <c r="V40" s="21">
        <v>-471.49122807017557</v>
      </c>
      <c r="W40" s="13"/>
      <c r="X40" s="13"/>
      <c r="Y40" s="13"/>
      <c r="Z40" s="13"/>
      <c r="AA40" s="13"/>
      <c r="AB40" s="13"/>
    </row>
    <row r="41" spans="2:28" x14ac:dyDescent="0.25">
      <c r="B41" s="28" t="s">
        <v>32</v>
      </c>
      <c r="C41" s="29"/>
      <c r="D41" s="29"/>
      <c r="E41" s="29"/>
      <c r="F41" s="29"/>
      <c r="G41" s="29"/>
      <c r="H41" s="29"/>
      <c r="I41" s="29"/>
      <c r="T41" s="21">
        <v>6</v>
      </c>
      <c r="U41" s="21">
        <v>10214.561403508771</v>
      </c>
      <c r="V41" s="21">
        <v>-114.56140350877104</v>
      </c>
      <c r="W41" s="13"/>
      <c r="X41" s="13"/>
      <c r="Y41" s="13"/>
      <c r="Z41" s="13"/>
      <c r="AA41" s="13"/>
      <c r="AB41" s="13"/>
    </row>
    <row r="42" spans="2:28" x14ac:dyDescent="0.25">
      <c r="T42" s="21">
        <v>7</v>
      </c>
      <c r="U42" s="21">
        <v>11457.631578947367</v>
      </c>
      <c r="V42" s="21">
        <v>242.36842105263349</v>
      </c>
      <c r="W42" s="13"/>
      <c r="X42" s="13"/>
      <c r="Y42" s="13"/>
      <c r="Z42" s="13"/>
      <c r="AA42" s="13"/>
      <c r="AB42" s="13"/>
    </row>
    <row r="43" spans="2:28" x14ac:dyDescent="0.25">
      <c r="T43" s="21">
        <v>8</v>
      </c>
      <c r="U43" s="21">
        <v>12700.701754385962</v>
      </c>
      <c r="V43" s="21">
        <v>599.29824561403802</v>
      </c>
      <c r="W43" s="13"/>
      <c r="X43" s="13"/>
      <c r="Y43" s="13"/>
      <c r="Z43" s="13"/>
      <c r="AA43" s="13"/>
      <c r="AB43" s="13"/>
    </row>
    <row r="44" spans="2:28" x14ac:dyDescent="0.25">
      <c r="T44" s="21">
        <v>9</v>
      </c>
      <c r="U44" s="21">
        <v>13943.771929824557</v>
      </c>
      <c r="V44" s="21">
        <v>856.22807017544255</v>
      </c>
      <c r="W44" s="13"/>
      <c r="X44" s="13"/>
      <c r="Y44" s="13"/>
      <c r="Z44" s="13"/>
      <c r="AA44" s="13"/>
      <c r="AB44" s="13"/>
    </row>
    <row r="45" spans="2:28" x14ac:dyDescent="0.25">
      <c r="B45" s="6" t="s">
        <v>11</v>
      </c>
      <c r="E45" s="7" t="s">
        <v>12</v>
      </c>
      <c r="F45" s="7"/>
      <c r="T45" s="21">
        <v>10</v>
      </c>
      <c r="U45" s="21">
        <v>15186.842105263157</v>
      </c>
      <c r="V45" s="21">
        <v>1113.1578947368434</v>
      </c>
      <c r="W45" s="13"/>
      <c r="X45" s="13"/>
      <c r="Y45" s="13"/>
      <c r="Z45" s="13"/>
      <c r="AA45" s="13"/>
      <c r="AB45" s="13"/>
    </row>
    <row r="46" spans="2:28" x14ac:dyDescent="0.25">
      <c r="B46" s="2" t="s">
        <v>0</v>
      </c>
      <c r="C46" s="9" t="s">
        <v>37</v>
      </c>
      <c r="E46" s="10" t="s">
        <v>40</v>
      </c>
      <c r="F46" s="11">
        <v>27</v>
      </c>
      <c r="T46" s="21">
        <v>11</v>
      </c>
      <c r="U46" s="21">
        <v>16429.912280701752</v>
      </c>
      <c r="V46" s="21">
        <v>1370.087719298248</v>
      </c>
      <c r="W46" s="13"/>
      <c r="X46" s="13"/>
      <c r="Y46" s="13"/>
      <c r="Z46" s="13"/>
      <c r="AA46" s="13"/>
      <c r="AB46" s="13"/>
    </row>
    <row r="47" spans="2:28" x14ac:dyDescent="0.25">
      <c r="B47" s="2" t="s">
        <v>3</v>
      </c>
      <c r="C47" s="9" t="s">
        <v>38</v>
      </c>
      <c r="E47" s="10" t="s">
        <v>41</v>
      </c>
      <c r="F47" s="11">
        <v>23</v>
      </c>
      <c r="T47" s="21">
        <v>12</v>
      </c>
      <c r="U47" s="21">
        <v>17672.982456140347</v>
      </c>
      <c r="V47" s="21">
        <v>1527.0175438596525</v>
      </c>
      <c r="W47" s="13"/>
      <c r="X47" s="13"/>
      <c r="Y47" s="13"/>
      <c r="Z47" s="13"/>
      <c r="AA47" s="13"/>
      <c r="AB47" s="13"/>
    </row>
    <row r="48" spans="2:28" x14ac:dyDescent="0.25">
      <c r="B48" s="2" t="s">
        <v>4</v>
      </c>
      <c r="C48" s="15" t="s">
        <v>2</v>
      </c>
      <c r="E48" s="16" t="s">
        <v>42</v>
      </c>
      <c r="F48" s="11">
        <v>20</v>
      </c>
      <c r="T48" s="21">
        <v>13</v>
      </c>
      <c r="U48" s="21">
        <v>18916.052631578943</v>
      </c>
      <c r="V48" s="21">
        <v>1483.947368421057</v>
      </c>
      <c r="W48" s="13"/>
      <c r="X48" s="13"/>
      <c r="Y48" s="13"/>
      <c r="Z48" s="13"/>
      <c r="AA48" s="13"/>
      <c r="AB48" s="13"/>
    </row>
    <row r="49" spans="2:28" x14ac:dyDescent="0.25">
      <c r="B49" s="19" t="s">
        <v>1</v>
      </c>
      <c r="C49" s="20" t="s">
        <v>10</v>
      </c>
      <c r="E49" s="10" t="s">
        <v>43</v>
      </c>
      <c r="F49" s="11">
        <v>18</v>
      </c>
      <c r="T49" s="21">
        <v>14</v>
      </c>
      <c r="U49" s="21">
        <v>20159.122807017542</v>
      </c>
      <c r="V49" s="21">
        <v>1240.8771929824579</v>
      </c>
      <c r="W49" s="13"/>
      <c r="X49" s="13"/>
      <c r="Y49" s="13"/>
      <c r="Z49" s="13"/>
      <c r="AA49" s="13"/>
      <c r="AB49" s="13"/>
    </row>
    <row r="50" spans="2:28" x14ac:dyDescent="0.25">
      <c r="B50" s="2" t="s">
        <v>24</v>
      </c>
      <c r="C50" s="15" t="s">
        <v>13</v>
      </c>
      <c r="T50" s="21">
        <v>15</v>
      </c>
      <c r="U50" s="21">
        <v>21402.192982456138</v>
      </c>
      <c r="V50" s="21">
        <v>797.80701754386246</v>
      </c>
      <c r="W50" s="13"/>
      <c r="X50" s="13"/>
      <c r="Y50" s="13"/>
      <c r="Z50" s="13"/>
      <c r="AA50" s="13"/>
      <c r="AB50" s="13"/>
    </row>
    <row r="51" spans="2:28" x14ac:dyDescent="0.25">
      <c r="B51" s="2" t="s">
        <v>5</v>
      </c>
      <c r="C51" s="9" t="s">
        <v>39</v>
      </c>
      <c r="T51" s="21">
        <v>16</v>
      </c>
      <c r="U51" s="21">
        <v>22645.263157894733</v>
      </c>
      <c r="V51" s="21">
        <v>154.73684210526699</v>
      </c>
      <c r="W51" s="13"/>
      <c r="X51" s="13"/>
      <c r="Y51" s="13"/>
      <c r="Z51" s="13"/>
      <c r="AA51" s="13"/>
      <c r="AB51" s="13"/>
    </row>
    <row r="52" spans="2:28" x14ac:dyDescent="0.25">
      <c r="T52" s="21">
        <v>17</v>
      </c>
      <c r="U52" s="21">
        <v>23888.333333333328</v>
      </c>
      <c r="V52" s="21">
        <v>-688.33333333332848</v>
      </c>
      <c r="W52" s="13"/>
      <c r="X52" s="13"/>
      <c r="Y52" s="13"/>
      <c r="Z52" s="13"/>
      <c r="AA52" s="13"/>
      <c r="AB52" s="13"/>
    </row>
    <row r="53" spans="2:28" x14ac:dyDescent="0.25">
      <c r="T53" s="21">
        <v>18</v>
      </c>
      <c r="U53" s="21">
        <v>25131.403508771924</v>
      </c>
      <c r="V53" s="21">
        <v>-1731.403508771924</v>
      </c>
      <c r="W53" s="13"/>
      <c r="X53" s="13"/>
      <c r="Y53" s="13"/>
      <c r="Z53" s="13"/>
      <c r="AA53" s="13"/>
      <c r="AB53" s="13"/>
    </row>
    <row r="54" spans="2:28" x14ac:dyDescent="0.25">
      <c r="G54" s="35" t="s">
        <v>83</v>
      </c>
      <c r="H54" s="35" t="s">
        <v>84</v>
      </c>
      <c r="T54" s="21">
        <v>19</v>
      </c>
      <c r="U54" s="21">
        <v>26374.473684210519</v>
      </c>
      <c r="V54" s="21">
        <v>-2924.4736842105194</v>
      </c>
      <c r="W54" s="13"/>
      <c r="X54" s="13"/>
      <c r="Y54" s="13"/>
      <c r="Z54" s="13"/>
      <c r="AA54" s="13"/>
      <c r="AB54" s="13"/>
    </row>
    <row r="55" spans="2:28" x14ac:dyDescent="0.25">
      <c r="B55" s="2" t="s">
        <v>71</v>
      </c>
      <c r="F55" s="2" t="s">
        <v>74</v>
      </c>
      <c r="G55" s="30">
        <v>45</v>
      </c>
      <c r="H55" s="30">
        <v>44</v>
      </c>
    </row>
    <row r="56" spans="2:28" x14ac:dyDescent="0.25">
      <c r="B56" s="2" t="s">
        <v>72</v>
      </c>
      <c r="C56" s="30">
        <v>50000000</v>
      </c>
      <c r="F56" s="2" t="s">
        <v>75</v>
      </c>
      <c r="G56" s="30">
        <v>500000000</v>
      </c>
      <c r="H56" s="30">
        <f>H57*H55</f>
        <v>557606604.55956972</v>
      </c>
    </row>
    <row r="57" spans="2:28" x14ac:dyDescent="0.25">
      <c r="B57" s="2" t="s">
        <v>3</v>
      </c>
      <c r="C57" s="30">
        <v>2500000</v>
      </c>
      <c r="F57" s="2" t="s">
        <v>76</v>
      </c>
      <c r="G57" s="22">
        <f>G56/G55</f>
        <v>11111111.111111112</v>
      </c>
      <c r="H57" s="36">
        <f>H55/G55/K23*L23*G57</f>
        <v>12672877.376353856</v>
      </c>
      <c r="I57" s="24">
        <f>H57/G57-1</f>
        <v>0.14055896387184696</v>
      </c>
    </row>
    <row r="58" spans="2:28" x14ac:dyDescent="0.25">
      <c r="B58" s="2" t="s">
        <v>5</v>
      </c>
      <c r="C58" s="30">
        <v>2000000</v>
      </c>
      <c r="F58" s="2" t="s">
        <v>79</v>
      </c>
      <c r="G58" s="32">
        <f>SUM(C63:C65)</f>
        <v>29.5</v>
      </c>
      <c r="H58" s="30">
        <f>G58-3</f>
        <v>26.5</v>
      </c>
    </row>
    <row r="59" spans="2:28" x14ac:dyDescent="0.25">
      <c r="F59" s="2" t="s">
        <v>78</v>
      </c>
      <c r="G59" s="30">
        <f>SUM(C56:C58)/G57</f>
        <v>4.9049999999999994</v>
      </c>
      <c r="H59" s="30">
        <f>SUM(C56:C58)/H57</f>
        <v>4.3005229500358606</v>
      </c>
    </row>
    <row r="60" spans="2:28" x14ac:dyDescent="0.25">
      <c r="F60" s="2" t="s">
        <v>80</v>
      </c>
      <c r="G60" s="32">
        <f>SUM(G58:G59)</f>
        <v>34.405000000000001</v>
      </c>
      <c r="H60" s="32">
        <f>SUM(H58:H59)</f>
        <v>30.800522950035862</v>
      </c>
    </row>
    <row r="61" spans="2:28" x14ac:dyDescent="0.25">
      <c r="F61" s="2" t="s">
        <v>81</v>
      </c>
      <c r="G61" s="33">
        <f>G55-G60</f>
        <v>10.594999999999999</v>
      </c>
      <c r="H61" s="33">
        <f>H55-H60</f>
        <v>13.199477049964138</v>
      </c>
    </row>
    <row r="62" spans="2:28" x14ac:dyDescent="0.25">
      <c r="B62" s="2" t="s">
        <v>73</v>
      </c>
      <c r="F62" s="2" t="s">
        <v>82</v>
      </c>
      <c r="G62" s="34">
        <f>G61/G55</f>
        <v>0.23544444444444443</v>
      </c>
      <c r="H62" s="34">
        <f>H61/H55</f>
        <v>0.29998811477191223</v>
      </c>
    </row>
    <row r="63" spans="2:28" x14ac:dyDescent="0.25">
      <c r="B63" s="2" t="s">
        <v>4</v>
      </c>
      <c r="C63" s="30">
        <v>23</v>
      </c>
    </row>
    <row r="64" spans="2:28" x14ac:dyDescent="0.25">
      <c r="B64" s="19" t="s">
        <v>77</v>
      </c>
      <c r="C64" s="31">
        <f>G56*0.1/G57</f>
        <v>4.5</v>
      </c>
    </row>
    <row r="65" spans="2:3" x14ac:dyDescent="0.25">
      <c r="B65" s="2" t="s">
        <v>24</v>
      </c>
      <c r="C65" s="30">
        <v>2</v>
      </c>
    </row>
  </sheetData>
  <mergeCells count="9">
    <mergeCell ref="E45:F45"/>
    <mergeCell ref="B2:I2"/>
    <mergeCell ref="B34:I34"/>
    <mergeCell ref="B4:I4"/>
    <mergeCell ref="B7:I7"/>
    <mergeCell ref="B6:I6"/>
    <mergeCell ref="B5:I5"/>
    <mergeCell ref="E11:F11"/>
    <mergeCell ref="B9:I9"/>
  </mergeCells>
  <phoneticPr fontId="3" type="noConversion"/>
  <pageMargins left="0.25" right="0.25" top="0.75" bottom="0.75" header="0.3" footer="0.3"/>
  <pageSetup scale="80" orientation="portrait" horizontalDpi="200" verticalDpi="200" r:id="rId1"/>
  <headerFooter>
    <oddHeader>&amp;CPrivileged and Confidential / Reflects Legal Advice and Attorney Work Product</oddHeader>
    <oddFooter>&amp;C©2013 AT&amp;&amp;T Intellectual Property. All rights reserved. AT&amp;&amp;T and the AT&amp;&amp;T logo are trademarks of AT&amp;&amp;T Intellectual Property. AT&amp;T Proprietary (Restricted)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Pricing Exercise</vt:lpstr>
      <vt:lpstr>'Pricing Exercise'!Print_Area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</dc:creator>
  <cp:lastModifiedBy>honlley</cp:lastModifiedBy>
  <cp:lastPrinted>2013-06-18T14:59:20Z</cp:lastPrinted>
  <dcterms:created xsi:type="dcterms:W3CDTF">2013-06-18T12:34:26Z</dcterms:created>
  <dcterms:modified xsi:type="dcterms:W3CDTF">2020-07-08T14:41:48Z</dcterms:modified>
</cp:coreProperties>
</file>