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csj5_st-andrews_ac_uk/Documents/BL4201 - Project/190002706_Additional_Files/Results/"/>
    </mc:Choice>
  </mc:AlternateContent>
  <xr:revisionPtr revIDLastSave="48" documentId="8_{773C8053-3272-44C8-8320-AB8C6EBDEC53}" xr6:coauthVersionLast="47" xr6:coauthVersionMax="47" xr10:uidLastSave="{D86D282D-ADB9-44C9-BCB8-078A7FB00C82}"/>
  <bookViews>
    <workbookView xWindow="-108" yWindow="-108" windowWidth="23256" windowHeight="12456" activeTab="2" xr2:uid="{00000000-000D-0000-FFFF-FFFF00000000}"/>
  </bookViews>
  <sheets>
    <sheet name="Sourmash" sheetId="1" r:id="rId1"/>
    <sheet name="Diamond" sheetId="3" r:id="rId2"/>
    <sheet name="BLASTP" sheetId="2" r:id="rId3"/>
    <sheet name="Combin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I4" i="4"/>
  <c r="I5" i="4"/>
  <c r="I6" i="4"/>
  <c r="I7" i="4"/>
  <c r="I8" i="4"/>
  <c r="I9" i="4"/>
  <c r="I3" i="4"/>
  <c r="I20" i="3"/>
  <c r="I15" i="3"/>
  <c r="I16" i="3"/>
  <c r="I17" i="3"/>
  <c r="I18" i="3"/>
  <c r="I19" i="3"/>
  <c r="I14" i="3"/>
  <c r="F3" i="3"/>
  <c r="F24" i="3"/>
  <c r="F25" i="3"/>
  <c r="F26" i="3"/>
  <c r="F27" i="3"/>
  <c r="F28" i="3"/>
  <c r="F29" i="3"/>
  <c r="F23" i="3"/>
  <c r="F14" i="3"/>
  <c r="F15" i="3"/>
  <c r="F16" i="3"/>
  <c r="F17" i="3"/>
  <c r="F18" i="3"/>
  <c r="F19" i="3"/>
  <c r="F13" i="3"/>
  <c r="F4" i="3"/>
  <c r="F5" i="3"/>
  <c r="F6" i="3"/>
  <c r="F7" i="3"/>
  <c r="F8" i="3"/>
  <c r="F9" i="3"/>
  <c r="F9" i="2"/>
  <c r="F4" i="2"/>
  <c r="F5" i="2"/>
  <c r="F6" i="2"/>
  <c r="F7" i="2"/>
  <c r="F8" i="2"/>
  <c r="F3" i="2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O58" i="1"/>
  <c r="E9" i="2"/>
  <c r="E8" i="2"/>
  <c r="O59" i="1"/>
  <c r="O60" i="1"/>
  <c r="O61" i="1"/>
  <c r="O62" i="1"/>
  <c r="O63" i="1"/>
  <c r="O64" i="1"/>
  <c r="K54" i="1"/>
  <c r="K47" i="1"/>
  <c r="K40" i="1"/>
  <c r="K33" i="1"/>
  <c r="K26" i="1"/>
  <c r="K19" i="1"/>
  <c r="K12" i="1"/>
  <c r="E7" i="2"/>
  <c r="M52" i="1"/>
  <c r="L52" i="1"/>
  <c r="M51" i="1"/>
  <c r="L51" i="1"/>
  <c r="M50" i="1"/>
  <c r="L50" i="1"/>
  <c r="M45" i="1"/>
  <c r="L45" i="1"/>
  <c r="M44" i="1"/>
  <c r="L44" i="1"/>
  <c r="M43" i="1"/>
  <c r="L43" i="1"/>
  <c r="M38" i="1"/>
  <c r="L38" i="1"/>
  <c r="M37" i="1"/>
  <c r="L37" i="1"/>
  <c r="M36" i="1"/>
  <c r="L36" i="1"/>
  <c r="M31" i="1"/>
  <c r="L31" i="1"/>
  <c r="M30" i="1"/>
  <c r="L30" i="1"/>
  <c r="M29" i="1"/>
  <c r="L29" i="1"/>
  <c r="M24" i="1"/>
  <c r="L24" i="1"/>
  <c r="M23" i="1"/>
  <c r="L23" i="1"/>
  <c r="M22" i="1"/>
  <c r="L22" i="1"/>
  <c r="M17" i="1"/>
  <c r="L17" i="1"/>
  <c r="M16" i="1"/>
  <c r="L16" i="1"/>
  <c r="M15" i="1"/>
  <c r="L15" i="1"/>
  <c r="M9" i="1"/>
  <c r="M10" i="1"/>
  <c r="M8" i="1"/>
  <c r="L9" i="1"/>
  <c r="L10" i="1"/>
  <c r="L8" i="1"/>
  <c r="G9" i="2"/>
  <c r="G8" i="2"/>
  <c r="E4" i="2"/>
  <c r="E5" i="2"/>
  <c r="E6" i="2"/>
  <c r="E3" i="2"/>
  <c r="E29" i="3"/>
  <c r="E28" i="3"/>
  <c r="E27" i="3"/>
  <c r="E26" i="3"/>
  <c r="E25" i="3"/>
  <c r="E24" i="3"/>
  <c r="E23" i="3"/>
  <c r="E19" i="3"/>
  <c r="E18" i="3"/>
  <c r="E17" i="3"/>
  <c r="E16" i="3"/>
  <c r="E15" i="3"/>
  <c r="E14" i="3"/>
  <c r="E13" i="3"/>
  <c r="E4" i="3"/>
  <c r="E5" i="3"/>
  <c r="E6" i="3"/>
  <c r="E7" i="3"/>
  <c r="E8" i="3"/>
  <c r="E9" i="3"/>
  <c r="E3" i="3"/>
  <c r="P7" i="1"/>
  <c r="P6" i="1"/>
  <c r="P5" i="1"/>
  <c r="P4" i="1"/>
  <c r="P3" i="1"/>
  <c r="K39" i="1"/>
  <c r="K32" i="1"/>
  <c r="K25" i="1"/>
  <c r="K18" i="1"/>
  <c r="K11" i="1"/>
  <c r="K37" i="1"/>
  <c r="K36" i="1"/>
  <c r="K31" i="1"/>
  <c r="K30" i="1"/>
  <c r="K29" i="1"/>
  <c r="K24" i="1"/>
  <c r="K23" i="1"/>
  <c r="K22" i="1"/>
  <c r="K15" i="1"/>
  <c r="K17" i="1"/>
  <c r="K16" i="1"/>
  <c r="K9" i="1"/>
  <c r="K10" i="1"/>
  <c r="K8" i="1"/>
  <c r="J52" i="1"/>
  <c r="I52" i="1"/>
  <c r="H52" i="1"/>
  <c r="J51" i="1"/>
  <c r="I51" i="1"/>
  <c r="K51" i="1" s="1"/>
  <c r="H51" i="1"/>
  <c r="J50" i="1"/>
  <c r="I50" i="1"/>
  <c r="H50" i="1"/>
  <c r="J45" i="1"/>
  <c r="I45" i="1"/>
  <c r="H45" i="1"/>
  <c r="J44" i="1"/>
  <c r="I44" i="1"/>
  <c r="H44" i="1"/>
  <c r="J43" i="1"/>
  <c r="I43" i="1"/>
  <c r="H43" i="1"/>
  <c r="J38" i="1"/>
  <c r="I38" i="1"/>
  <c r="H38" i="1"/>
  <c r="J37" i="1"/>
  <c r="I37" i="1"/>
  <c r="H37" i="1"/>
  <c r="J36" i="1"/>
  <c r="I36" i="1"/>
  <c r="H36" i="1"/>
  <c r="J31" i="1"/>
  <c r="I31" i="1"/>
  <c r="H31" i="1"/>
  <c r="J30" i="1"/>
  <c r="I30" i="1"/>
  <c r="H30" i="1"/>
  <c r="J29" i="1"/>
  <c r="I29" i="1"/>
  <c r="H29" i="1"/>
  <c r="J24" i="1"/>
  <c r="I24" i="1"/>
  <c r="H24" i="1"/>
  <c r="J23" i="1"/>
  <c r="I23" i="1"/>
  <c r="H23" i="1"/>
  <c r="J22" i="1"/>
  <c r="I22" i="1"/>
  <c r="H22" i="1"/>
  <c r="J17" i="1"/>
  <c r="I17" i="1"/>
  <c r="H17" i="1"/>
  <c r="J16" i="1"/>
  <c r="I16" i="1"/>
  <c r="H16" i="1"/>
  <c r="J15" i="1"/>
  <c r="I15" i="1"/>
  <c r="H15" i="1"/>
  <c r="J10" i="1"/>
  <c r="H9" i="1"/>
  <c r="I9" i="1"/>
  <c r="J9" i="1"/>
  <c r="H10" i="1"/>
  <c r="I10" i="1"/>
  <c r="I8" i="1"/>
  <c r="J8" i="1"/>
  <c r="H8" i="1"/>
  <c r="K52" i="1" l="1"/>
  <c r="K50" i="1"/>
  <c r="K45" i="1"/>
  <c r="K44" i="1"/>
  <c r="K43" i="1"/>
  <c r="K38" i="1"/>
  <c r="K53" i="1" l="1"/>
  <c r="P9" i="1" s="1"/>
  <c r="K46" i="1"/>
  <c r="P8" i="1" s="1"/>
</calcChain>
</file>

<file path=xl/sharedStrings.xml><?xml version="1.0" encoding="utf-8"?>
<sst xmlns="http://schemas.openxmlformats.org/spreadsheetml/2006/main" count="152" uniqueCount="54">
  <si>
    <t>k=6</t>
  </si>
  <si>
    <t>k=8</t>
  </si>
  <si>
    <t>k=10</t>
  </si>
  <si>
    <t>sketch (s)</t>
  </si>
  <si>
    <t>real time</t>
  </si>
  <si>
    <t>compare (s)</t>
  </si>
  <si>
    <t>100 seqs</t>
  </si>
  <si>
    <t>combined</t>
  </si>
  <si>
    <t>Average</t>
  </si>
  <si>
    <t>300 seqs</t>
  </si>
  <si>
    <t>500 seqs</t>
  </si>
  <si>
    <t>1000 seqs</t>
  </si>
  <si>
    <t>3000 seqs</t>
  </si>
  <si>
    <t>5000 seqs</t>
  </si>
  <si>
    <t>10000 seqs</t>
  </si>
  <si>
    <t>Combined Average</t>
  </si>
  <si>
    <t>average total time</t>
  </si>
  <si>
    <t>Number sequences</t>
  </si>
  <si>
    <t>Sourmash</t>
  </si>
  <si>
    <t>BLASTP</t>
  </si>
  <si>
    <t>Average total time</t>
  </si>
  <si>
    <t>Average total time Fast</t>
  </si>
  <si>
    <t>Diamond Fast</t>
  </si>
  <si>
    <t>Diamond Mid-sensitive</t>
  </si>
  <si>
    <t>Time to run Mid-sensitive</t>
  </si>
  <si>
    <t>Average total time Mid-sensitive</t>
  </si>
  <si>
    <t>Diamond Sensitive</t>
  </si>
  <si>
    <t>Time to run Sensitive</t>
  </si>
  <si>
    <t>Average total time Sensitive</t>
  </si>
  <si>
    <t>Time to run Fast</t>
  </si>
  <si>
    <t>Time to run (s)</t>
  </si>
  <si>
    <t>Diamond F</t>
  </si>
  <si>
    <t>Diamond M</t>
  </si>
  <si>
    <t>Diamond S</t>
  </si>
  <si>
    <t>estimates:</t>
  </si>
  <si>
    <t>sketch average</t>
  </si>
  <si>
    <t>compare average</t>
  </si>
  <si>
    <t>nseqs</t>
  </si>
  <si>
    <t>sourmash sketch average</t>
  </si>
  <si>
    <t>sourmash compare average</t>
  </si>
  <si>
    <t>sourmash average</t>
  </si>
  <si>
    <t>Average time Fast</t>
  </si>
  <si>
    <t>Average time Mid-sensitive</t>
  </si>
  <si>
    <t>Average time Sensitive</t>
  </si>
  <si>
    <t>SD</t>
  </si>
  <si>
    <t>Sourmash: need all three kmers</t>
  </si>
  <si>
    <t>Sourmash: k=6</t>
  </si>
  <si>
    <t>Sourmash: k=8</t>
  </si>
  <si>
    <t>Sourmash: k=10</t>
  </si>
  <si>
    <t>sd</t>
  </si>
  <si>
    <t>blast</t>
  </si>
  <si>
    <t>SD between sensitivity modes</t>
  </si>
  <si>
    <t>SD bwteen tools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</si>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</sst>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Sourmash Average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Sourmash!$P$2</c:f>
              <c:strCache>
                <c:ptCount val="1"/>
                <c:pt idx="0">
                  <c:v>average 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Sourmash!$O$3:$O$9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Sourmash!$P$3:$P$9</c:f>
              <c:numCache>
                <c:formatCode>0.00</c:formatCode>
                <c:ptCount val="7"/>
                <c:pt idx="0">
                  <c:v>1.5203333333333333</c:v>
                </c:pt>
                <c:pt idx="1">
                  <c:v>2.5404444444444443</c:v>
                </c:pt>
                <c:pt idx="2">
                  <c:v>10.010888888888891</c:v>
                </c:pt>
                <c:pt idx="3">
                  <c:v>12.907777777777779</c:v>
                </c:pt>
                <c:pt idx="4">
                  <c:v>80.73888888888888</c:v>
                </c:pt>
                <c:pt idx="5">
                  <c:v>186.38444444444443</c:v>
                </c:pt>
                <c:pt idx="6">
                  <c:v>888.11666666666667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C-44E8-B82F-BC124E61D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72495"/>
        <c:axId val="1540442703"/>
      </c:scatterChart>
      <c:valAx>
        <c:axId val="126887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42703"/>
        <c:crosses val="autoZero"/>
        <c:crossBetween val="midCat"/>
      </c:valAx>
      <c:valAx>
        <c:axId val="15404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total time to run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7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Sourmash Average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Sourmash!$P$2</c:f>
              <c:strCache>
                <c:ptCount val="1"/>
                <c:pt idx="0">
                  <c:v>average 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Sourmash!$O$3:$O$9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Sourmash!$P$3:$P$9</c:f>
              <c:numCache>
                <c:formatCode>0.00</c:formatCode>
                <c:ptCount val="7"/>
                <c:pt idx="0">
                  <c:v>1.5203333333333333</c:v>
                </c:pt>
                <c:pt idx="1">
                  <c:v>2.5404444444444443</c:v>
                </c:pt>
                <c:pt idx="2">
                  <c:v>10.010888888888891</c:v>
                </c:pt>
                <c:pt idx="3">
                  <c:v>12.907777777777779</c:v>
                </c:pt>
                <c:pt idx="4">
                  <c:v>80.73888888888888</c:v>
                </c:pt>
                <c:pt idx="5">
                  <c:v>186.38444444444443</c:v>
                </c:pt>
                <c:pt idx="6">
                  <c:v>888.11666666666667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0-4A45-A076-8915C5EB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72495"/>
        <c:axId val="1540442703"/>
      </c:scatterChart>
      <c:valAx>
        <c:axId val="1268872495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42703"/>
        <c:crosses val="autoZero"/>
        <c:crossBetween val="midCat"/>
      </c:valAx>
      <c:valAx>
        <c:axId val="15404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total time to run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7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Sourmash Sketch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Sourmash!$B$57</c:f>
              <c:strCache>
                <c:ptCount val="1"/>
                <c:pt idx="0">
                  <c:v>k=6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Sourmash!$A$58:$A$64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Sourmash!$B$58:$B$64</c:f>
              <c:numCache>
                <c:formatCode>General</c:formatCode>
                <c:ptCount val="7"/>
                <c:pt idx="0">
                  <c:v>0.66200000000000003</c:v>
                </c:pt>
                <c:pt idx="1">
                  <c:v>0.77500000000000002</c:v>
                </c:pt>
                <c:pt idx="2">
                  <c:v>0.91800000000000004</c:v>
                </c:pt>
                <c:pt idx="3">
                  <c:v>0.94333333333333336</c:v>
                </c:pt>
                <c:pt idx="4">
                  <c:v>1.6533333333333333</c:v>
                </c:pt>
                <c:pt idx="5">
                  <c:v>2.2100000000000004</c:v>
                </c:pt>
                <c:pt idx="6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E-475C-9B47-805D1E4A6C40}"/>
            </c:ext>
          </c:extLst>
        </c:ser>
        <c:ser>
          <c:idx val="1"/>
          <c:order val="1"/>
          <c:tx>
            <c:strRef>
              <c:f>Sourmash!$C$57</c:f>
              <c:strCache>
                <c:ptCount val="1"/>
                <c:pt idx="0">
                  <c:v>k=8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Sourmash!$A$58:$A$64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Sourmash!$C$58:$C$64</c:f>
              <c:numCache>
                <c:formatCode>General</c:formatCode>
                <c:ptCount val="7"/>
                <c:pt idx="0">
                  <c:v>0.61099999999999999</c:v>
                </c:pt>
                <c:pt idx="1">
                  <c:v>0.72933333333333339</c:v>
                </c:pt>
                <c:pt idx="2">
                  <c:v>0.85633333333333328</c:v>
                </c:pt>
                <c:pt idx="3">
                  <c:v>0.92333333333333334</c:v>
                </c:pt>
                <c:pt idx="4">
                  <c:v>1.7266666666666666</c:v>
                </c:pt>
                <c:pt idx="5">
                  <c:v>2.3433333333333333</c:v>
                </c:pt>
                <c:pt idx="6">
                  <c:v>3.4433333333333334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E-475C-9B47-805D1E4A6C40}"/>
            </c:ext>
          </c:extLst>
        </c:ser>
        <c:ser>
          <c:idx val="2"/>
          <c:order val="2"/>
          <c:tx>
            <c:strRef>
              <c:f>Sourmash!$D$57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Sourmash!$A$58:$A$64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Sourmash!$D$58:$D$64</c:f>
              <c:numCache>
                <c:formatCode>General</c:formatCode>
                <c:ptCount val="7"/>
                <c:pt idx="0" formatCode="0.00">
                  <c:v>0.65600000000000003</c:v>
                </c:pt>
                <c:pt idx="1">
                  <c:v>0.72333333333333327</c:v>
                </c:pt>
                <c:pt idx="2">
                  <c:v>0.90733333333333333</c:v>
                </c:pt>
                <c:pt idx="3">
                  <c:v>0.93333333333333324</c:v>
                </c:pt>
                <c:pt idx="4">
                  <c:v>1.6533333333333333</c:v>
                </c:pt>
                <c:pt idx="5">
                  <c:v>2.2799999999999998</c:v>
                </c:pt>
                <c:pt idx="6">
                  <c:v>3.3699999999999997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E-475C-9B47-805D1E4A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376431"/>
        <c:axId val="1259013983"/>
      </c:scatterChart>
      <c:valAx>
        <c:axId val="1436376431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13983"/>
        <c:crosses val="autoZero"/>
        <c:crossBetween val="midCat"/>
      </c:valAx>
      <c:valAx>
        <c:axId val="12590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Run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7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Sourmash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Sourmash!$G$57</c:f>
              <c:strCache>
                <c:ptCount val="1"/>
                <c:pt idx="0">
                  <c:v>k=6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Sourmash!$F$58:$F$64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Sourmash!$G$58:$G$64</c:f>
              <c:numCache>
                <c:formatCode>General</c:formatCode>
                <c:ptCount val="7"/>
                <c:pt idx="0">
                  <c:v>0.86499999999999988</c:v>
                </c:pt>
                <c:pt idx="1">
                  <c:v>1.7723333333333333</c:v>
                </c:pt>
                <c:pt idx="2">
                  <c:v>9.1790000000000003</c:v>
                </c:pt>
                <c:pt idx="3">
                  <c:v>11.643333333333333</c:v>
                </c:pt>
                <c:pt idx="4">
                  <c:v>80.42</c:v>
                </c:pt>
                <c:pt idx="5">
                  <c:v>187.76666666666665</c:v>
                </c:pt>
                <c:pt idx="6">
                  <c:v>880.25666666666666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0-436B-B987-12B023277F0A}"/>
            </c:ext>
          </c:extLst>
        </c:ser>
        <c:ser>
          <c:idx val="1"/>
          <c:order val="1"/>
          <c:tx>
            <c:strRef>
              <c:f>Sourmash!$H$57</c:f>
              <c:strCache>
                <c:ptCount val="1"/>
                <c:pt idx="0">
                  <c:v>k=8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Sourmash!$F$58:$F$64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Sourmash!$H$58:$H$64</c:f>
              <c:numCache>
                <c:formatCode>General</c:formatCode>
                <c:ptCount val="7"/>
                <c:pt idx="0">
                  <c:v>0.90933333333333344</c:v>
                </c:pt>
                <c:pt idx="1">
                  <c:v>1.7673333333333332</c:v>
                </c:pt>
                <c:pt idx="2">
                  <c:v>9.1096666666666675</c:v>
                </c:pt>
                <c:pt idx="3">
                  <c:v>12.19</c:v>
                </c:pt>
                <c:pt idx="4">
                  <c:v>76.410000000000011</c:v>
                </c:pt>
                <c:pt idx="5">
                  <c:v>184.54666666666665</c:v>
                </c:pt>
                <c:pt idx="6">
                  <c:v>876.7600000000001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0-436B-B987-12B023277F0A}"/>
            </c:ext>
          </c:extLst>
        </c:ser>
        <c:ser>
          <c:idx val="2"/>
          <c:order val="2"/>
          <c:tx>
            <c:strRef>
              <c:f>Sourmash!$I$57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Sourmash!$F$58:$F$64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Sourmash!$I$58:$I$64</c:f>
              <c:numCache>
                <c:formatCode>General</c:formatCode>
                <c:ptCount val="7"/>
                <c:pt idx="0">
                  <c:v>0.85766666666666669</c:v>
                </c:pt>
                <c:pt idx="1">
                  <c:v>1.8540000000000001</c:v>
                </c:pt>
                <c:pt idx="2">
                  <c:v>9.0623333333333331</c:v>
                </c:pt>
                <c:pt idx="3">
                  <c:v>12.089999999999998</c:v>
                </c:pt>
                <c:pt idx="4">
                  <c:v>80.353333333333339</c:v>
                </c:pt>
                <c:pt idx="5">
                  <c:v>180.00666666666666</c:v>
                </c:pt>
                <c:pt idx="6">
                  <c:v>897.27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0-436B-B987-12B02327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840863"/>
        <c:axId val="592997663"/>
      </c:scatterChart>
      <c:valAx>
        <c:axId val="148484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97663"/>
        <c:crosses val="autoZero"/>
        <c:crossBetween val="midCat"/>
      </c:valAx>
      <c:valAx>
        <c:axId val="5929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Run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4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Sourmash Total Time to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Sourmash!$L$57</c:f>
              <c:strCache>
                <c:ptCount val="1"/>
                <c:pt idx="0">
                  <c:v>k=6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Sourmash!$Q$57:$Q$63</c:f>
                <c:numCache>
                  <c:formatCode>General</c:formatCode>
                  <c:ptCount val="7"/>
                  <c:pt idx="0">
                    <c:v>0.14476187343358049</c:v>
                  </c:pt>
                  <c:pt idx="1">
                    <c:v>1.5534906930308194E-2</c:v>
                  </c:pt>
                  <c:pt idx="2">
                    <c:v>1.5534906930308194E-2</c:v>
                  </c:pt>
                  <c:pt idx="3">
                    <c:v>0.23501772982763125</c:v>
                  </c:pt>
                  <c:pt idx="4">
                    <c:v>2.7908839698800376</c:v>
                  </c:pt>
                  <c:pt idx="5">
                    <c:v>1.3229638443031257</c:v>
                  </c:pt>
                  <c:pt idx="6">
                    <c:v>12.739349800257964</c:v>
                  </c:pt>
                </c:numCache>
              </c:numRef>
            </c:plus>
            <c:minus>
              <c:numRef>
                <c:f>Sourmash!$Q$57:$Q$63</c:f>
                <c:numCache>
                  <c:formatCode>General</c:formatCode>
                  <c:ptCount val="7"/>
                  <c:pt idx="0">
                    <c:v>0.14476187343358049</c:v>
                  </c:pt>
                  <c:pt idx="1">
                    <c:v>1.5534906930308194E-2</c:v>
                  </c:pt>
                  <c:pt idx="2">
                    <c:v>1.5534906930308194E-2</c:v>
                  </c:pt>
                  <c:pt idx="3">
                    <c:v>0.23501772982763125</c:v>
                  </c:pt>
                  <c:pt idx="4">
                    <c:v>2.7908839698800376</c:v>
                  </c:pt>
                  <c:pt idx="5">
                    <c:v>1.3229638443031257</c:v>
                  </c:pt>
                  <c:pt idx="6">
                    <c:v>12.739349800257964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Sourmash!$K$58:$K$64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Sourmash!$L$58:$L$64</c:f>
              <c:numCache>
                <c:formatCode>General</c:formatCode>
                <c:ptCount val="7"/>
                <c:pt idx="0">
                  <c:v>1.5269999999999999</c:v>
                </c:pt>
                <c:pt idx="1">
                  <c:v>2.547333333333333</c:v>
                </c:pt>
                <c:pt idx="2">
                  <c:v>10.097000000000001</c:v>
                </c:pt>
                <c:pt idx="3">
                  <c:v>12.586666666666668</c:v>
                </c:pt>
                <c:pt idx="4">
                  <c:v>82.073333333333323</c:v>
                </c:pt>
                <c:pt idx="5">
                  <c:v>189.97666666666669</c:v>
                </c:pt>
                <c:pt idx="6">
                  <c:v>883.50666666666666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D-4522-B52E-C85C9D9D3827}"/>
            </c:ext>
          </c:extLst>
        </c:ser>
        <c:ser>
          <c:idx val="1"/>
          <c:order val="1"/>
          <c:tx>
            <c:strRef>
              <c:f>Sourmash!$M$57</c:f>
              <c:strCache>
                <c:ptCount val="1"/>
                <c:pt idx="0">
                  <c:v>k=8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Sourmash!$R$57:$R$63</c:f>
                <c:numCache>
                  <c:formatCode>General</c:formatCode>
                  <c:ptCount val="7"/>
                  <c:pt idx="0">
                    <c:v>0.11515352071618715</c:v>
                  </c:pt>
                  <c:pt idx="1">
                    <c:v>0.13285079349907303</c:v>
                  </c:pt>
                  <c:pt idx="2">
                    <c:v>0.13285079349907303</c:v>
                  </c:pt>
                  <c:pt idx="3">
                    <c:v>0.17616280348965119</c:v>
                  </c:pt>
                  <c:pt idx="4">
                    <c:v>0.89857294268931398</c:v>
                  </c:pt>
                  <c:pt idx="5">
                    <c:v>0.91831367190082969</c:v>
                  </c:pt>
                  <c:pt idx="6">
                    <c:v>35.989171056490541</c:v>
                  </c:pt>
                </c:numCache>
              </c:numRef>
            </c:plus>
            <c:minus>
              <c:numRef>
                <c:f>Sourmash!$R$57:$R$63</c:f>
                <c:numCache>
                  <c:formatCode>General</c:formatCode>
                  <c:ptCount val="7"/>
                  <c:pt idx="0">
                    <c:v>0.11515352071618715</c:v>
                  </c:pt>
                  <c:pt idx="1">
                    <c:v>0.13285079349907303</c:v>
                  </c:pt>
                  <c:pt idx="2">
                    <c:v>0.13285079349907303</c:v>
                  </c:pt>
                  <c:pt idx="3">
                    <c:v>0.17616280348965119</c:v>
                  </c:pt>
                  <c:pt idx="4">
                    <c:v>0.89857294268931398</c:v>
                  </c:pt>
                  <c:pt idx="5">
                    <c:v>0.91831367190082969</c:v>
                  </c:pt>
                  <c:pt idx="6">
                    <c:v>35.989171056490541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Sourmash!$K$58:$K$64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Sourmash!$M$58:$M$64</c:f>
              <c:numCache>
                <c:formatCode>General</c:formatCode>
                <c:ptCount val="7"/>
                <c:pt idx="0">
                  <c:v>1.5203333333333333</c:v>
                </c:pt>
                <c:pt idx="1">
                  <c:v>2.4966666666666666</c:v>
                </c:pt>
                <c:pt idx="2">
                  <c:v>9.9659999999999993</c:v>
                </c:pt>
                <c:pt idx="3">
                  <c:v>13.113333333333335</c:v>
                </c:pt>
                <c:pt idx="4">
                  <c:v>78.13666666666667</c:v>
                </c:pt>
                <c:pt idx="5">
                  <c:v>186.89</c:v>
                </c:pt>
                <c:pt idx="6">
                  <c:v>880.20333333333338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D-4522-B52E-C85C9D9D3827}"/>
            </c:ext>
          </c:extLst>
        </c:ser>
        <c:ser>
          <c:idx val="2"/>
          <c:order val="2"/>
          <c:tx>
            <c:strRef>
              <c:f>Sourmash!$N$57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Sourmash!$S$57:$S$63</c:f>
                <c:numCache>
                  <c:formatCode>General</c:formatCode>
                  <c:ptCount val="7"/>
                  <c:pt idx="0">
                    <c:v>4.5796651988254923E-2</c:v>
                  </c:pt>
                  <c:pt idx="1">
                    <c:v>0.19762169246652392</c:v>
                  </c:pt>
                  <c:pt idx="2">
                    <c:v>0.19762169246652392</c:v>
                  </c:pt>
                  <c:pt idx="3">
                    <c:v>0.46057934531775768</c:v>
                  </c:pt>
                  <c:pt idx="4">
                    <c:v>2.6743285761725955</c:v>
                  </c:pt>
                  <c:pt idx="5">
                    <c:v>1.7593275230420669</c:v>
                  </c:pt>
                  <c:pt idx="6">
                    <c:v>11.635364197136207</c:v>
                  </c:pt>
                </c:numCache>
              </c:numRef>
            </c:plus>
            <c:minus>
              <c:numRef>
                <c:f>Sourmash!$S$57:$S$63</c:f>
                <c:numCache>
                  <c:formatCode>General</c:formatCode>
                  <c:ptCount val="7"/>
                  <c:pt idx="0">
                    <c:v>4.5796651988254923E-2</c:v>
                  </c:pt>
                  <c:pt idx="1">
                    <c:v>0.19762169246652392</c:v>
                  </c:pt>
                  <c:pt idx="2">
                    <c:v>0.19762169246652392</c:v>
                  </c:pt>
                  <c:pt idx="3">
                    <c:v>0.46057934531775768</c:v>
                  </c:pt>
                  <c:pt idx="4">
                    <c:v>2.6743285761725955</c:v>
                  </c:pt>
                  <c:pt idx="5">
                    <c:v>1.7593275230420669</c:v>
                  </c:pt>
                  <c:pt idx="6">
                    <c:v>11.635364197136207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Sourmash!$K$58:$K$64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Sourmash!$N$58:$N$64</c:f>
              <c:numCache>
                <c:formatCode>General</c:formatCode>
                <c:ptCount val="7"/>
                <c:pt idx="0">
                  <c:v>1.5136666666666667</c:v>
                </c:pt>
                <c:pt idx="1">
                  <c:v>2.5773333333333337</c:v>
                </c:pt>
                <c:pt idx="2">
                  <c:v>9.9696666666666669</c:v>
                </c:pt>
                <c:pt idx="3">
                  <c:v>13.023333333333333</c:v>
                </c:pt>
                <c:pt idx="4">
                  <c:v>82.006666666666675</c:v>
                </c:pt>
                <c:pt idx="5">
                  <c:v>182.28666666666663</c:v>
                </c:pt>
                <c:pt idx="6">
                  <c:v>900.64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7D-4522-B52E-C85C9D9D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84431"/>
        <c:axId val="1425108847"/>
      </c:scatterChart>
      <c:valAx>
        <c:axId val="144068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08847"/>
        <c:crosses val="autoZero"/>
        <c:crossBetween val="midCat"/>
      </c:valAx>
      <c:valAx>
        <c:axId val="14251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Run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8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Diamond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Diamond!$I$2</c:f>
              <c:strCache>
                <c:ptCount val="1"/>
                <c:pt idx="0">
                  <c:v>Average time Fast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Diamond!$H$3:$H$9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Diamond!$I$3:$I$9</c:f>
              <c:numCache>
                <c:formatCode>General</c:formatCode>
                <c:ptCount val="7"/>
                <c:pt idx="0">
                  <c:v>0.13</c:v>
                </c:pt>
                <c:pt idx="1">
                  <c:v>0.36466666666666664</c:v>
                </c:pt>
                <c:pt idx="2">
                  <c:v>0.81333333333333335</c:v>
                </c:pt>
                <c:pt idx="3">
                  <c:v>2.6906666666666665</c:v>
                </c:pt>
                <c:pt idx="4">
                  <c:v>22.740666666666666</c:v>
                </c:pt>
                <c:pt idx="5">
                  <c:v>60.649333333333338</c:v>
                </c:pt>
                <c:pt idx="6">
                  <c:v>243.23466666666664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F-4D5C-9CDF-E773BA7F7B71}"/>
            </c:ext>
          </c:extLst>
        </c:ser>
        <c:ser>
          <c:idx val="1"/>
          <c:order val="1"/>
          <c:tx>
            <c:strRef>
              <c:f>Diamond!$J$2</c:f>
              <c:strCache>
                <c:ptCount val="1"/>
                <c:pt idx="0">
                  <c:v>Average time Mid-sensitive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Diamond!$H$3:$H$9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Diamond!$J$3:$J$9</c:f>
              <c:numCache>
                <c:formatCode>0.00</c:formatCode>
                <c:ptCount val="7"/>
                <c:pt idx="0">
                  <c:v>0.36800000000000005</c:v>
                </c:pt>
                <c:pt idx="1">
                  <c:v>1.1116666666666666</c:v>
                </c:pt>
                <c:pt idx="2">
                  <c:v>2.6549999999999998</c:v>
                </c:pt>
                <c:pt idx="3">
                  <c:v>9.0216666666666665</c:v>
                </c:pt>
                <c:pt idx="4">
                  <c:v>74.903666666666666</c:v>
                </c:pt>
                <c:pt idx="5">
                  <c:v>196.48500000000001</c:v>
                </c:pt>
                <c:pt idx="6">
                  <c:v>790.06533333333334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F-4D5C-9CDF-E773BA7F7B71}"/>
            </c:ext>
          </c:extLst>
        </c:ser>
        <c:ser>
          <c:idx val="2"/>
          <c:order val="2"/>
          <c:tx>
            <c:strRef>
              <c:f>Diamond!$K$2</c:f>
              <c:strCache>
                <c:ptCount val="1"/>
                <c:pt idx="0">
                  <c:v>Average time Sensitive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Diamond!$H$3:$H$9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Diamond!$K$3:$K$9</c:f>
              <c:numCache>
                <c:formatCode>General</c:formatCode>
                <c:ptCount val="7"/>
                <c:pt idx="0">
                  <c:v>0.7496666666666667</c:v>
                </c:pt>
                <c:pt idx="1">
                  <c:v>2.1549999999999998</c:v>
                </c:pt>
                <c:pt idx="2">
                  <c:v>4.961666666666666</c:v>
                </c:pt>
                <c:pt idx="3">
                  <c:v>16.78833333333333</c:v>
                </c:pt>
                <c:pt idx="4">
                  <c:v>140.02700000000002</c:v>
                </c:pt>
                <c:pt idx="5">
                  <c:v>357.80733333333336</c:v>
                </c:pt>
                <c:pt idx="6">
                  <c:v>1405.875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FF-4D5C-9CDF-E773BA7F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937743"/>
        <c:axId val="1519196975"/>
      </c:scatterChart>
      <c:valAx>
        <c:axId val="1347937743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96975"/>
        <c:crosses val="autoZero"/>
        <c:crossBetween val="midCat"/>
      </c:valAx>
      <c:valAx>
        <c:axId val="1519196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to run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3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BLASTP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BLASTP!$E$2</c:f>
              <c:strCache>
                <c:ptCount val="1"/>
                <c:pt idx="0">
                  <c:v>Average 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BLASTP!$A$3:$A$9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BLASTP!$E$3:$E$9</c:f>
              <c:numCache>
                <c:formatCode>0.00</c:formatCode>
                <c:ptCount val="7"/>
                <c:pt idx="0">
                  <c:v>6.1996666666666664</c:v>
                </c:pt>
                <c:pt idx="1">
                  <c:v>51.93</c:v>
                </c:pt>
                <c:pt idx="2">
                  <c:v>141.42133333333334</c:v>
                </c:pt>
                <c:pt idx="3">
                  <c:v>599.68566666666663</c:v>
                </c:pt>
                <c:pt idx="4">
                  <c:v>2033.6579999999997</c:v>
                </c:pt>
                <c:pt idx="5">
                  <c:v>3492.0283333333332</c:v>
                </c:pt>
                <c:pt idx="6">
                  <c:v>8810.9599999999991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C-4184-8923-A89D308E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30287"/>
        <c:axId val="1258919679"/>
      </c:scatterChart>
      <c:valAx>
        <c:axId val="1405830287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sequences</a:t>
                </a:r>
              </a:p>
            </c:rich>
          </c:tx>
          <c:layout>
            <c:manualLayout>
              <c:xMode val="edge"/>
              <c:yMode val="edge"/>
              <c:x val="0.50509601924759406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19679"/>
        <c:crosses val="autoZero"/>
        <c:crossBetween val="midCat"/>
      </c:valAx>
      <c:valAx>
        <c:axId val="12589196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run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3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Tool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Combined!$B$2</c:f>
              <c:strCache>
                <c:ptCount val="1"/>
                <c:pt idx="0">
                  <c:v>Sourmash: k=6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Combined!$B$3:$B$9</c:f>
              <c:numCache>
                <c:formatCode>General</c:formatCode>
                <c:ptCount val="7"/>
                <c:pt idx="0">
                  <c:v>1.5269999999999999</c:v>
                </c:pt>
                <c:pt idx="1">
                  <c:v>2.547333333333333</c:v>
                </c:pt>
                <c:pt idx="2">
                  <c:v>10.097000000000001</c:v>
                </c:pt>
                <c:pt idx="3">
                  <c:v>12.586666666666668</c:v>
                </c:pt>
                <c:pt idx="4">
                  <c:v>82.073333333333323</c:v>
                </c:pt>
                <c:pt idx="5">
                  <c:v>189.97666666666669</c:v>
                </c:pt>
                <c:pt idx="6">
                  <c:v>883.50666666666666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5-405E-AE89-7FF6862213C5}"/>
            </c:ext>
          </c:extLst>
        </c:ser>
        <c:ser>
          <c:idx val="1"/>
          <c:order val="1"/>
          <c:tx>
            <c:strRef>
              <c:f>Combined!$E$2</c:f>
              <c:strCache>
                <c:ptCount val="1"/>
                <c:pt idx="0">
                  <c:v>BLASTP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Combined!$E$3:$E$9</c:f>
              <c:numCache>
                <c:formatCode>0.00</c:formatCode>
                <c:ptCount val="7"/>
                <c:pt idx="0">
                  <c:v>6.1996666666666664</c:v>
                </c:pt>
                <c:pt idx="1">
                  <c:v>51.93</c:v>
                </c:pt>
                <c:pt idx="2">
                  <c:v>141.42133333333334</c:v>
                </c:pt>
                <c:pt idx="3">
                  <c:v>599.68566666666663</c:v>
                </c:pt>
                <c:pt idx="4">
                  <c:v>2033.6579999999997</c:v>
                </c:pt>
                <c:pt idx="5">
                  <c:v>3492.0283333333332</c:v>
                </c:pt>
                <c:pt idx="6">
                  <c:v>8810.9599999999991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5-405E-AE89-7FF6862213C5}"/>
            </c:ext>
          </c:extLst>
        </c:ser>
        <c:ser>
          <c:idx val="2"/>
          <c:order val="2"/>
          <c:tx>
            <c:strRef>
              <c:f>Combined!$F$2</c:f>
              <c:strCache>
                <c:ptCount val="1"/>
                <c:pt idx="0">
                  <c:v>Diamond 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Combined!$F$3:$F$9</c:f>
              <c:numCache>
                <c:formatCode>General</c:formatCode>
                <c:ptCount val="7"/>
                <c:pt idx="0">
                  <c:v>0.13</c:v>
                </c:pt>
                <c:pt idx="1">
                  <c:v>0.36466666666666664</c:v>
                </c:pt>
                <c:pt idx="2">
                  <c:v>0.81333333333333335</c:v>
                </c:pt>
                <c:pt idx="3">
                  <c:v>2.6906666666666665</c:v>
                </c:pt>
                <c:pt idx="4">
                  <c:v>22.740666666666666</c:v>
                </c:pt>
                <c:pt idx="5">
                  <c:v>60.649333333333338</c:v>
                </c:pt>
                <c:pt idx="6">
                  <c:v>243.23466666666664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5-405E-AE89-7FF6862213C5}"/>
            </c:ext>
          </c:extLst>
        </c:ser>
        <c:ser>
          <c:idx val="3"/>
          <c:order val="3"/>
          <c:tx>
            <c:strRef>
              <c:f>Combined!$G$2</c:f>
              <c:strCache>
                <c:ptCount val="1"/>
                <c:pt idx="0">
                  <c:v>Diamond 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Combined!$G$3:$G$9</c:f>
              <c:numCache>
                <c:formatCode>0.00</c:formatCode>
                <c:ptCount val="7"/>
                <c:pt idx="0">
                  <c:v>0.36800000000000005</c:v>
                </c:pt>
                <c:pt idx="1">
                  <c:v>1.1116666666666666</c:v>
                </c:pt>
                <c:pt idx="2">
                  <c:v>2.6549999999999998</c:v>
                </c:pt>
                <c:pt idx="3">
                  <c:v>9.0216666666666665</c:v>
                </c:pt>
                <c:pt idx="4">
                  <c:v>74.903666666666666</c:v>
                </c:pt>
                <c:pt idx="5">
                  <c:v>196.48500000000001</c:v>
                </c:pt>
                <c:pt idx="6">
                  <c:v>790.06533333333334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B5-405E-AE89-7FF6862213C5}"/>
            </c:ext>
          </c:extLst>
        </c:ser>
        <c:ser>
          <c:idx val="4"/>
          <c:order val="4"/>
          <c:tx>
            <c:strRef>
              <c:f>Combined!$H$2</c:f>
              <c:strCache>
                <c:ptCount val="1"/>
                <c:pt idx="0">
                  <c:v>Diamond 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Combined!$H$3:$H$9</c:f>
              <c:numCache>
                <c:formatCode>General</c:formatCode>
                <c:ptCount val="7"/>
                <c:pt idx="0">
                  <c:v>0.7496666666666667</c:v>
                </c:pt>
                <c:pt idx="1">
                  <c:v>2.1549999999999998</c:v>
                </c:pt>
                <c:pt idx="2">
                  <c:v>4.961666666666666</c:v>
                </c:pt>
                <c:pt idx="3">
                  <c:v>16.78833333333333</c:v>
                </c:pt>
                <c:pt idx="4">
                  <c:v>140.02700000000002</c:v>
                </c:pt>
                <c:pt idx="5">
                  <c:v>357.80733333333336</c:v>
                </c:pt>
                <c:pt idx="6">
                  <c:v>1405.875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B5-405E-AE89-7FF68622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07711"/>
        <c:axId val="1402617967"/>
      </c:scatterChart>
      <c:valAx>
        <c:axId val="135110771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17967"/>
        <c:crosses val="autoZero"/>
        <c:crossBetween val="midCat"/>
      </c:valAx>
      <c:valAx>
        <c:axId val="140261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time to run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0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Tool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Combined!$B$2</c:f>
              <c:strCache>
                <c:ptCount val="1"/>
                <c:pt idx="0">
                  <c:v>Sourmash: k=6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Combined!$B$16:$B$22</c:f>
                <c:numCache>
                  <c:formatCode>General</c:formatCode>
                  <c:ptCount val="7"/>
                  <c:pt idx="0">
                    <c:v>0.14476187343358049</c:v>
                  </c:pt>
                  <c:pt idx="1">
                    <c:v>1.5534906930308194E-2</c:v>
                  </c:pt>
                  <c:pt idx="2">
                    <c:v>1.5534906930308194E-2</c:v>
                  </c:pt>
                  <c:pt idx="3">
                    <c:v>0.23501772982763125</c:v>
                  </c:pt>
                  <c:pt idx="4">
                    <c:v>2.7908839698800376</c:v>
                  </c:pt>
                  <c:pt idx="5">
                    <c:v>1.3229638443031257</c:v>
                  </c:pt>
                  <c:pt idx="6">
                    <c:v>12.739349800257964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Combined!$B$3:$B$9</c:f>
              <c:numCache>
                <c:formatCode>General</c:formatCode>
                <c:ptCount val="7"/>
                <c:pt idx="0">
                  <c:v>1.5269999999999999</c:v>
                </c:pt>
                <c:pt idx="1">
                  <c:v>2.547333333333333</c:v>
                </c:pt>
                <c:pt idx="2">
                  <c:v>10.097000000000001</c:v>
                </c:pt>
                <c:pt idx="3">
                  <c:v>12.586666666666668</c:v>
                </c:pt>
                <c:pt idx="4">
                  <c:v>82.073333333333323</c:v>
                </c:pt>
                <c:pt idx="5">
                  <c:v>189.97666666666669</c:v>
                </c:pt>
                <c:pt idx="6">
                  <c:v>883.50666666666666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6-4E7F-901C-22377D449577}"/>
            </c:ext>
          </c:extLst>
        </c:ser>
        <c:ser>
          <c:idx val="1"/>
          <c:order val="1"/>
          <c:tx>
            <c:strRef>
              <c:f>Combined!$C$2</c:f>
              <c:strCache>
                <c:ptCount val="1"/>
                <c:pt idx="0">
                  <c:v>Sourmash: k=8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Combined!$C$16:$C$22</c:f>
                <c:numCache>
                  <c:formatCode>General</c:formatCode>
                  <c:ptCount val="7"/>
                  <c:pt idx="0">
                    <c:v>0.11515352071618715</c:v>
                  </c:pt>
                  <c:pt idx="1">
                    <c:v>0.13285079349907303</c:v>
                  </c:pt>
                  <c:pt idx="2">
                    <c:v>0.13285079349907303</c:v>
                  </c:pt>
                  <c:pt idx="3">
                    <c:v>0.17616280348965119</c:v>
                  </c:pt>
                  <c:pt idx="4">
                    <c:v>0.89857294268931398</c:v>
                  </c:pt>
                  <c:pt idx="5">
                    <c:v>0.91831367190082969</c:v>
                  </c:pt>
                  <c:pt idx="6">
                    <c:v>35.989171056490541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Combined!$C$3:$C$9</c:f>
              <c:numCache>
                <c:formatCode>General</c:formatCode>
                <c:ptCount val="7"/>
                <c:pt idx="0">
                  <c:v>1.5203333333333333</c:v>
                </c:pt>
                <c:pt idx="1">
                  <c:v>2.4966666666666666</c:v>
                </c:pt>
                <c:pt idx="2">
                  <c:v>9.9659999999999993</c:v>
                </c:pt>
                <c:pt idx="3">
                  <c:v>13.113333333333335</c:v>
                </c:pt>
                <c:pt idx="4">
                  <c:v>78.13666666666667</c:v>
                </c:pt>
                <c:pt idx="5">
                  <c:v>186.89</c:v>
                </c:pt>
                <c:pt idx="6">
                  <c:v>880.20333333333338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6-4E7F-901C-22377D449577}"/>
            </c:ext>
          </c:extLst>
        </c:ser>
        <c:ser>
          <c:idx val="2"/>
          <c:order val="2"/>
          <c:tx>
            <c:strRef>
              <c:f>Combined!$D$2</c:f>
              <c:strCache>
                <c:ptCount val="1"/>
                <c:pt idx="0">
                  <c:v>Sourmash: k=10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Combined!$D$16:$D$22</c:f>
                <c:numCache>
                  <c:formatCode>General</c:formatCode>
                  <c:ptCount val="7"/>
                  <c:pt idx="0">
                    <c:v>4.5796651988254923E-2</c:v>
                  </c:pt>
                  <c:pt idx="1">
                    <c:v>0.19762169246652392</c:v>
                  </c:pt>
                  <c:pt idx="2">
                    <c:v>0.19762169246652392</c:v>
                  </c:pt>
                  <c:pt idx="3">
                    <c:v>0.46057934531775768</c:v>
                  </c:pt>
                  <c:pt idx="4">
                    <c:v>2.6743285761725955</c:v>
                  </c:pt>
                  <c:pt idx="5">
                    <c:v>1.7593275230420669</c:v>
                  </c:pt>
                  <c:pt idx="6">
                    <c:v>11.635364197136207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Combined!$D$3:$D$9</c:f>
              <c:numCache>
                <c:formatCode>General</c:formatCode>
                <c:ptCount val="7"/>
                <c:pt idx="0">
                  <c:v>1.5136666666666667</c:v>
                </c:pt>
                <c:pt idx="1">
                  <c:v>2.5773333333333337</c:v>
                </c:pt>
                <c:pt idx="2">
                  <c:v>9.9696666666666669</c:v>
                </c:pt>
                <c:pt idx="3">
                  <c:v>13.023333333333333</c:v>
                </c:pt>
                <c:pt idx="4">
                  <c:v>82.006666666666675</c:v>
                </c:pt>
                <c:pt idx="5">
                  <c:v>182.28666666666663</c:v>
                </c:pt>
                <c:pt idx="6">
                  <c:v>900.64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6-4E7F-901C-22377D449577}"/>
            </c:ext>
          </c:extLst>
        </c:ser>
        <c:ser>
          <c:idx val="3"/>
          <c:order val="3"/>
          <c:tx>
            <c:strRef>
              <c:f>Combined!$E$2</c:f>
              <c:strCache>
                <c:ptCount val="1"/>
                <c:pt idx="0">
                  <c:v>BLASTP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Combined!$E$16:$E$22</c:f>
                <c:numCache>
                  <c:formatCode>General</c:formatCode>
                  <c:ptCount val="7"/>
                  <c:pt idx="0">
                    <c:v>8.4700780529002373E-2</c:v>
                  </c:pt>
                  <c:pt idx="1">
                    <c:v>0.42771018224961393</c:v>
                  </c:pt>
                  <c:pt idx="2">
                    <c:v>3.1951186032585595</c:v>
                  </c:pt>
                  <c:pt idx="3">
                    <c:v>22.794226700831288</c:v>
                  </c:pt>
                  <c:pt idx="4">
                    <c:v>133.35306237953438</c:v>
                  </c:pt>
                  <c:pt idx="5">
                    <c:v>21.674061522679448</c:v>
                  </c:pt>
                  <c:pt idx="6">
                    <c:v>32.55420692731817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Combined!$E$3:$E$9</c:f>
              <c:numCache>
                <c:formatCode>0.00</c:formatCode>
                <c:ptCount val="7"/>
                <c:pt idx="0">
                  <c:v>6.1996666666666664</c:v>
                </c:pt>
                <c:pt idx="1">
                  <c:v>51.93</c:v>
                </c:pt>
                <c:pt idx="2">
                  <c:v>141.42133333333334</c:v>
                </c:pt>
                <c:pt idx="3">
                  <c:v>599.68566666666663</c:v>
                </c:pt>
                <c:pt idx="4">
                  <c:v>2033.6579999999997</c:v>
                </c:pt>
                <c:pt idx="5">
                  <c:v>3492.0283333333332</c:v>
                </c:pt>
                <c:pt idx="6">
                  <c:v>8810.9599999999991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6-4E7F-901C-22377D449577}"/>
            </c:ext>
          </c:extLst>
        </c:ser>
        <c:ser>
          <c:idx val="4"/>
          <c:order val="4"/>
          <c:tx>
            <c:strRef>
              <c:f>Combined!$F$2</c:f>
              <c:strCache>
                <c:ptCount val="1"/>
                <c:pt idx="0">
                  <c:v>Diamond 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Combined!$F$16:$F$22</c:f>
                <c:numCache>
                  <c:formatCode>General</c:formatCode>
                  <c:ptCount val="7"/>
                  <c:pt idx="0">
                    <c:v>4.3204937989385775E-3</c:v>
                  </c:pt>
                  <c:pt idx="1">
                    <c:v>1.0208928554075711E-2</c:v>
                  </c:pt>
                  <c:pt idx="2">
                    <c:v>2.4499433100017249E-2</c:v>
                  </c:pt>
                  <c:pt idx="3">
                    <c:v>2.3041026211713941E-2</c:v>
                  </c:pt>
                  <c:pt idx="4">
                    <c:v>1.1482195879805499</c:v>
                  </c:pt>
                  <c:pt idx="5">
                    <c:v>5.3067994330125412</c:v>
                  </c:pt>
                  <c:pt idx="6">
                    <c:v>16.292265656507748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Combined!$F$3:$F$9</c:f>
              <c:numCache>
                <c:formatCode>General</c:formatCode>
                <c:ptCount val="7"/>
                <c:pt idx="0">
                  <c:v>0.13</c:v>
                </c:pt>
                <c:pt idx="1">
                  <c:v>0.36466666666666664</c:v>
                </c:pt>
                <c:pt idx="2">
                  <c:v>0.81333333333333335</c:v>
                </c:pt>
                <c:pt idx="3">
                  <c:v>2.6906666666666665</c:v>
                </c:pt>
                <c:pt idx="4">
                  <c:v>22.740666666666666</c:v>
                </c:pt>
                <c:pt idx="5">
                  <c:v>60.649333333333338</c:v>
                </c:pt>
                <c:pt idx="6">
                  <c:v>243.23466666666664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B6-4E7F-901C-22377D449577}"/>
            </c:ext>
          </c:extLst>
        </c:ser>
        <c:ser>
          <c:idx val="5"/>
          <c:order val="5"/>
          <c:tx>
            <c:strRef>
              <c:f>Combined!$G$2</c:f>
              <c:strCache>
                <c:ptCount val="1"/>
                <c:pt idx="0">
                  <c:v>Diamond 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Combined!$G$16:$G$22</c:f>
                <c:numCache>
                  <c:formatCode>General</c:formatCode>
                  <c:ptCount val="7"/>
                  <c:pt idx="0">
                    <c:v>8.2865352631040431E-3</c:v>
                  </c:pt>
                  <c:pt idx="1">
                    <c:v>1.9136933459209783E-2</c:v>
                  </c:pt>
                  <c:pt idx="2">
                    <c:v>6.5319726474218145E-3</c:v>
                  </c:pt>
                  <c:pt idx="3">
                    <c:v>0.10048659390961313</c:v>
                  </c:pt>
                  <c:pt idx="4">
                    <c:v>2.8233557260032849</c:v>
                  </c:pt>
                  <c:pt idx="5">
                    <c:v>8.5774817205673219</c:v>
                  </c:pt>
                  <c:pt idx="6">
                    <c:v>44.169839372837011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Combined!$G$3:$G$9</c:f>
              <c:numCache>
                <c:formatCode>0.00</c:formatCode>
                <c:ptCount val="7"/>
                <c:pt idx="0">
                  <c:v>0.36800000000000005</c:v>
                </c:pt>
                <c:pt idx="1">
                  <c:v>1.1116666666666666</c:v>
                </c:pt>
                <c:pt idx="2">
                  <c:v>2.6549999999999998</c:v>
                </c:pt>
                <c:pt idx="3">
                  <c:v>9.0216666666666665</c:v>
                </c:pt>
                <c:pt idx="4">
                  <c:v>74.903666666666666</c:v>
                </c:pt>
                <c:pt idx="5">
                  <c:v>196.48500000000001</c:v>
                </c:pt>
                <c:pt idx="6">
                  <c:v>790.06533333333334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B6-4E7F-901C-22377D449577}"/>
            </c:ext>
          </c:extLst>
        </c:ser>
        <c:ser>
          <c:idx val="6"/>
          <c:order val="6"/>
          <c:tx>
            <c:strRef>
              <c:f>Combined!$H$2</c:f>
              <c:strCache>
                <c:ptCount val="1"/>
                <c:pt idx="0">
                  <c:v>Diamond 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Combined!$H$16:$H$22</c:f>
                <c:numCache>
                  <c:formatCode>General</c:formatCode>
                  <c:ptCount val="7"/>
                  <c:pt idx="0">
                    <c:v>2.2425184255405569E-2</c:v>
                  </c:pt>
                  <c:pt idx="1">
                    <c:v>4.0922691341927352E-2</c:v>
                  </c:pt>
                  <c:pt idx="2">
                    <c:v>8.2532148618314635E-2</c:v>
                  </c:pt>
                  <c:pt idx="3">
                    <c:v>0.34198667940270544</c:v>
                  </c:pt>
                  <c:pt idx="4">
                    <c:v>3.1744433632790812</c:v>
                  </c:pt>
                  <c:pt idx="5">
                    <c:v>15.961791761021782</c:v>
                  </c:pt>
                  <c:pt idx="6">
                    <c:v>6.6303505689115827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Combined!$A$3:$A$9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Combined!$H$3:$H$9</c:f>
              <c:numCache>
                <c:formatCode>General</c:formatCode>
                <c:ptCount val="7"/>
                <c:pt idx="0">
                  <c:v>0.7496666666666667</c:v>
                </c:pt>
                <c:pt idx="1">
                  <c:v>2.1549999999999998</c:v>
                </c:pt>
                <c:pt idx="2">
                  <c:v>4.961666666666666</c:v>
                </c:pt>
                <c:pt idx="3">
                  <c:v>16.78833333333333</c:v>
                </c:pt>
                <c:pt idx="4">
                  <c:v>140.02700000000002</c:v>
                </c:pt>
                <c:pt idx="5">
                  <c:v>357.80733333333336</c:v>
                </c:pt>
                <c:pt idx="6">
                  <c:v>1405.875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B6-4E7F-901C-22377D449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68175"/>
        <c:axId val="532079839"/>
      </c:scatterChart>
      <c:valAx>
        <c:axId val="161386817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GH7 protein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2079839"/>
        <c:crosses val="autoZero"/>
        <c:crossBetween val="midCat"/>
      </c:valAx>
      <c:valAx>
        <c:axId val="53207983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Total time to run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386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1</xdr:row>
      <xdr:rowOff>163830</xdr:rowOff>
    </xdr:from>
    <xdr:to>
      <xdr:col>24</xdr:col>
      <xdr:colOff>289560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F5273-A60C-0301-7B70-D48B502FE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487680</xdr:colOff>
      <xdr:row>17</xdr:row>
      <xdr:rowOff>167640</xdr:rowOff>
    </xdr:from>
    <xdr:to>
      <xdr:col>24</xdr:col>
      <xdr:colOff>182880</xdr:colOff>
      <xdr:row>32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CE2C1-8E4C-484E-B775-F37EF1B82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49530</xdr:rowOff>
    </xdr:from>
    <xdr:to>
      <xdr:col>7</xdr:col>
      <xdr:colOff>167640</xdr:colOff>
      <xdr:row>81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EC3E8-1B43-BD67-F534-5E3D905D9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66</xdr:row>
      <xdr:rowOff>72390</xdr:rowOff>
    </xdr:from>
    <xdr:to>
      <xdr:col>15</xdr:col>
      <xdr:colOff>106680</xdr:colOff>
      <xdr:row>81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AE286B-8445-246B-0B52-CA26CC58F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81280</xdr:colOff>
      <xdr:row>66</xdr:row>
      <xdr:rowOff>10160</xdr:rowOff>
    </xdr:from>
    <xdr:to>
      <xdr:col>25</xdr:col>
      <xdr:colOff>81280</xdr:colOff>
      <xdr:row>92</xdr:row>
      <xdr:rowOff>173990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A1C8E2-86B5-FAF4-A8A3-A6E97867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4</xdr:row>
      <xdr:rowOff>34290</xdr:rowOff>
    </xdr:from>
    <xdr:to>
      <xdr:col>20</xdr:col>
      <xdr:colOff>365760</xdr:colOff>
      <xdr:row>19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79396-C10D-B995-53BA-071E3D54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156210</xdr:rowOff>
    </xdr:from>
    <xdr:to>
      <xdr:col>15</xdr:col>
      <xdr:colOff>114300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1761B-D2B2-D956-BA52-671420009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91440</xdr:colOff>
      <xdr:row>0</xdr:row>
      <xdr:rowOff>72390</xdr:rowOff>
    </xdr:from>
    <xdr:to>
      <xdr:col>33</xdr:col>
      <xdr:colOff>403860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99763-0562-A3BE-794E-24BF08CD3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5</xdr:row>
      <xdr:rowOff>60960</xdr:rowOff>
    </xdr:from>
    <xdr:to>
      <xdr:col>21</xdr:col>
      <xdr:colOff>541020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53725-DF12-B7EA-D812-F942FD201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opLeftCell="D43" zoomScale="99" zoomScaleNormal="99" workbookViewId="0">
      <selection activeCell="K65" sqref="K65"/>
    </sheetView>
  </sheetViews>
  <sheetFormatPr defaultRowHeight="14.4" x14ac:dyDescent="0.3"/>
  <cols>
    <col min="1" max="1" width="10.88671875" customWidth="1"/>
  </cols>
  <sheetData>
    <row r="1" spans="1:16" x14ac:dyDescent="0.3">
      <c r="O1" t="s">
        <v>18</v>
      </c>
    </row>
    <row r="2" spans="1:16" x14ac:dyDescent="0.3">
      <c r="O2" t="s">
        <v>17</v>
      </c>
      <c r="P2" t="s">
        <v>16</v>
      </c>
    </row>
    <row r="3" spans="1:16" x14ac:dyDescent="0.3">
      <c r="O3">
        <v>100</v>
      </c>
      <c r="P3" s="1">
        <f>K11</f>
        <v>1.5203333333333333</v>
      </c>
    </row>
    <row r="4" spans="1:16" x14ac:dyDescent="0.3">
      <c r="O4">
        <v>300</v>
      </c>
      <c r="P4" s="1">
        <f>K18</f>
        <v>2.5404444444444443</v>
      </c>
    </row>
    <row r="5" spans="1:16" x14ac:dyDescent="0.3">
      <c r="O5">
        <v>500</v>
      </c>
      <c r="P5" s="1">
        <f>K25</f>
        <v>10.010888888888891</v>
      </c>
    </row>
    <row r="6" spans="1:16" x14ac:dyDescent="0.3">
      <c r="A6" t="s">
        <v>6</v>
      </c>
      <c r="B6" s="4" t="s">
        <v>3</v>
      </c>
      <c r="C6" s="4"/>
      <c r="D6" s="4"/>
      <c r="E6" s="4" t="s">
        <v>5</v>
      </c>
      <c r="F6" s="4"/>
      <c r="G6" s="4"/>
      <c r="H6" s="4" t="s">
        <v>7</v>
      </c>
      <c r="I6" s="4"/>
      <c r="J6" s="4"/>
      <c r="K6" t="s">
        <v>15</v>
      </c>
      <c r="L6" t="s">
        <v>35</v>
      </c>
      <c r="M6" t="s">
        <v>36</v>
      </c>
      <c r="O6">
        <v>1000</v>
      </c>
      <c r="P6" s="1">
        <f>K32</f>
        <v>12.907777777777779</v>
      </c>
    </row>
    <row r="7" spans="1:16" x14ac:dyDescent="0.3">
      <c r="A7" t="s">
        <v>4</v>
      </c>
      <c r="B7">
        <v>1</v>
      </c>
      <c r="C7">
        <v>2</v>
      </c>
      <c r="D7">
        <v>3</v>
      </c>
      <c r="E7">
        <v>1</v>
      </c>
      <c r="F7">
        <v>2</v>
      </c>
      <c r="G7">
        <v>3</v>
      </c>
      <c r="H7">
        <v>1</v>
      </c>
      <c r="I7">
        <v>2</v>
      </c>
      <c r="J7">
        <v>3</v>
      </c>
      <c r="O7">
        <v>3000</v>
      </c>
      <c r="P7" s="1">
        <f>K39</f>
        <v>80.73888888888888</v>
      </c>
    </row>
    <row r="8" spans="1:16" x14ac:dyDescent="0.3">
      <c r="A8" t="s">
        <v>0</v>
      </c>
      <c r="B8">
        <v>0.73599999999999999</v>
      </c>
      <c r="C8">
        <v>0.60499999999999998</v>
      </c>
      <c r="D8">
        <v>0.64500000000000002</v>
      </c>
      <c r="E8">
        <v>0.95499999999999996</v>
      </c>
      <c r="F8">
        <v>0.81200000000000006</v>
      </c>
      <c r="G8">
        <v>0.82799999999999996</v>
      </c>
      <c r="H8">
        <f>B8+E8</f>
        <v>1.6909999999999998</v>
      </c>
      <c r="I8">
        <f t="shared" ref="I8:J8" si="0">C8+F8</f>
        <v>1.417</v>
      </c>
      <c r="J8">
        <f t="shared" si="0"/>
        <v>1.4729999999999999</v>
      </c>
      <c r="K8" s="1">
        <f>(H8+I8+J8)/3</f>
        <v>1.5269999999999999</v>
      </c>
      <c r="L8">
        <f>(B8+C8+D8)/3</f>
        <v>0.66200000000000003</v>
      </c>
      <c r="M8">
        <f>(E8+F8+G8)/3</f>
        <v>0.86499999999999988</v>
      </c>
      <c r="O8">
        <v>5000</v>
      </c>
      <c r="P8" s="1">
        <f>K46</f>
        <v>186.38444444444443</v>
      </c>
    </row>
    <row r="9" spans="1:16" x14ac:dyDescent="0.3">
      <c r="A9" t="s">
        <v>1</v>
      </c>
      <c r="B9">
        <v>0.66800000000000004</v>
      </c>
      <c r="C9">
        <v>0.63900000000000001</v>
      </c>
      <c r="D9">
        <v>0.52600000000000002</v>
      </c>
      <c r="E9">
        <v>0.93600000000000005</v>
      </c>
      <c r="F9">
        <v>0.92900000000000005</v>
      </c>
      <c r="G9">
        <v>0.86299999999999999</v>
      </c>
      <c r="H9">
        <f t="shared" ref="H9:H10" si="1">B9+E9</f>
        <v>1.6040000000000001</v>
      </c>
      <c r="I9">
        <f t="shared" ref="I9:I10" si="2">C9+F9</f>
        <v>1.5680000000000001</v>
      </c>
      <c r="J9">
        <f t="shared" ref="J9" si="3">D9+G9</f>
        <v>1.389</v>
      </c>
      <c r="K9" s="1">
        <f t="shared" ref="K9:K10" si="4">(H9+I9+J9)/3</f>
        <v>1.5203333333333333</v>
      </c>
      <c r="L9">
        <f t="shared" ref="L9:L10" si="5">(B9+C9+D9)/3</f>
        <v>0.61099999999999999</v>
      </c>
      <c r="M9">
        <f t="shared" ref="M9:M10" si="6">(E9+F9+G9)/3</f>
        <v>0.90933333333333344</v>
      </c>
      <c r="O9">
        <v>10000</v>
      </c>
      <c r="P9" s="1">
        <f>K53</f>
        <v>888.11666666666667</v>
      </c>
    </row>
    <row r="10" spans="1:16" x14ac:dyDescent="0.3">
      <c r="A10" t="s">
        <v>2</v>
      </c>
      <c r="B10">
        <v>0.626</v>
      </c>
      <c r="C10">
        <v>0.69199999999999995</v>
      </c>
      <c r="D10">
        <v>0.65</v>
      </c>
      <c r="E10">
        <v>0.873</v>
      </c>
      <c r="F10">
        <v>0.873</v>
      </c>
      <c r="G10">
        <v>0.82699999999999996</v>
      </c>
      <c r="H10">
        <f t="shared" si="1"/>
        <v>1.4990000000000001</v>
      </c>
      <c r="I10">
        <f t="shared" si="2"/>
        <v>1.5649999999999999</v>
      </c>
      <c r="J10">
        <f>D10+G10</f>
        <v>1.4769999999999999</v>
      </c>
      <c r="K10" s="1">
        <f t="shared" si="4"/>
        <v>1.5136666666666667</v>
      </c>
      <c r="L10">
        <f t="shared" si="5"/>
        <v>0.65600000000000003</v>
      </c>
      <c r="M10">
        <f t="shared" si="6"/>
        <v>0.85766666666666669</v>
      </c>
    </row>
    <row r="11" spans="1:16" x14ac:dyDescent="0.3">
      <c r="A1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>
        <f>(K8+K9+K10)/3</f>
        <v>1.5203333333333333</v>
      </c>
    </row>
    <row r="12" spans="1:16" x14ac:dyDescent="0.3">
      <c r="A12" t="s">
        <v>44</v>
      </c>
      <c r="K12">
        <f>_xlfn.STDEV.S(K8:K10)</f>
        <v>6.6666666666665986E-3</v>
      </c>
    </row>
    <row r="13" spans="1:16" x14ac:dyDescent="0.3">
      <c r="A13" t="s">
        <v>9</v>
      </c>
      <c r="B13" s="4" t="s">
        <v>3</v>
      </c>
      <c r="C13" s="4"/>
      <c r="D13" s="4"/>
      <c r="E13" s="4" t="s">
        <v>5</v>
      </c>
      <c r="F13" s="4"/>
      <c r="G13" s="4"/>
      <c r="H13" s="4" t="s">
        <v>7</v>
      </c>
      <c r="I13" s="4"/>
      <c r="J13" s="4"/>
      <c r="K13" t="s">
        <v>15</v>
      </c>
      <c r="L13" t="s">
        <v>35</v>
      </c>
      <c r="M13" t="s">
        <v>36</v>
      </c>
    </row>
    <row r="14" spans="1:16" x14ac:dyDescent="0.3">
      <c r="A14" t="s">
        <v>4</v>
      </c>
      <c r="B14">
        <v>1</v>
      </c>
      <c r="C14">
        <v>2</v>
      </c>
      <c r="D14">
        <v>3</v>
      </c>
      <c r="E14">
        <v>1</v>
      </c>
      <c r="F14">
        <v>2</v>
      </c>
      <c r="G14">
        <v>3</v>
      </c>
      <c r="H14">
        <v>1</v>
      </c>
      <c r="I14">
        <v>2</v>
      </c>
      <c r="J14">
        <v>3</v>
      </c>
    </row>
    <row r="15" spans="1:16" x14ac:dyDescent="0.3">
      <c r="A15" t="s">
        <v>0</v>
      </c>
      <c r="B15">
        <v>0.76700000000000002</v>
      </c>
      <c r="C15">
        <v>0.78</v>
      </c>
      <c r="D15">
        <v>0.77800000000000002</v>
      </c>
      <c r="E15">
        <v>1.7629999999999999</v>
      </c>
      <c r="F15">
        <v>1.772</v>
      </c>
      <c r="G15">
        <v>1.782</v>
      </c>
      <c r="H15">
        <f>B15+E15</f>
        <v>2.5299999999999998</v>
      </c>
      <c r="I15">
        <f t="shared" ref="I15:I17" si="7">C15+F15</f>
        <v>2.552</v>
      </c>
      <c r="J15">
        <f t="shared" ref="J15:J16" si="8">D15+G15</f>
        <v>2.56</v>
      </c>
      <c r="K15" s="1">
        <f>(H15+I15+J15)/3</f>
        <v>2.547333333333333</v>
      </c>
      <c r="L15">
        <f>(B15+C15+D15)/3</f>
        <v>0.77500000000000002</v>
      </c>
      <c r="M15">
        <f>(E15+F15+G15)/3</f>
        <v>1.7723333333333333</v>
      </c>
    </row>
    <row r="16" spans="1:16" x14ac:dyDescent="0.3">
      <c r="A16" t="s">
        <v>1</v>
      </c>
      <c r="B16">
        <v>0.75900000000000001</v>
      </c>
      <c r="C16">
        <v>0.66400000000000003</v>
      </c>
      <c r="D16">
        <v>0.76500000000000001</v>
      </c>
      <c r="E16">
        <v>1.827</v>
      </c>
      <c r="F16">
        <v>1.68</v>
      </c>
      <c r="G16">
        <v>1.7949999999999999</v>
      </c>
      <c r="H16">
        <f t="shared" ref="H16:H17" si="9">B16+E16</f>
        <v>2.5859999999999999</v>
      </c>
      <c r="I16">
        <f t="shared" si="7"/>
        <v>2.3439999999999999</v>
      </c>
      <c r="J16">
        <f t="shared" si="8"/>
        <v>2.56</v>
      </c>
      <c r="K16" s="1">
        <f t="shared" ref="K16:K17" si="10">(H16+I16+J16)/3</f>
        <v>2.4966666666666666</v>
      </c>
      <c r="L16">
        <f t="shared" ref="L16:L17" si="11">(B16+C16+D16)/3</f>
        <v>0.72933333333333339</v>
      </c>
      <c r="M16">
        <f t="shared" ref="M16:M17" si="12">(E16+F16+G16)/3</f>
        <v>1.7673333333333332</v>
      </c>
    </row>
    <row r="17" spans="1:13" x14ac:dyDescent="0.3">
      <c r="A17" t="s">
        <v>2</v>
      </c>
      <c r="B17">
        <v>0.75600000000000001</v>
      </c>
      <c r="C17">
        <v>0.67100000000000004</v>
      </c>
      <c r="D17">
        <v>0.74299999999999999</v>
      </c>
      <c r="E17">
        <v>1.8879999999999999</v>
      </c>
      <c r="F17">
        <v>1.6839999999999999</v>
      </c>
      <c r="G17">
        <v>1.99</v>
      </c>
      <c r="H17">
        <f t="shared" si="9"/>
        <v>2.6440000000000001</v>
      </c>
      <c r="I17">
        <f t="shared" si="7"/>
        <v>2.355</v>
      </c>
      <c r="J17">
        <f>D17+G17</f>
        <v>2.7330000000000001</v>
      </c>
      <c r="K17" s="1">
        <f t="shared" si="10"/>
        <v>2.5773333333333337</v>
      </c>
      <c r="L17">
        <f t="shared" si="11"/>
        <v>0.72333333333333327</v>
      </c>
      <c r="M17">
        <f t="shared" si="12"/>
        <v>1.8540000000000001</v>
      </c>
    </row>
    <row r="18" spans="1:13" x14ac:dyDescent="0.3">
      <c r="A18" t="s">
        <v>8</v>
      </c>
      <c r="B18" s="1"/>
      <c r="C18" s="1"/>
      <c r="D18" s="1"/>
      <c r="E18" s="1"/>
      <c r="F18" s="1"/>
      <c r="G18" s="1"/>
      <c r="H18" s="1"/>
      <c r="I18" s="1"/>
      <c r="J18" s="1"/>
      <c r="K18" s="1">
        <f>(K15+K16+K17)/3</f>
        <v>2.5404444444444443</v>
      </c>
    </row>
    <row r="19" spans="1:13" x14ac:dyDescent="0.3">
      <c r="K19">
        <f>_xlfn.STDEV.S(K15:K17)</f>
        <v>4.0772176424252661E-2</v>
      </c>
    </row>
    <row r="20" spans="1:13" x14ac:dyDescent="0.3">
      <c r="A20" t="s">
        <v>10</v>
      </c>
      <c r="B20" s="4" t="s">
        <v>3</v>
      </c>
      <c r="C20" s="4"/>
      <c r="D20" s="4"/>
      <c r="E20" s="4" t="s">
        <v>5</v>
      </c>
      <c r="F20" s="4"/>
      <c r="G20" s="4"/>
      <c r="H20" s="4" t="s">
        <v>7</v>
      </c>
      <c r="I20" s="4"/>
      <c r="J20" s="4"/>
      <c r="K20" t="s">
        <v>15</v>
      </c>
      <c r="L20" t="s">
        <v>35</v>
      </c>
      <c r="M20" t="s">
        <v>36</v>
      </c>
    </row>
    <row r="21" spans="1:13" x14ac:dyDescent="0.3">
      <c r="A21" t="s">
        <v>4</v>
      </c>
      <c r="B21">
        <v>1</v>
      </c>
      <c r="C21">
        <v>2</v>
      </c>
      <c r="D21">
        <v>3</v>
      </c>
      <c r="E21">
        <v>1</v>
      </c>
      <c r="F21">
        <v>2</v>
      </c>
      <c r="G21">
        <v>3</v>
      </c>
      <c r="H21">
        <v>1</v>
      </c>
      <c r="I21">
        <v>2</v>
      </c>
      <c r="J21">
        <v>3</v>
      </c>
    </row>
    <row r="22" spans="1:13" x14ac:dyDescent="0.3">
      <c r="A22" t="s">
        <v>0</v>
      </c>
      <c r="B22">
        <v>0.878</v>
      </c>
      <c r="C22">
        <v>0.98899999999999999</v>
      </c>
      <c r="D22">
        <v>0.88700000000000001</v>
      </c>
      <c r="E22">
        <v>3.5209999999999999</v>
      </c>
      <c r="F22">
        <v>12.523</v>
      </c>
      <c r="G22">
        <v>11.493</v>
      </c>
      <c r="H22">
        <f>B22+E22</f>
        <v>4.399</v>
      </c>
      <c r="I22">
        <f t="shared" ref="I22:I24" si="13">C22+F22</f>
        <v>13.512</v>
      </c>
      <c r="J22">
        <f t="shared" ref="J22:J23" si="14">D22+G22</f>
        <v>12.38</v>
      </c>
      <c r="K22" s="1">
        <f>(H22+I22+J22)/3</f>
        <v>10.097000000000001</v>
      </c>
      <c r="L22">
        <f>(B22+C22+D22)/3</f>
        <v>0.91800000000000004</v>
      </c>
      <c r="M22">
        <f>(E22+F22+G22)/3</f>
        <v>9.1790000000000003</v>
      </c>
    </row>
    <row r="23" spans="1:13" x14ac:dyDescent="0.3">
      <c r="A23" t="s">
        <v>1</v>
      </c>
      <c r="B23">
        <v>0.78100000000000003</v>
      </c>
      <c r="C23">
        <v>0.91600000000000004</v>
      </c>
      <c r="D23">
        <v>0.872</v>
      </c>
      <c r="E23">
        <v>3.544</v>
      </c>
      <c r="F23">
        <v>12.358000000000001</v>
      </c>
      <c r="G23">
        <v>11.427</v>
      </c>
      <c r="H23">
        <f t="shared" ref="H23:H24" si="15">B23+E23</f>
        <v>4.3250000000000002</v>
      </c>
      <c r="I23">
        <f t="shared" si="13"/>
        <v>13.274000000000001</v>
      </c>
      <c r="J23">
        <f t="shared" si="14"/>
        <v>12.298999999999999</v>
      </c>
      <c r="K23" s="1">
        <f t="shared" ref="K23:K24" si="16">(H23+I23+J23)/3</f>
        <v>9.9659999999999993</v>
      </c>
      <c r="L23">
        <f t="shared" ref="L23:L24" si="17">(B23+C23+D23)/3</f>
        <v>0.85633333333333328</v>
      </c>
      <c r="M23">
        <f t="shared" ref="M23:M24" si="18">(E23+F23+G23)/3</f>
        <v>9.1096666666666675</v>
      </c>
    </row>
    <row r="24" spans="1:13" x14ac:dyDescent="0.3">
      <c r="A24" t="s">
        <v>2</v>
      </c>
      <c r="B24">
        <v>0.78</v>
      </c>
      <c r="C24">
        <v>0.98299999999999998</v>
      </c>
      <c r="D24">
        <v>0.95899999999999996</v>
      </c>
      <c r="E24">
        <v>3.4830000000000001</v>
      </c>
      <c r="F24">
        <v>11.901</v>
      </c>
      <c r="G24">
        <v>11.803000000000001</v>
      </c>
      <c r="H24">
        <f t="shared" si="15"/>
        <v>4.2629999999999999</v>
      </c>
      <c r="I24">
        <f t="shared" si="13"/>
        <v>12.884</v>
      </c>
      <c r="J24">
        <f>D24+G24</f>
        <v>12.762</v>
      </c>
      <c r="K24" s="1">
        <f t="shared" si="16"/>
        <v>9.9696666666666669</v>
      </c>
      <c r="L24">
        <f t="shared" si="17"/>
        <v>0.90733333333333333</v>
      </c>
      <c r="M24">
        <f t="shared" si="18"/>
        <v>9.0623333333333331</v>
      </c>
    </row>
    <row r="25" spans="1:13" x14ac:dyDescent="0.3">
      <c r="A25" t="s">
        <v>8</v>
      </c>
      <c r="B25" s="1"/>
      <c r="C25" s="1"/>
      <c r="D25" s="1"/>
      <c r="E25" s="1"/>
      <c r="F25" s="1"/>
      <c r="G25" s="1"/>
      <c r="H25" s="1"/>
      <c r="I25" s="1"/>
      <c r="J25" s="1"/>
      <c r="K25" s="1">
        <f>(K22+K23+K24)/3</f>
        <v>10.010888888888891</v>
      </c>
    </row>
    <row r="26" spans="1:13" x14ac:dyDescent="0.3">
      <c r="K26">
        <f>_xlfn.STDEV.S(K22:K24)</f>
        <v>7.4596941651141696E-2</v>
      </c>
    </row>
    <row r="27" spans="1:13" x14ac:dyDescent="0.3">
      <c r="A27" t="s">
        <v>11</v>
      </c>
      <c r="B27" s="4" t="s">
        <v>3</v>
      </c>
      <c r="C27" s="4"/>
      <c r="D27" s="4"/>
      <c r="E27" s="4" t="s">
        <v>5</v>
      </c>
      <c r="F27" s="4"/>
      <c r="G27" s="4"/>
      <c r="H27" s="4" t="s">
        <v>7</v>
      </c>
      <c r="I27" s="4"/>
      <c r="J27" s="4"/>
      <c r="K27" t="s">
        <v>15</v>
      </c>
      <c r="L27" t="s">
        <v>35</v>
      </c>
      <c r="M27" t="s">
        <v>36</v>
      </c>
    </row>
    <row r="28" spans="1:13" x14ac:dyDescent="0.3">
      <c r="A28" t="s">
        <v>4</v>
      </c>
      <c r="B28">
        <v>1</v>
      </c>
      <c r="C28">
        <v>2</v>
      </c>
      <c r="D28">
        <v>3</v>
      </c>
      <c r="E28">
        <v>1</v>
      </c>
      <c r="F28">
        <v>2</v>
      </c>
      <c r="G28">
        <v>3</v>
      </c>
      <c r="H28">
        <v>1</v>
      </c>
      <c r="I28">
        <v>2</v>
      </c>
      <c r="J28">
        <v>3</v>
      </c>
    </row>
    <row r="29" spans="1:13" x14ac:dyDescent="0.3">
      <c r="A29" t="s">
        <v>0</v>
      </c>
      <c r="B29">
        <v>0.95</v>
      </c>
      <c r="C29">
        <v>0.93</v>
      </c>
      <c r="D29">
        <v>0.95</v>
      </c>
      <c r="E29">
        <v>11.4</v>
      </c>
      <c r="F29">
        <v>11.89</v>
      </c>
      <c r="G29">
        <v>11.64</v>
      </c>
      <c r="H29">
        <f>B29+E29</f>
        <v>12.35</v>
      </c>
      <c r="I29">
        <f t="shared" ref="I29:I31" si="19">C29+F29</f>
        <v>12.82</v>
      </c>
      <c r="J29">
        <f t="shared" ref="J29:J30" si="20">D29+G29</f>
        <v>12.59</v>
      </c>
      <c r="K29" s="1">
        <f>(H29+I29+J29)/3</f>
        <v>12.586666666666668</v>
      </c>
      <c r="L29">
        <f>(B29+C29+D29)/3</f>
        <v>0.94333333333333336</v>
      </c>
      <c r="M29">
        <f>(E29+F29+G29)/3</f>
        <v>11.643333333333333</v>
      </c>
    </row>
    <row r="30" spans="1:13" x14ac:dyDescent="0.3">
      <c r="A30" t="s">
        <v>1</v>
      </c>
      <c r="B30">
        <v>0.91</v>
      </c>
      <c r="C30">
        <v>0.9</v>
      </c>
      <c r="D30">
        <v>0.96</v>
      </c>
      <c r="E30">
        <v>12</v>
      </c>
      <c r="F30">
        <v>12.32</v>
      </c>
      <c r="G30">
        <v>12.25</v>
      </c>
      <c r="H30">
        <f t="shared" ref="H30:H31" si="21">B30+E30</f>
        <v>12.91</v>
      </c>
      <c r="I30">
        <f t="shared" si="19"/>
        <v>13.22</v>
      </c>
      <c r="J30">
        <f t="shared" si="20"/>
        <v>13.21</v>
      </c>
      <c r="K30" s="1">
        <f t="shared" ref="K30:K31" si="22">(H30+I30+J30)/3</f>
        <v>13.113333333333335</v>
      </c>
      <c r="L30">
        <f t="shared" ref="L30:L31" si="23">(B30+C30+D30)/3</f>
        <v>0.92333333333333334</v>
      </c>
      <c r="M30">
        <f t="shared" ref="M30:M31" si="24">(E30+F30+G30)/3</f>
        <v>12.19</v>
      </c>
    </row>
    <row r="31" spans="1:13" x14ac:dyDescent="0.3">
      <c r="A31" t="s">
        <v>2</v>
      </c>
      <c r="B31">
        <v>0.89</v>
      </c>
      <c r="C31">
        <v>0.93</v>
      </c>
      <c r="D31">
        <v>0.98</v>
      </c>
      <c r="E31">
        <v>12.02</v>
      </c>
      <c r="F31">
        <v>11.7</v>
      </c>
      <c r="G31">
        <v>12.55</v>
      </c>
      <c r="H31">
        <f t="shared" si="21"/>
        <v>12.91</v>
      </c>
      <c r="I31">
        <f t="shared" si="19"/>
        <v>12.629999999999999</v>
      </c>
      <c r="J31">
        <f>D31+G31</f>
        <v>13.530000000000001</v>
      </c>
      <c r="K31" s="1">
        <f t="shared" si="22"/>
        <v>13.023333333333333</v>
      </c>
      <c r="L31">
        <f t="shared" si="23"/>
        <v>0.93333333333333324</v>
      </c>
      <c r="M31">
        <f t="shared" si="24"/>
        <v>12.089999999999998</v>
      </c>
    </row>
    <row r="32" spans="1:13" x14ac:dyDescent="0.3">
      <c r="A32" t="s">
        <v>8</v>
      </c>
      <c r="B32" s="1"/>
      <c r="C32" s="1"/>
      <c r="D32" s="1"/>
      <c r="E32" s="1"/>
      <c r="F32" s="1"/>
      <c r="G32" s="1"/>
      <c r="H32" s="1"/>
      <c r="I32" s="1"/>
      <c r="J32" s="1"/>
      <c r="K32" s="1">
        <f>(K29+K30+K31)/3</f>
        <v>12.907777777777779</v>
      </c>
    </row>
    <row r="33" spans="1:13" x14ac:dyDescent="0.3">
      <c r="K33">
        <f>_xlfn.STDEV.S(K29:K31)</f>
        <v>0.28170775505700807</v>
      </c>
    </row>
    <row r="34" spans="1:13" x14ac:dyDescent="0.3">
      <c r="A34" t="s">
        <v>12</v>
      </c>
      <c r="B34" s="4" t="s">
        <v>3</v>
      </c>
      <c r="C34" s="4"/>
      <c r="D34" s="4"/>
      <c r="E34" s="4" t="s">
        <v>5</v>
      </c>
      <c r="F34" s="4"/>
      <c r="G34" s="4"/>
      <c r="H34" s="4" t="s">
        <v>7</v>
      </c>
      <c r="I34" s="4"/>
      <c r="J34" s="4"/>
      <c r="K34" t="s">
        <v>15</v>
      </c>
      <c r="L34" t="s">
        <v>35</v>
      </c>
      <c r="M34" t="s">
        <v>36</v>
      </c>
    </row>
    <row r="35" spans="1:13" x14ac:dyDescent="0.3">
      <c r="A35" t="s">
        <v>4</v>
      </c>
      <c r="B35">
        <v>1</v>
      </c>
      <c r="C35">
        <v>2</v>
      </c>
      <c r="D35">
        <v>3</v>
      </c>
      <c r="E35">
        <v>1</v>
      </c>
      <c r="F35">
        <v>2</v>
      </c>
      <c r="G35">
        <v>3</v>
      </c>
      <c r="H35">
        <v>1</v>
      </c>
      <c r="I35">
        <v>2</v>
      </c>
      <c r="J35">
        <v>3</v>
      </c>
    </row>
    <row r="36" spans="1:13" x14ac:dyDescent="0.3">
      <c r="A36" t="s">
        <v>0</v>
      </c>
      <c r="B36">
        <v>1.59</v>
      </c>
      <c r="C36">
        <v>1.71</v>
      </c>
      <c r="D36">
        <v>1.66</v>
      </c>
      <c r="E36">
        <v>82.39</v>
      </c>
      <c r="F36">
        <v>81.66</v>
      </c>
      <c r="G36">
        <v>77.209999999999994</v>
      </c>
      <c r="H36">
        <f>B36+E36</f>
        <v>83.98</v>
      </c>
      <c r="I36">
        <f t="shared" ref="I36:I38" si="25">C36+F36</f>
        <v>83.36999999999999</v>
      </c>
      <c r="J36">
        <f t="shared" ref="J36:J37" si="26">D36+G36</f>
        <v>78.86999999999999</v>
      </c>
      <c r="K36" s="1">
        <f>(H36+I36+J36)/3</f>
        <v>82.073333333333323</v>
      </c>
      <c r="L36">
        <f>(B36+C36+D36)/3</f>
        <v>1.6533333333333333</v>
      </c>
      <c r="M36">
        <f>(E36+F36+G36)/3</f>
        <v>80.42</v>
      </c>
    </row>
    <row r="37" spans="1:13" x14ac:dyDescent="0.3">
      <c r="A37" t="s">
        <v>1</v>
      </c>
      <c r="B37">
        <v>1.77</v>
      </c>
      <c r="C37">
        <v>1.66</v>
      </c>
      <c r="D37">
        <v>1.75</v>
      </c>
      <c r="E37">
        <v>77.010000000000005</v>
      </c>
      <c r="F37">
        <v>76.86</v>
      </c>
      <c r="G37">
        <v>75.36</v>
      </c>
      <c r="H37">
        <f t="shared" ref="H37:H38" si="27">B37+E37</f>
        <v>78.78</v>
      </c>
      <c r="I37">
        <f t="shared" si="25"/>
        <v>78.52</v>
      </c>
      <c r="J37">
        <f t="shared" si="26"/>
        <v>77.11</v>
      </c>
      <c r="K37" s="1">
        <f t="shared" ref="K37:K38" si="28">(H37+I37+J37)/3</f>
        <v>78.13666666666667</v>
      </c>
      <c r="L37">
        <f t="shared" ref="L37:L38" si="29">(B37+C37+D37)/3</f>
        <v>1.7266666666666666</v>
      </c>
      <c r="M37">
        <f t="shared" ref="M37:M38" si="30">(E37+F37+G37)/3</f>
        <v>76.410000000000011</v>
      </c>
    </row>
    <row r="38" spans="1:13" x14ac:dyDescent="0.3">
      <c r="A38" t="s">
        <v>2</v>
      </c>
      <c r="B38">
        <v>1.52</v>
      </c>
      <c r="C38">
        <v>1.68</v>
      </c>
      <c r="D38">
        <v>1.76</v>
      </c>
      <c r="E38">
        <v>77.400000000000006</v>
      </c>
      <c r="F38">
        <v>81.95</v>
      </c>
      <c r="G38">
        <v>81.709999999999994</v>
      </c>
      <c r="H38">
        <f t="shared" si="27"/>
        <v>78.92</v>
      </c>
      <c r="I38">
        <f t="shared" si="25"/>
        <v>83.63000000000001</v>
      </c>
      <c r="J38">
        <f>D38+G38</f>
        <v>83.47</v>
      </c>
      <c r="K38" s="1">
        <f t="shared" si="28"/>
        <v>82.006666666666675</v>
      </c>
      <c r="L38">
        <f t="shared" si="29"/>
        <v>1.6533333333333333</v>
      </c>
      <c r="M38">
        <f t="shared" si="30"/>
        <v>80.353333333333339</v>
      </c>
    </row>
    <row r="39" spans="1:13" x14ac:dyDescent="0.3">
      <c r="A39" t="s">
        <v>8</v>
      </c>
      <c r="B39" s="1"/>
      <c r="C39" s="1"/>
      <c r="D39" s="1"/>
      <c r="E39" s="1"/>
      <c r="F39" s="1"/>
      <c r="G39" s="1"/>
      <c r="H39" s="1"/>
      <c r="I39" s="1"/>
      <c r="J39" s="1"/>
      <c r="K39" s="1">
        <f>(K36+K37+K38)/3</f>
        <v>80.73888888888888</v>
      </c>
    </row>
    <row r="40" spans="1:13" x14ac:dyDescent="0.3">
      <c r="K40">
        <f>_xlfn.STDEV.S(K36:K38)</f>
        <v>2.2538370574381523</v>
      </c>
    </row>
    <row r="41" spans="1:13" x14ac:dyDescent="0.3">
      <c r="A41" t="s">
        <v>13</v>
      </c>
      <c r="B41" s="4" t="s">
        <v>3</v>
      </c>
      <c r="C41" s="4"/>
      <c r="D41" s="4"/>
      <c r="E41" s="4" t="s">
        <v>5</v>
      </c>
      <c r="F41" s="4"/>
      <c r="G41" s="4"/>
      <c r="H41" s="4" t="s">
        <v>7</v>
      </c>
      <c r="I41" s="4"/>
      <c r="J41" s="4"/>
      <c r="K41" t="s">
        <v>15</v>
      </c>
      <c r="L41" t="s">
        <v>35</v>
      </c>
      <c r="M41" t="s">
        <v>36</v>
      </c>
    </row>
    <row r="42" spans="1:13" x14ac:dyDescent="0.3">
      <c r="A42" t="s">
        <v>4</v>
      </c>
      <c r="B42">
        <v>1</v>
      </c>
      <c r="C42">
        <v>2</v>
      </c>
      <c r="D42">
        <v>3</v>
      </c>
      <c r="E42">
        <v>1</v>
      </c>
      <c r="F42">
        <v>2</v>
      </c>
      <c r="G42">
        <v>3</v>
      </c>
      <c r="H42">
        <v>1</v>
      </c>
      <c r="I42">
        <v>2</v>
      </c>
      <c r="J42">
        <v>3</v>
      </c>
    </row>
    <row r="43" spans="1:13" x14ac:dyDescent="0.3">
      <c r="A43" t="s">
        <v>0</v>
      </c>
      <c r="B43">
        <v>2.1</v>
      </c>
      <c r="C43">
        <v>2.37</v>
      </c>
      <c r="D43">
        <v>2.16</v>
      </c>
      <c r="E43">
        <v>189.38</v>
      </c>
      <c r="F43">
        <v>186.62</v>
      </c>
      <c r="G43">
        <v>187.3</v>
      </c>
      <c r="H43">
        <f>B43+E43</f>
        <v>191.48</v>
      </c>
      <c r="I43">
        <f t="shared" ref="I43:I45" si="31">C43+F43</f>
        <v>188.99</v>
      </c>
      <c r="J43">
        <f t="shared" ref="J43:J44" si="32">D43+G43</f>
        <v>189.46</v>
      </c>
      <c r="K43" s="3">
        <f>(H43+I43+J43)/3</f>
        <v>189.97666666666669</v>
      </c>
      <c r="L43">
        <f>(B43+C43+D43)/3</f>
        <v>2.2100000000000004</v>
      </c>
      <c r="M43">
        <f>(E43+F43+G43)/3</f>
        <v>187.76666666666665</v>
      </c>
    </row>
    <row r="44" spans="1:13" x14ac:dyDescent="0.3">
      <c r="A44" t="s">
        <v>1</v>
      </c>
      <c r="B44">
        <v>2.31</v>
      </c>
      <c r="C44">
        <v>2.3199999999999998</v>
      </c>
      <c r="D44">
        <v>2.4</v>
      </c>
      <c r="E44">
        <v>184.49</v>
      </c>
      <c r="F44">
        <v>185.53</v>
      </c>
      <c r="G44">
        <v>183.62</v>
      </c>
      <c r="H44">
        <f t="shared" ref="H44:H45" si="33">B44+E44</f>
        <v>186.8</v>
      </c>
      <c r="I44">
        <f t="shared" si="31"/>
        <v>187.85</v>
      </c>
      <c r="J44">
        <f t="shared" si="32"/>
        <v>186.02</v>
      </c>
      <c r="K44" s="3">
        <f t="shared" ref="K44:K45" si="34">(H44+I44+J44)/3</f>
        <v>186.89</v>
      </c>
      <c r="L44">
        <f t="shared" ref="L44:L45" si="35">(B44+C44+D44)/3</f>
        <v>2.3433333333333333</v>
      </c>
      <c r="M44">
        <f t="shared" ref="M44:M45" si="36">(E44+F44+G44)/3</f>
        <v>184.54666666666665</v>
      </c>
    </row>
    <row r="45" spans="1:13" x14ac:dyDescent="0.3">
      <c r="A45" t="s">
        <v>2</v>
      </c>
      <c r="B45">
        <v>2.12</v>
      </c>
      <c r="C45">
        <v>2.44</v>
      </c>
      <c r="D45">
        <v>2.2799999999999998</v>
      </c>
      <c r="E45">
        <v>178.6</v>
      </c>
      <c r="F45">
        <v>179.51</v>
      </c>
      <c r="G45">
        <v>181.91</v>
      </c>
      <c r="H45">
        <f t="shared" si="33"/>
        <v>180.72</v>
      </c>
      <c r="I45">
        <f t="shared" si="31"/>
        <v>181.95</v>
      </c>
      <c r="J45">
        <f>D45+G45</f>
        <v>184.19</v>
      </c>
      <c r="K45" s="3">
        <f t="shared" si="34"/>
        <v>182.28666666666663</v>
      </c>
      <c r="L45">
        <f t="shared" si="35"/>
        <v>2.2799999999999998</v>
      </c>
      <c r="M45">
        <f t="shared" si="36"/>
        <v>180.00666666666666</v>
      </c>
    </row>
    <row r="46" spans="1:13" x14ac:dyDescent="0.3">
      <c r="A46" t="s">
        <v>8</v>
      </c>
      <c r="B46" s="1"/>
      <c r="C46" s="1"/>
      <c r="D46" s="1"/>
      <c r="E46" s="1"/>
      <c r="F46" s="1"/>
      <c r="G46" s="1"/>
      <c r="H46" s="1"/>
      <c r="I46" s="1"/>
      <c r="J46" s="1"/>
      <c r="K46" s="1">
        <f>(K43+K44+K45)/3</f>
        <v>186.38444444444443</v>
      </c>
    </row>
    <row r="47" spans="1:13" x14ac:dyDescent="0.3">
      <c r="K47">
        <f>_xlfn.STDEV.S(K43:K45)</f>
        <v>3.869846872269628</v>
      </c>
    </row>
    <row r="48" spans="1:13" x14ac:dyDescent="0.3">
      <c r="A48" t="s">
        <v>14</v>
      </c>
      <c r="B48" s="4" t="s">
        <v>3</v>
      </c>
      <c r="C48" s="4"/>
      <c r="D48" s="4"/>
      <c r="E48" s="4" t="s">
        <v>5</v>
      </c>
      <c r="F48" s="4"/>
      <c r="G48" s="4"/>
      <c r="H48" s="4" t="s">
        <v>7</v>
      </c>
      <c r="I48" s="4"/>
      <c r="J48" s="4"/>
      <c r="K48" t="s">
        <v>15</v>
      </c>
      <c r="L48" t="s">
        <v>35</v>
      </c>
      <c r="M48" t="s">
        <v>36</v>
      </c>
    </row>
    <row r="49" spans="1:19" x14ac:dyDescent="0.3">
      <c r="A49" t="s">
        <v>4</v>
      </c>
      <c r="B49">
        <v>1</v>
      </c>
      <c r="C49">
        <v>2</v>
      </c>
      <c r="D49">
        <v>3</v>
      </c>
      <c r="E49">
        <v>1</v>
      </c>
      <c r="F49">
        <v>2</v>
      </c>
      <c r="G49">
        <v>3</v>
      </c>
      <c r="H49">
        <v>1</v>
      </c>
      <c r="I49">
        <v>2</v>
      </c>
      <c r="J49">
        <v>3</v>
      </c>
    </row>
    <row r="50" spans="1:19" x14ac:dyDescent="0.3">
      <c r="A50" t="s">
        <v>0</v>
      </c>
      <c r="B50">
        <v>3.25</v>
      </c>
      <c r="C50">
        <v>3.22</v>
      </c>
      <c r="D50">
        <v>3.28</v>
      </c>
      <c r="E50">
        <v>870.66</v>
      </c>
      <c r="F50">
        <v>875.43</v>
      </c>
      <c r="G50">
        <v>894.68</v>
      </c>
      <c r="H50">
        <f>B50+E50</f>
        <v>873.91</v>
      </c>
      <c r="I50">
        <f t="shared" ref="I50:I52" si="37">C50+F50</f>
        <v>878.65</v>
      </c>
      <c r="J50">
        <f t="shared" ref="J50:J51" si="38">D50+G50</f>
        <v>897.95999999999992</v>
      </c>
      <c r="K50">
        <f>(H50+I50+J50)/3</f>
        <v>883.50666666666666</v>
      </c>
      <c r="L50">
        <f>(B50+C50+D50)/3</f>
        <v>3.25</v>
      </c>
      <c r="M50">
        <f>(E50+F50+G50)/3</f>
        <v>880.25666666666666</v>
      </c>
    </row>
    <row r="51" spans="1:19" x14ac:dyDescent="0.3">
      <c r="A51" t="s">
        <v>1</v>
      </c>
      <c r="B51">
        <v>3.52</v>
      </c>
      <c r="C51">
        <v>3.46</v>
      </c>
      <c r="D51">
        <v>3.35</v>
      </c>
      <c r="E51">
        <v>866.56</v>
      </c>
      <c r="F51">
        <v>846.9</v>
      </c>
      <c r="G51">
        <v>916.82</v>
      </c>
      <c r="H51">
        <f t="shared" ref="H51:H52" si="39">B51+E51</f>
        <v>870.07999999999993</v>
      </c>
      <c r="I51">
        <f t="shared" si="37"/>
        <v>850.36</v>
      </c>
      <c r="J51">
        <f t="shared" si="38"/>
        <v>920.17000000000007</v>
      </c>
      <c r="K51">
        <f t="shared" ref="K51:K52" si="40">(H51+I51+J51)/3</f>
        <v>880.20333333333338</v>
      </c>
      <c r="L51">
        <f t="shared" ref="L51:L52" si="41">(B51+C51+D51)/3</f>
        <v>3.4433333333333334</v>
      </c>
      <c r="M51">
        <f t="shared" ref="M51:M52" si="42">(E51+F51+G51)/3</f>
        <v>876.7600000000001</v>
      </c>
    </row>
    <row r="52" spans="1:19" x14ac:dyDescent="0.3">
      <c r="A52" t="s">
        <v>2</v>
      </c>
      <c r="B52">
        <v>3.25</v>
      </c>
      <c r="C52">
        <v>3.44</v>
      </c>
      <c r="D52">
        <v>3.42</v>
      </c>
      <c r="E52">
        <v>898.36</v>
      </c>
      <c r="F52">
        <v>885.11</v>
      </c>
      <c r="G52">
        <v>908.34</v>
      </c>
      <c r="H52">
        <f t="shared" si="39"/>
        <v>901.61</v>
      </c>
      <c r="I52">
        <f t="shared" si="37"/>
        <v>888.55000000000007</v>
      </c>
      <c r="J52">
        <f>D52+G52</f>
        <v>911.76</v>
      </c>
      <c r="K52">
        <f t="shared" si="40"/>
        <v>900.64</v>
      </c>
      <c r="L52">
        <f t="shared" si="41"/>
        <v>3.3699999999999997</v>
      </c>
      <c r="M52">
        <f t="shared" si="42"/>
        <v>897.27</v>
      </c>
    </row>
    <row r="53" spans="1:19" x14ac:dyDescent="0.3">
      <c r="A53" t="s">
        <v>8</v>
      </c>
      <c r="B53" s="1"/>
      <c r="C53" s="1"/>
      <c r="D53" s="1"/>
      <c r="E53" s="1"/>
      <c r="F53" s="1"/>
      <c r="G53" s="1"/>
      <c r="H53" s="1"/>
      <c r="I53" s="1"/>
      <c r="J53" s="1"/>
      <c r="K53" s="1">
        <f>(K50+K51+K52)/3</f>
        <v>888.11666666666667</v>
      </c>
    </row>
    <row r="54" spans="1:19" x14ac:dyDescent="0.3">
      <c r="K54">
        <f>_xlfn.STDEV.S(K50:K52)</f>
        <v>10.970570227253942</v>
      </c>
    </row>
    <row r="55" spans="1:19" x14ac:dyDescent="0.3">
      <c r="Q55" t="s">
        <v>44</v>
      </c>
    </row>
    <row r="56" spans="1:19" x14ac:dyDescent="0.3">
      <c r="B56" s="4" t="s">
        <v>38</v>
      </c>
      <c r="C56" s="4"/>
      <c r="D56" s="4"/>
      <c r="G56" s="4" t="s">
        <v>39</v>
      </c>
      <c r="H56" s="4"/>
      <c r="I56" s="4"/>
      <c r="L56" s="4" t="s">
        <v>40</v>
      </c>
      <c r="M56" s="4"/>
      <c r="N56" s="4"/>
      <c r="Q56" t="s">
        <v>0</v>
      </c>
      <c r="R56" t="s">
        <v>1</v>
      </c>
      <c r="S56" t="s">
        <v>2</v>
      </c>
    </row>
    <row r="57" spans="1:19" x14ac:dyDescent="0.3">
      <c r="A57" t="s">
        <v>37</v>
      </c>
      <c r="B57" t="s">
        <v>0</v>
      </c>
      <c r="C57" t="s">
        <v>1</v>
      </c>
      <c r="D57" t="s">
        <v>2</v>
      </c>
      <c r="F57" t="s">
        <v>37</v>
      </c>
      <c r="G57" t="s">
        <v>0</v>
      </c>
      <c r="H57" t="s">
        <v>1</v>
      </c>
      <c r="I57" t="s">
        <v>2</v>
      </c>
      <c r="K57" t="s">
        <v>37</v>
      </c>
      <c r="L57" t="s">
        <v>0</v>
      </c>
      <c r="M57" t="s">
        <v>1</v>
      </c>
      <c r="N57" t="s">
        <v>2</v>
      </c>
      <c r="O57" t="s">
        <v>44</v>
      </c>
      <c r="Q57">
        <f>_xlfn.STDEV.S(H8:J8)</f>
        <v>0.14476187343358049</v>
      </c>
      <c r="R57">
        <f>_xlfn.STDEV.S(H9:J9)</f>
        <v>0.11515352071618715</v>
      </c>
      <c r="S57">
        <f>_xlfn.STDEV.S(H10:J10)</f>
        <v>4.5796651988254923E-2</v>
      </c>
    </row>
    <row r="58" spans="1:19" x14ac:dyDescent="0.3">
      <c r="A58">
        <v>100</v>
      </c>
      <c r="B58">
        <v>0.66200000000000003</v>
      </c>
      <c r="C58">
        <v>0.61099999999999999</v>
      </c>
      <c r="D58" s="1">
        <v>0.65600000000000003</v>
      </c>
      <c r="F58">
        <v>100</v>
      </c>
      <c r="G58">
        <v>0.86499999999999988</v>
      </c>
      <c r="H58">
        <v>0.90933333333333344</v>
      </c>
      <c r="I58">
        <v>0.85766666666666669</v>
      </c>
      <c r="K58">
        <v>100</v>
      </c>
      <c r="L58">
        <v>1.5269999999999999</v>
      </c>
      <c r="M58">
        <v>1.5203333333333333</v>
      </c>
      <c r="N58">
        <v>1.5136666666666667</v>
      </c>
      <c r="O58" s="2">
        <f>_xlfn.STDEV.S(L58:N58)</f>
        <v>6.6666666666665986E-3</v>
      </c>
      <c r="Q58">
        <f>_xlfn.STDEV.S(H15:J15)</f>
        <v>1.5534906930308194E-2</v>
      </c>
      <c r="R58">
        <f>_xlfn.STDEV.S(H16:J16)</f>
        <v>0.13285079349907303</v>
      </c>
      <c r="S58">
        <f>_xlfn.STDEV.S(H17:J17)</f>
        <v>0.19762169246652392</v>
      </c>
    </row>
    <row r="59" spans="1:19" x14ac:dyDescent="0.3">
      <c r="A59">
        <v>300</v>
      </c>
      <c r="B59">
        <v>0.77500000000000002</v>
      </c>
      <c r="C59">
        <v>0.72933333333333339</v>
      </c>
      <c r="D59">
        <v>0.72333333333333327</v>
      </c>
      <c r="F59">
        <v>300</v>
      </c>
      <c r="G59">
        <v>1.7723333333333333</v>
      </c>
      <c r="H59">
        <v>1.7673333333333332</v>
      </c>
      <c r="I59">
        <v>1.8540000000000001</v>
      </c>
      <c r="K59">
        <v>300</v>
      </c>
      <c r="L59">
        <v>2.547333333333333</v>
      </c>
      <c r="M59">
        <v>2.4966666666666666</v>
      </c>
      <c r="N59">
        <v>2.5773333333333337</v>
      </c>
      <c r="O59" s="2">
        <f t="shared" ref="O59:O64" si="43">_xlfn.STDEV.S(L59:N59)</f>
        <v>4.0772176424252661E-2</v>
      </c>
      <c r="Q59">
        <f>_xlfn.STDEV.S(H15:J15)</f>
        <v>1.5534906930308194E-2</v>
      </c>
      <c r="R59">
        <f>_xlfn.STDEV.S(H16:J16)</f>
        <v>0.13285079349907303</v>
      </c>
      <c r="S59">
        <f>_xlfn.STDEV.S(H17:J17)</f>
        <v>0.19762169246652392</v>
      </c>
    </row>
    <row r="60" spans="1:19" x14ac:dyDescent="0.3">
      <c r="A60">
        <v>500</v>
      </c>
      <c r="B60">
        <v>0.91800000000000004</v>
      </c>
      <c r="C60">
        <v>0.85633333333333328</v>
      </c>
      <c r="D60">
        <v>0.90733333333333333</v>
      </c>
      <c r="E60" s="1"/>
      <c r="F60">
        <v>500</v>
      </c>
      <c r="G60">
        <v>9.1790000000000003</v>
      </c>
      <c r="H60">
        <v>9.1096666666666675</v>
      </c>
      <c r="I60">
        <v>9.0623333333333331</v>
      </c>
      <c r="J60" s="1"/>
      <c r="K60">
        <v>500</v>
      </c>
      <c r="L60">
        <v>10.097000000000001</v>
      </c>
      <c r="M60">
        <v>9.9659999999999993</v>
      </c>
      <c r="N60">
        <v>9.9696666666666669</v>
      </c>
      <c r="O60" s="2">
        <f t="shared" si="43"/>
        <v>7.4596941651141696E-2</v>
      </c>
      <c r="Q60">
        <f>_xlfn.STDEV.S(H29:J29)</f>
        <v>0.23501772982763125</v>
      </c>
      <c r="R60">
        <f>_xlfn.STDEV.S(H30:J30)</f>
        <v>0.17616280348965119</v>
      </c>
      <c r="S60">
        <f>_xlfn.STDEV.S(H31:J31)</f>
        <v>0.46057934531775768</v>
      </c>
    </row>
    <row r="61" spans="1:19" x14ac:dyDescent="0.3">
      <c r="A61">
        <v>1000</v>
      </c>
      <c r="B61">
        <v>0.94333333333333336</v>
      </c>
      <c r="C61">
        <v>0.92333333333333334</v>
      </c>
      <c r="D61">
        <v>0.93333333333333324</v>
      </c>
      <c r="F61">
        <v>1000</v>
      </c>
      <c r="G61">
        <v>11.643333333333333</v>
      </c>
      <c r="H61">
        <v>12.19</v>
      </c>
      <c r="I61">
        <v>12.089999999999998</v>
      </c>
      <c r="K61">
        <v>1000</v>
      </c>
      <c r="L61">
        <v>12.586666666666668</v>
      </c>
      <c r="M61">
        <v>13.113333333333335</v>
      </c>
      <c r="N61">
        <v>13.023333333333333</v>
      </c>
      <c r="O61" s="2">
        <f t="shared" si="43"/>
        <v>0.28170775505700807</v>
      </c>
      <c r="Q61">
        <f>_xlfn.STDEV.S(H36:J36)</f>
        <v>2.7908839698800376</v>
      </c>
      <c r="R61">
        <f>_xlfn.STDEV.S(H37:J37)</f>
        <v>0.89857294268931398</v>
      </c>
      <c r="S61">
        <f>_xlfn.STDEV.S(H38:J38)</f>
        <v>2.6743285761725955</v>
      </c>
    </row>
    <row r="62" spans="1:19" x14ac:dyDescent="0.3">
      <c r="A62">
        <v>3000</v>
      </c>
      <c r="B62">
        <v>1.6533333333333333</v>
      </c>
      <c r="C62">
        <v>1.7266666666666666</v>
      </c>
      <c r="D62">
        <v>1.6533333333333333</v>
      </c>
      <c r="F62">
        <v>3000</v>
      </c>
      <c r="G62">
        <v>80.42</v>
      </c>
      <c r="H62">
        <v>76.410000000000011</v>
      </c>
      <c r="I62">
        <v>80.353333333333339</v>
      </c>
      <c r="K62">
        <v>3000</v>
      </c>
      <c r="L62">
        <v>82.073333333333323</v>
      </c>
      <c r="M62">
        <v>78.13666666666667</v>
      </c>
      <c r="N62">
        <v>82.006666666666675</v>
      </c>
      <c r="O62" s="2">
        <f t="shared" si="43"/>
        <v>2.2538370574381523</v>
      </c>
      <c r="Q62">
        <f>_xlfn.STDEV.S(H43:J43)</f>
        <v>1.3229638443031257</v>
      </c>
      <c r="R62">
        <f>_xlfn.STDEV.S(H44:J44)</f>
        <v>0.91831367190082969</v>
      </c>
      <c r="S62">
        <f>_xlfn.STDEV.S(H45:J45)</f>
        <v>1.7593275230420669</v>
      </c>
    </row>
    <row r="63" spans="1:19" x14ac:dyDescent="0.3">
      <c r="A63">
        <v>5000</v>
      </c>
      <c r="B63">
        <v>2.2100000000000004</v>
      </c>
      <c r="C63">
        <v>2.3433333333333333</v>
      </c>
      <c r="D63">
        <v>2.2799999999999998</v>
      </c>
      <c r="F63">
        <v>5000</v>
      </c>
      <c r="G63">
        <v>187.76666666666665</v>
      </c>
      <c r="H63">
        <v>184.54666666666665</v>
      </c>
      <c r="I63">
        <v>180.00666666666666</v>
      </c>
      <c r="K63">
        <v>5000</v>
      </c>
      <c r="L63">
        <v>189.97666666666669</v>
      </c>
      <c r="M63">
        <v>186.89</v>
      </c>
      <c r="N63">
        <v>182.28666666666663</v>
      </c>
      <c r="O63" s="2">
        <f t="shared" si="43"/>
        <v>3.869846872269628</v>
      </c>
      <c r="Q63">
        <f>_xlfn.STDEV.S(H50:J50)</f>
        <v>12.739349800257964</v>
      </c>
      <c r="R63">
        <f>_xlfn.STDEV.S(H51:J51)</f>
        <v>35.989171056490541</v>
      </c>
      <c r="S63">
        <f>_xlfn.STDEV.S(H52:J52)</f>
        <v>11.635364197136207</v>
      </c>
    </row>
    <row r="64" spans="1:19" x14ac:dyDescent="0.3">
      <c r="A64">
        <v>10000</v>
      </c>
      <c r="B64">
        <v>3.25</v>
      </c>
      <c r="C64">
        <v>3.4433333333333334</v>
      </c>
      <c r="D64">
        <v>3.3699999999999997</v>
      </c>
      <c r="F64">
        <v>10000</v>
      </c>
      <c r="G64">
        <v>880.25666666666666</v>
      </c>
      <c r="H64">
        <v>876.7600000000001</v>
      </c>
      <c r="I64">
        <v>897.27</v>
      </c>
      <c r="K64">
        <v>10000</v>
      </c>
      <c r="L64">
        <v>883.50666666666666</v>
      </c>
      <c r="M64">
        <v>880.20333333333338</v>
      </c>
      <c r="N64">
        <v>900.64</v>
      </c>
      <c r="O64" s="2">
        <f t="shared" si="43"/>
        <v>10.970570227253942</v>
      </c>
    </row>
    <row r="65" spans="11:12" x14ac:dyDescent="0.3">
      <c r="K65" t="s">
        <v>53</v>
      </c>
      <c r="L65">
        <f>(L64+M64+N64)/3</f>
        <v>888.11666666666667</v>
      </c>
    </row>
  </sheetData>
  <mergeCells count="24">
    <mergeCell ref="B56:D56"/>
    <mergeCell ref="G56:I56"/>
    <mergeCell ref="L56:N56"/>
    <mergeCell ref="B6:D6"/>
    <mergeCell ref="E6:G6"/>
    <mergeCell ref="H6:J6"/>
    <mergeCell ref="B13:D13"/>
    <mergeCell ref="E13:G13"/>
    <mergeCell ref="H13:J13"/>
    <mergeCell ref="B20:D20"/>
    <mergeCell ref="E20:G20"/>
    <mergeCell ref="H20:J20"/>
    <mergeCell ref="B27:D27"/>
    <mergeCell ref="E27:G27"/>
    <mergeCell ref="H27:J27"/>
    <mergeCell ref="B34:D34"/>
    <mergeCell ref="B48:D48"/>
    <mergeCell ref="E48:G48"/>
    <mergeCell ref="H48:J48"/>
    <mergeCell ref="E34:G34"/>
    <mergeCell ref="H34:J34"/>
    <mergeCell ref="B41:D41"/>
    <mergeCell ref="E41:G41"/>
    <mergeCell ref="H41:J41"/>
  </mergeCells>
  <pageMargins left="0.7" right="0.7" top="0.75" bottom="0.75" header="0.3" footer="0.3"/>
  <ignoredErrors>
    <ignoredError sqref="O5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2ECD-60C4-4C59-AF3A-CD5AB7569FDB}">
  <dimension ref="A1:K29"/>
  <sheetViews>
    <sheetView workbookViewId="0">
      <selection activeCell="I14" sqref="I14:I20"/>
    </sheetView>
  </sheetViews>
  <sheetFormatPr defaultRowHeight="14.4" x14ac:dyDescent="0.3"/>
  <cols>
    <col min="1" max="1" width="16.5546875" bestFit="1" customWidth="1"/>
    <col min="9" max="9" width="9.5546875" bestFit="1" customWidth="1"/>
  </cols>
  <sheetData>
    <row r="1" spans="1:11" x14ac:dyDescent="0.3">
      <c r="A1" t="s">
        <v>22</v>
      </c>
      <c r="B1" s="4" t="s">
        <v>29</v>
      </c>
      <c r="C1" s="4"/>
      <c r="D1" s="4"/>
    </row>
    <row r="2" spans="1:11" x14ac:dyDescent="0.3">
      <c r="A2" t="s">
        <v>17</v>
      </c>
      <c r="B2">
        <v>1</v>
      </c>
      <c r="C2">
        <v>2</v>
      </c>
      <c r="D2">
        <v>3</v>
      </c>
      <c r="E2" t="s">
        <v>21</v>
      </c>
      <c r="F2" t="s">
        <v>49</v>
      </c>
      <c r="H2" t="s">
        <v>17</v>
      </c>
      <c r="I2" t="s">
        <v>41</v>
      </c>
      <c r="J2" t="s">
        <v>42</v>
      </c>
      <c r="K2" t="s">
        <v>43</v>
      </c>
    </row>
    <row r="3" spans="1:11" x14ac:dyDescent="0.3">
      <c r="A3">
        <v>100</v>
      </c>
      <c r="B3" s="1">
        <v>0.124</v>
      </c>
      <c r="C3">
        <v>0.13400000000000001</v>
      </c>
      <c r="D3">
        <v>0.13200000000000001</v>
      </c>
      <c r="E3">
        <f>(B3+C3+D3)/3</f>
        <v>0.13</v>
      </c>
      <c r="F3">
        <f>_xlfn.STDEV.P(B3:D3)</f>
        <v>4.3204937989385775E-3</v>
      </c>
      <c r="H3">
        <v>100</v>
      </c>
      <c r="I3">
        <v>0.13</v>
      </c>
      <c r="J3" s="1">
        <v>0.36800000000000005</v>
      </c>
      <c r="K3">
        <v>0.7496666666666667</v>
      </c>
    </row>
    <row r="4" spans="1:11" x14ac:dyDescent="0.3">
      <c r="A4">
        <v>300</v>
      </c>
      <c r="B4" s="1">
        <v>0.36499999999999999</v>
      </c>
      <c r="C4">
        <v>0.35199999999999998</v>
      </c>
      <c r="D4">
        <v>0.377</v>
      </c>
      <c r="E4">
        <f t="shared" ref="E4:E9" si="0">(B4+C4+D4)/3</f>
        <v>0.36466666666666664</v>
      </c>
      <c r="F4">
        <f t="shared" ref="F4:F9" si="1">_xlfn.STDEV.P(B4:D4)</f>
        <v>1.0208928554075711E-2</v>
      </c>
      <c r="H4">
        <v>300</v>
      </c>
      <c r="I4">
        <v>0.36466666666666664</v>
      </c>
      <c r="J4" s="1">
        <v>1.1116666666666666</v>
      </c>
      <c r="K4">
        <v>2.1549999999999998</v>
      </c>
    </row>
    <row r="5" spans="1:11" x14ac:dyDescent="0.3">
      <c r="A5">
        <v>500</v>
      </c>
      <c r="B5" s="1">
        <v>0.80700000000000005</v>
      </c>
      <c r="C5">
        <v>0.84599999999999997</v>
      </c>
      <c r="D5">
        <v>0.78700000000000003</v>
      </c>
      <c r="E5">
        <f t="shared" si="0"/>
        <v>0.81333333333333335</v>
      </c>
      <c r="F5">
        <f t="shared" si="1"/>
        <v>2.4499433100017249E-2</v>
      </c>
      <c r="H5">
        <v>500</v>
      </c>
      <c r="I5">
        <v>0.81333333333333335</v>
      </c>
      <c r="J5" s="1">
        <v>2.6549999999999998</v>
      </c>
      <c r="K5">
        <v>4.961666666666666</v>
      </c>
    </row>
    <row r="6" spans="1:11" x14ac:dyDescent="0.3">
      <c r="A6">
        <v>1000</v>
      </c>
      <c r="B6" s="1">
        <v>2.6779999999999999</v>
      </c>
      <c r="C6">
        <v>2.6709999999999998</v>
      </c>
      <c r="D6">
        <v>2.7229999999999999</v>
      </c>
      <c r="E6">
        <f t="shared" si="0"/>
        <v>2.6906666666666665</v>
      </c>
      <c r="F6">
        <f t="shared" si="1"/>
        <v>2.3041026211713941E-2</v>
      </c>
      <c r="H6">
        <v>1000</v>
      </c>
      <c r="I6">
        <v>2.6906666666666665</v>
      </c>
      <c r="J6" s="1">
        <v>9.0216666666666665</v>
      </c>
      <c r="K6">
        <v>16.78833333333333</v>
      </c>
    </row>
    <row r="7" spans="1:11" x14ac:dyDescent="0.3">
      <c r="A7">
        <v>3000</v>
      </c>
      <c r="B7" s="1">
        <v>21.591999999999999</v>
      </c>
      <c r="C7">
        <v>22.321000000000002</v>
      </c>
      <c r="D7">
        <v>24.309000000000001</v>
      </c>
      <c r="E7">
        <f t="shared" si="0"/>
        <v>22.740666666666666</v>
      </c>
      <c r="F7">
        <f t="shared" si="1"/>
        <v>1.1482195879805499</v>
      </c>
      <c r="H7">
        <v>3000</v>
      </c>
      <c r="I7">
        <v>22.740666666666666</v>
      </c>
      <c r="J7" s="1">
        <v>74.903666666666666</v>
      </c>
      <c r="K7">
        <v>140.02700000000002</v>
      </c>
    </row>
    <row r="8" spans="1:11" x14ac:dyDescent="0.3">
      <c r="A8">
        <v>5000</v>
      </c>
      <c r="B8" s="1">
        <v>59.494</v>
      </c>
      <c r="C8">
        <v>67.649000000000001</v>
      </c>
      <c r="D8">
        <v>54.805</v>
      </c>
      <c r="E8">
        <f t="shared" si="0"/>
        <v>60.649333333333338</v>
      </c>
      <c r="F8">
        <f t="shared" si="1"/>
        <v>5.3067994330125412</v>
      </c>
      <c r="H8">
        <v>5000</v>
      </c>
      <c r="I8">
        <v>60.649333333333338</v>
      </c>
      <c r="J8" s="1">
        <v>196.48500000000001</v>
      </c>
      <c r="K8">
        <v>357.80733333333336</v>
      </c>
    </row>
    <row r="9" spans="1:11" x14ac:dyDescent="0.3">
      <c r="A9">
        <v>10000</v>
      </c>
      <c r="B9" s="1">
        <v>265.19099999999997</v>
      </c>
      <c r="C9">
        <v>238.30600000000001</v>
      </c>
      <c r="D9">
        <v>226.20699999999999</v>
      </c>
      <c r="E9">
        <f t="shared" si="0"/>
        <v>243.23466666666664</v>
      </c>
      <c r="F9">
        <f t="shared" si="1"/>
        <v>16.292265656507748</v>
      </c>
      <c r="H9">
        <v>10000</v>
      </c>
      <c r="I9">
        <v>243.23466666666664</v>
      </c>
      <c r="J9" s="1">
        <v>790.06533333333334</v>
      </c>
      <c r="K9">
        <v>1405.875</v>
      </c>
    </row>
    <row r="11" spans="1:11" x14ac:dyDescent="0.3">
      <c r="A11" t="s">
        <v>23</v>
      </c>
      <c r="B11" s="4" t="s">
        <v>24</v>
      </c>
      <c r="C11" s="4"/>
      <c r="D11" s="4"/>
    </row>
    <row r="12" spans="1:11" x14ac:dyDescent="0.3">
      <c r="A12" t="s">
        <v>17</v>
      </c>
      <c r="B12">
        <v>1</v>
      </c>
      <c r="C12">
        <v>2</v>
      </c>
      <c r="D12">
        <v>3</v>
      </c>
      <c r="E12" t="s">
        <v>25</v>
      </c>
    </row>
    <row r="13" spans="1:11" x14ac:dyDescent="0.3">
      <c r="A13">
        <v>100</v>
      </c>
      <c r="B13" s="1">
        <v>0.36599999999999999</v>
      </c>
      <c r="C13">
        <v>0.379</v>
      </c>
      <c r="D13">
        <v>0.35899999999999999</v>
      </c>
      <c r="E13">
        <f>(B13+C13+D13)/3</f>
        <v>0.36800000000000005</v>
      </c>
      <c r="F13">
        <f>_xlfn.STDEV.P(B13:D13)</f>
        <v>8.2865352631040431E-3</v>
      </c>
      <c r="I13" t="s">
        <v>51</v>
      </c>
    </row>
    <row r="14" spans="1:11" x14ac:dyDescent="0.3">
      <c r="A14">
        <v>300</v>
      </c>
      <c r="B14" s="1">
        <v>1.085</v>
      </c>
      <c r="C14">
        <v>1.129</v>
      </c>
      <c r="D14">
        <v>1.121</v>
      </c>
      <c r="E14">
        <f t="shared" ref="E14:E19" si="2">(B14+C14+D14)/3</f>
        <v>1.1116666666666666</v>
      </c>
      <c r="F14">
        <f t="shared" ref="F14:F19" si="3">_xlfn.STDEV.P(B14:D14)</f>
        <v>1.9136933459209783E-2</v>
      </c>
      <c r="I14" s="1">
        <f>_xlfn.STDEV.P(E3,E13,E23)</f>
        <v>0.25523414570899894</v>
      </c>
    </row>
    <row r="15" spans="1:11" x14ac:dyDescent="0.3">
      <c r="A15">
        <v>500</v>
      </c>
      <c r="B15" s="1">
        <v>2.6629999999999998</v>
      </c>
      <c r="C15">
        <v>2.6469999999999998</v>
      </c>
      <c r="D15">
        <v>2.6549999999999998</v>
      </c>
      <c r="E15">
        <f t="shared" si="2"/>
        <v>2.6549999999999998</v>
      </c>
      <c r="F15">
        <f t="shared" si="3"/>
        <v>6.5319726474218145E-3</v>
      </c>
      <c r="I15" s="1">
        <f>_xlfn.STDEV.P(E4,E14,E24)</f>
        <v>0.73423027638843086</v>
      </c>
    </row>
    <row r="16" spans="1:11" x14ac:dyDescent="0.3">
      <c r="A16">
        <v>1000</v>
      </c>
      <c r="B16" s="1">
        <v>9.1509999999999998</v>
      </c>
      <c r="C16">
        <v>8.9060000000000006</v>
      </c>
      <c r="D16">
        <v>9.0079999999999991</v>
      </c>
      <c r="E16">
        <f t="shared" si="2"/>
        <v>9.0216666666666665</v>
      </c>
      <c r="F16">
        <f t="shared" si="3"/>
        <v>0.10048659390961313</v>
      </c>
      <c r="I16" s="1">
        <f t="shared" ref="I16:I19" si="4">_xlfn.STDEV.P(E5,E15,E25)</f>
        <v>1.6970928301286503</v>
      </c>
    </row>
    <row r="17" spans="1:9" x14ac:dyDescent="0.3">
      <c r="A17">
        <v>3000</v>
      </c>
      <c r="B17" s="1">
        <v>72.42</v>
      </c>
      <c r="C17">
        <v>73.438000000000002</v>
      </c>
      <c r="D17">
        <v>78.852999999999994</v>
      </c>
      <c r="E17">
        <f t="shared" si="2"/>
        <v>74.903666666666666</v>
      </c>
      <c r="F17">
        <f t="shared" si="3"/>
        <v>2.8233557260032849</v>
      </c>
      <c r="I17" s="1">
        <f t="shared" si="4"/>
        <v>5.7652876728414215</v>
      </c>
    </row>
    <row r="18" spans="1:9" x14ac:dyDescent="0.3">
      <c r="A18">
        <v>5000</v>
      </c>
      <c r="B18" s="1">
        <v>197.905</v>
      </c>
      <c r="C18">
        <v>206.208</v>
      </c>
      <c r="D18">
        <v>185.34200000000001</v>
      </c>
      <c r="E18">
        <f t="shared" si="2"/>
        <v>196.48500000000001</v>
      </c>
      <c r="F18">
        <f t="shared" si="3"/>
        <v>8.5774817205673219</v>
      </c>
      <c r="I18" s="1">
        <f t="shared" si="4"/>
        <v>47.979290787475549</v>
      </c>
    </row>
    <row r="19" spans="1:9" x14ac:dyDescent="0.3">
      <c r="A19">
        <v>10000</v>
      </c>
      <c r="B19" s="1">
        <v>839.904</v>
      </c>
      <c r="C19">
        <v>797.75800000000004</v>
      </c>
      <c r="D19">
        <v>732.53399999999999</v>
      </c>
      <c r="E19">
        <f t="shared" si="2"/>
        <v>790.06533333333334</v>
      </c>
      <c r="F19">
        <f t="shared" si="3"/>
        <v>44.169839372837011</v>
      </c>
      <c r="I19" s="1">
        <f t="shared" si="4"/>
        <v>121.46288895282144</v>
      </c>
    </row>
    <row r="20" spans="1:9" x14ac:dyDescent="0.3">
      <c r="I20" s="1">
        <f>_xlfn.STDEV.P(E9,E19,E29)</f>
        <v>474.92430604613963</v>
      </c>
    </row>
    <row r="21" spans="1:9" x14ac:dyDescent="0.3">
      <c r="A21" t="s">
        <v>26</v>
      </c>
      <c r="B21" s="4" t="s">
        <v>27</v>
      </c>
      <c r="C21" s="4"/>
      <c r="D21" s="4"/>
    </row>
    <row r="22" spans="1:9" x14ac:dyDescent="0.3">
      <c r="A22" t="s">
        <v>17</v>
      </c>
      <c r="B22">
        <v>1</v>
      </c>
      <c r="C22">
        <v>2</v>
      </c>
      <c r="D22">
        <v>3</v>
      </c>
      <c r="E22" t="s">
        <v>28</v>
      </c>
    </row>
    <row r="23" spans="1:9" x14ac:dyDescent="0.3">
      <c r="A23">
        <v>100</v>
      </c>
      <c r="B23" s="1">
        <v>0.76700000000000002</v>
      </c>
      <c r="C23">
        <v>0.76400000000000001</v>
      </c>
      <c r="D23">
        <v>0.71799999999999997</v>
      </c>
      <c r="E23">
        <f>(B23+C23+D23)/3</f>
        <v>0.7496666666666667</v>
      </c>
      <c r="F23">
        <f>_xlfn.STDEV.P(B23:D23)</f>
        <v>2.2425184255405569E-2</v>
      </c>
    </row>
    <row r="24" spans="1:9" x14ac:dyDescent="0.3">
      <c r="A24">
        <v>300</v>
      </c>
      <c r="B24" s="1">
        <v>2.1070000000000002</v>
      </c>
      <c r="C24">
        <v>2.2069999999999999</v>
      </c>
      <c r="D24">
        <v>2.1509999999999998</v>
      </c>
      <c r="E24">
        <f t="shared" ref="E24:E29" si="5">(B24+C24+D24)/3</f>
        <v>2.1549999999999998</v>
      </c>
      <c r="F24">
        <f t="shared" ref="F24:F29" si="6">_xlfn.STDEV.P(B24:D24)</f>
        <v>4.0922691341927352E-2</v>
      </c>
    </row>
    <row r="25" spans="1:9" x14ac:dyDescent="0.3">
      <c r="A25">
        <v>500</v>
      </c>
      <c r="B25" s="1">
        <v>5.0170000000000003</v>
      </c>
      <c r="C25">
        <v>5.0229999999999997</v>
      </c>
      <c r="D25">
        <v>4.8449999999999998</v>
      </c>
      <c r="E25">
        <f t="shared" si="5"/>
        <v>4.961666666666666</v>
      </c>
      <c r="F25">
        <f t="shared" si="6"/>
        <v>8.2532148618314635E-2</v>
      </c>
    </row>
    <row r="26" spans="1:9" x14ac:dyDescent="0.3">
      <c r="A26">
        <v>1000</v>
      </c>
      <c r="B26" s="1">
        <v>16.808</v>
      </c>
      <c r="C26">
        <v>17.196999999999999</v>
      </c>
      <c r="D26">
        <v>16.36</v>
      </c>
      <c r="E26">
        <f t="shared" si="5"/>
        <v>16.78833333333333</v>
      </c>
      <c r="F26">
        <f t="shared" si="6"/>
        <v>0.34198667940270544</v>
      </c>
    </row>
    <row r="27" spans="1:9" x14ac:dyDescent="0.3">
      <c r="A27">
        <v>3000</v>
      </c>
      <c r="B27" s="1">
        <v>141.42699999999999</v>
      </c>
      <c r="C27">
        <v>143.02099999999999</v>
      </c>
      <c r="D27">
        <v>135.63300000000001</v>
      </c>
      <c r="E27">
        <f t="shared" si="5"/>
        <v>140.02700000000002</v>
      </c>
      <c r="F27">
        <f t="shared" si="6"/>
        <v>3.1744433632790812</v>
      </c>
    </row>
    <row r="28" spans="1:9" x14ac:dyDescent="0.3">
      <c r="A28">
        <v>5000</v>
      </c>
      <c r="B28" s="1">
        <v>373.35</v>
      </c>
      <c r="C28">
        <v>364.21300000000002</v>
      </c>
      <c r="D28">
        <v>335.85899999999998</v>
      </c>
      <c r="E28">
        <f t="shared" si="5"/>
        <v>357.80733333333336</v>
      </c>
      <c r="F28">
        <f t="shared" si="6"/>
        <v>15.961791761021782</v>
      </c>
    </row>
    <row r="29" spans="1:9" x14ac:dyDescent="0.3">
      <c r="A29">
        <v>10000</v>
      </c>
      <c r="B29" s="1">
        <v>1408.242</v>
      </c>
      <c r="C29">
        <v>1396.8340000000001</v>
      </c>
      <c r="D29">
        <v>1412.549</v>
      </c>
      <c r="E29">
        <f t="shared" si="5"/>
        <v>1405.875</v>
      </c>
      <c r="F29">
        <f t="shared" si="6"/>
        <v>6.6303505689115827</v>
      </c>
    </row>
  </sheetData>
  <mergeCells count="3">
    <mergeCell ref="B1:D1"/>
    <mergeCell ref="B11:D11"/>
    <mergeCell ref="B21:D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2382-3B25-4F62-A02A-6DA57567F244}">
  <dimension ref="A1:G9"/>
  <sheetViews>
    <sheetView tabSelected="1" workbookViewId="0">
      <selection activeCell="F3" sqref="F3:F9"/>
    </sheetView>
  </sheetViews>
  <sheetFormatPr defaultRowHeight="14.4" x14ac:dyDescent="0.3"/>
  <cols>
    <col min="1" max="1" width="16.5546875" bestFit="1" customWidth="1"/>
    <col min="5" max="5" width="16.109375" bestFit="1" customWidth="1"/>
  </cols>
  <sheetData>
    <row r="1" spans="1:7" x14ac:dyDescent="0.3">
      <c r="A1" t="s">
        <v>19</v>
      </c>
      <c r="B1" s="4" t="s">
        <v>30</v>
      </c>
      <c r="C1" s="4"/>
      <c r="D1" s="4"/>
    </row>
    <row r="2" spans="1:7" x14ac:dyDescent="0.3">
      <c r="A2" t="s">
        <v>17</v>
      </c>
      <c r="B2">
        <v>1</v>
      </c>
      <c r="C2">
        <v>2</v>
      </c>
      <c r="D2">
        <v>3</v>
      </c>
      <c r="E2" t="s">
        <v>20</v>
      </c>
      <c r="F2" t="s">
        <v>49</v>
      </c>
    </row>
    <row r="3" spans="1:7" x14ac:dyDescent="0.3">
      <c r="A3">
        <v>100</v>
      </c>
      <c r="B3" s="1">
        <v>6.085</v>
      </c>
      <c r="C3">
        <v>6.2270000000000003</v>
      </c>
      <c r="D3">
        <v>6.2869999999999999</v>
      </c>
      <c r="E3" s="1">
        <f>(B3+C3+D3)/3</f>
        <v>6.1996666666666664</v>
      </c>
      <c r="F3">
        <f>_xlfn.STDEV.P(B3:D3)</f>
        <v>8.4700780529002373E-2</v>
      </c>
    </row>
    <row r="4" spans="1:7" x14ac:dyDescent="0.3">
      <c r="A4">
        <v>300</v>
      </c>
      <c r="B4" s="1">
        <v>52.531999999999996</v>
      </c>
      <c r="C4">
        <v>51.578000000000003</v>
      </c>
      <c r="D4">
        <v>51.68</v>
      </c>
      <c r="E4" s="1">
        <f t="shared" ref="E4:E8" si="0">(B4+C4+D4)/3</f>
        <v>51.93</v>
      </c>
      <c r="F4">
        <f t="shared" ref="F4:F8" si="1">_xlfn.STDEV.P(B4:D4)</f>
        <v>0.42771018224961393</v>
      </c>
    </row>
    <row r="5" spans="1:7" x14ac:dyDescent="0.3">
      <c r="A5">
        <v>500</v>
      </c>
      <c r="B5" s="1">
        <v>139.023</v>
      </c>
      <c r="C5">
        <v>139.304</v>
      </c>
      <c r="D5">
        <v>145.93700000000001</v>
      </c>
      <c r="E5" s="1">
        <f t="shared" si="0"/>
        <v>141.42133333333334</v>
      </c>
      <c r="F5">
        <f t="shared" si="1"/>
        <v>3.1951186032585595</v>
      </c>
    </row>
    <row r="6" spans="1:7" x14ac:dyDescent="0.3">
      <c r="A6">
        <v>1000</v>
      </c>
      <c r="B6" s="1">
        <v>567.76099999999997</v>
      </c>
      <c r="C6">
        <v>611.77800000000002</v>
      </c>
      <c r="D6">
        <v>619.51800000000003</v>
      </c>
      <c r="E6" s="1">
        <f t="shared" si="0"/>
        <v>599.68566666666663</v>
      </c>
      <c r="F6">
        <f t="shared" si="1"/>
        <v>22.794226700831288</v>
      </c>
    </row>
    <row r="7" spans="1:7" x14ac:dyDescent="0.3">
      <c r="A7">
        <v>3000</v>
      </c>
      <c r="B7" s="1">
        <v>2185.3629999999998</v>
      </c>
      <c r="C7">
        <v>2054.83</v>
      </c>
      <c r="D7">
        <v>1860.7809999999999</v>
      </c>
      <c r="E7" s="1">
        <f t="shared" si="0"/>
        <v>2033.6579999999997</v>
      </c>
      <c r="F7">
        <f t="shared" si="1"/>
        <v>133.35306237953438</v>
      </c>
      <c r="G7" t="s">
        <v>34</v>
      </c>
    </row>
    <row r="8" spans="1:7" x14ac:dyDescent="0.3">
      <c r="A8">
        <v>5000</v>
      </c>
      <c r="B8" s="1">
        <v>3468.06</v>
      </c>
      <c r="C8">
        <v>3487.4659999999999</v>
      </c>
      <c r="D8">
        <v>3520.5590000000002</v>
      </c>
      <c r="E8" s="1">
        <f t="shared" si="0"/>
        <v>3492.0283333333332</v>
      </c>
      <c r="F8">
        <f t="shared" si="1"/>
        <v>21.674061522679448</v>
      </c>
      <c r="G8">
        <f>(0.7836*A8)-168.07</f>
        <v>3749.93</v>
      </c>
    </row>
    <row r="9" spans="1:7" x14ac:dyDescent="0.3">
      <c r="A9">
        <v>10000</v>
      </c>
      <c r="B9" s="1">
        <v>8787.6090000000004</v>
      </c>
      <c r="C9">
        <v>8856.9969999999994</v>
      </c>
      <c r="D9">
        <v>8788.2739999999994</v>
      </c>
      <c r="E9" s="1">
        <f>(B9+C9+D9)/3</f>
        <v>8810.9599999999991</v>
      </c>
      <c r="F9">
        <f>_xlfn.STDEV.P(B9:D9)</f>
        <v>32.55420692731817</v>
      </c>
      <c r="G9">
        <f>(0.7836*A9)-168.07</f>
        <v>7667.93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77EC-F0DD-4838-B3E7-84D2C4992310}">
  <dimension ref="A1:I22"/>
  <sheetViews>
    <sheetView topLeftCell="A7" workbookViewId="0">
      <selection activeCell="W10" sqref="W10"/>
    </sheetView>
  </sheetViews>
  <sheetFormatPr defaultRowHeight="14.4" x14ac:dyDescent="0.3"/>
  <sheetData>
    <row r="1" spans="1:9" x14ac:dyDescent="0.3">
      <c r="B1" t="s">
        <v>16</v>
      </c>
    </row>
    <row r="2" spans="1:9" x14ac:dyDescent="0.3">
      <c r="A2" t="s">
        <v>17</v>
      </c>
      <c r="B2" t="s">
        <v>46</v>
      </c>
      <c r="C2" t="s">
        <v>47</v>
      </c>
      <c r="D2" t="s">
        <v>48</v>
      </c>
      <c r="E2" t="s">
        <v>19</v>
      </c>
      <c r="F2" t="s">
        <v>31</v>
      </c>
      <c r="G2" t="s">
        <v>32</v>
      </c>
      <c r="H2" t="s">
        <v>33</v>
      </c>
      <c r="I2" t="s">
        <v>52</v>
      </c>
    </row>
    <row r="3" spans="1:9" x14ac:dyDescent="0.3">
      <c r="A3">
        <v>100</v>
      </c>
      <c r="B3">
        <v>1.5269999999999999</v>
      </c>
      <c r="C3">
        <v>1.5203333333333333</v>
      </c>
      <c r="D3">
        <v>1.5136666666666667</v>
      </c>
      <c r="E3" s="1">
        <v>6.1996666666666664</v>
      </c>
      <c r="F3">
        <v>0.13</v>
      </c>
      <c r="G3" s="1">
        <v>0.36800000000000005</v>
      </c>
      <c r="H3">
        <v>0.7496666666666667</v>
      </c>
      <c r="I3" s="1">
        <f>_xlfn.STDEV.P(B3:H3)</f>
        <v>1.9080472512296887</v>
      </c>
    </row>
    <row r="4" spans="1:9" x14ac:dyDescent="0.3">
      <c r="A4">
        <v>300</v>
      </c>
      <c r="B4">
        <v>2.547333333333333</v>
      </c>
      <c r="C4">
        <v>2.4966666666666666</v>
      </c>
      <c r="D4">
        <v>2.5773333333333337</v>
      </c>
      <c r="E4" s="1">
        <v>51.93</v>
      </c>
      <c r="F4">
        <v>0.36466666666666664</v>
      </c>
      <c r="G4" s="1">
        <v>1.1116666666666666</v>
      </c>
      <c r="H4">
        <v>2.1549999999999998</v>
      </c>
      <c r="I4" s="1">
        <f t="shared" ref="I4:I9" si="0">_xlfn.STDEV.P(B4:H4)</f>
        <v>17.532866449255742</v>
      </c>
    </row>
    <row r="5" spans="1:9" x14ac:dyDescent="0.3">
      <c r="A5">
        <v>500</v>
      </c>
      <c r="B5">
        <v>10.097000000000001</v>
      </c>
      <c r="C5">
        <v>9.9659999999999993</v>
      </c>
      <c r="D5">
        <v>9.9696666666666669</v>
      </c>
      <c r="E5" s="1">
        <v>141.42133333333334</v>
      </c>
      <c r="F5">
        <v>0.81333333333333335</v>
      </c>
      <c r="G5" s="1">
        <v>2.6549999999999998</v>
      </c>
      <c r="H5">
        <v>4.961666666666666</v>
      </c>
      <c r="I5" s="1">
        <f t="shared" si="0"/>
        <v>47.374464755171665</v>
      </c>
    </row>
    <row r="6" spans="1:9" x14ac:dyDescent="0.3">
      <c r="A6">
        <v>1000</v>
      </c>
      <c r="B6">
        <v>12.586666666666668</v>
      </c>
      <c r="C6">
        <v>13.113333333333335</v>
      </c>
      <c r="D6">
        <v>13.023333333333333</v>
      </c>
      <c r="E6" s="1">
        <v>599.68566666666663</v>
      </c>
      <c r="F6">
        <v>2.6906666666666665</v>
      </c>
      <c r="G6" s="1">
        <v>9.0216666666666665</v>
      </c>
      <c r="H6">
        <v>16.78833333333333</v>
      </c>
      <c r="I6" s="1">
        <f t="shared" si="0"/>
        <v>205.96636700344703</v>
      </c>
    </row>
    <row r="7" spans="1:9" x14ac:dyDescent="0.3">
      <c r="A7">
        <v>3000</v>
      </c>
      <c r="B7">
        <v>82.073333333333323</v>
      </c>
      <c r="C7">
        <v>78.13666666666667</v>
      </c>
      <c r="D7">
        <v>82.006666666666675</v>
      </c>
      <c r="E7" s="1">
        <v>2033.6579999999997</v>
      </c>
      <c r="F7">
        <v>22.740666666666666</v>
      </c>
      <c r="G7" s="1">
        <v>74.903666666666666</v>
      </c>
      <c r="H7">
        <v>140.02700000000002</v>
      </c>
      <c r="I7" s="1">
        <f t="shared" si="0"/>
        <v>684.3670185345992</v>
      </c>
    </row>
    <row r="8" spans="1:9" x14ac:dyDescent="0.3">
      <c r="A8">
        <v>5000</v>
      </c>
      <c r="B8">
        <v>189.97666666666669</v>
      </c>
      <c r="C8">
        <v>186.89</v>
      </c>
      <c r="D8">
        <v>182.28666666666663</v>
      </c>
      <c r="E8" s="1">
        <v>3492.0283333333332</v>
      </c>
      <c r="F8">
        <v>60.649333333333338</v>
      </c>
      <c r="G8" s="1">
        <v>196.48500000000001</v>
      </c>
      <c r="H8">
        <v>357.80733333333336</v>
      </c>
      <c r="I8" s="1">
        <f t="shared" si="0"/>
        <v>1156.2521593141973</v>
      </c>
    </row>
    <row r="9" spans="1:9" x14ac:dyDescent="0.3">
      <c r="A9">
        <v>10000</v>
      </c>
      <c r="B9">
        <v>883.50666666666666</v>
      </c>
      <c r="C9">
        <v>880.20333333333338</v>
      </c>
      <c r="D9">
        <v>900.64</v>
      </c>
      <c r="E9" s="1">
        <v>8810.9599999999991</v>
      </c>
      <c r="F9">
        <v>243.23466666666664</v>
      </c>
      <c r="G9" s="1">
        <v>790.06533333333334</v>
      </c>
      <c r="H9">
        <v>1405.875</v>
      </c>
      <c r="I9" s="1">
        <f t="shared" si="0"/>
        <v>2803.0691503369453</v>
      </c>
    </row>
    <row r="12" spans="1:9" x14ac:dyDescent="0.3">
      <c r="B12" t="s">
        <v>45</v>
      </c>
    </row>
    <row r="14" spans="1:9" x14ac:dyDescent="0.3">
      <c r="B14" t="s">
        <v>44</v>
      </c>
    </row>
    <row r="15" spans="1:9" x14ac:dyDescent="0.3">
      <c r="B15" t="s">
        <v>0</v>
      </c>
      <c r="C15" t="s">
        <v>1</v>
      </c>
      <c r="D15" t="s">
        <v>2</v>
      </c>
      <c r="E15" t="s">
        <v>50</v>
      </c>
      <c r="F15" t="s">
        <v>31</v>
      </c>
      <c r="G15" t="s">
        <v>32</v>
      </c>
      <c r="H15" t="s">
        <v>33</v>
      </c>
    </row>
    <row r="16" spans="1:9" x14ac:dyDescent="0.3">
      <c r="B16">
        <v>0.14476187343358049</v>
      </c>
      <c r="C16">
        <v>0.11515352071618715</v>
      </c>
      <c r="D16">
        <v>4.5796651988254923E-2</v>
      </c>
      <c r="E16">
        <v>8.4700780529002373E-2</v>
      </c>
      <c r="F16">
        <v>4.3204937989385775E-3</v>
      </c>
      <c r="G16">
        <v>8.2865352631040431E-3</v>
      </c>
      <c r="H16">
        <v>2.2425184255405569E-2</v>
      </c>
    </row>
    <row r="17" spans="2:8" x14ac:dyDescent="0.3">
      <c r="B17">
        <v>1.5534906930308194E-2</v>
      </c>
      <c r="C17">
        <v>0.13285079349907303</v>
      </c>
      <c r="D17">
        <v>0.19762169246652392</v>
      </c>
      <c r="E17">
        <v>0.42771018224961393</v>
      </c>
      <c r="F17">
        <v>1.0208928554075711E-2</v>
      </c>
      <c r="G17">
        <v>1.9136933459209783E-2</v>
      </c>
      <c r="H17">
        <v>4.0922691341927352E-2</v>
      </c>
    </row>
    <row r="18" spans="2:8" x14ac:dyDescent="0.3">
      <c r="B18">
        <v>1.5534906930308194E-2</v>
      </c>
      <c r="C18">
        <v>0.13285079349907303</v>
      </c>
      <c r="D18">
        <v>0.19762169246652392</v>
      </c>
      <c r="E18">
        <v>3.1951186032585595</v>
      </c>
      <c r="F18">
        <v>2.4499433100017249E-2</v>
      </c>
      <c r="G18">
        <v>6.5319726474218145E-3</v>
      </c>
      <c r="H18">
        <v>8.2532148618314635E-2</v>
      </c>
    </row>
    <row r="19" spans="2:8" x14ac:dyDescent="0.3">
      <c r="B19">
        <v>0.23501772982763125</v>
      </c>
      <c r="C19">
        <v>0.17616280348965119</v>
      </c>
      <c r="D19">
        <v>0.46057934531775768</v>
      </c>
      <c r="E19">
        <v>22.794226700831288</v>
      </c>
      <c r="F19">
        <v>2.3041026211713941E-2</v>
      </c>
      <c r="G19">
        <v>0.10048659390961313</v>
      </c>
      <c r="H19">
        <v>0.34198667940270544</v>
      </c>
    </row>
    <row r="20" spans="2:8" x14ac:dyDescent="0.3">
      <c r="B20">
        <v>2.7908839698800376</v>
      </c>
      <c r="C20">
        <v>0.89857294268931398</v>
      </c>
      <c r="D20">
        <v>2.6743285761725955</v>
      </c>
      <c r="E20">
        <v>133.35306237953438</v>
      </c>
      <c r="F20">
        <v>1.1482195879805499</v>
      </c>
      <c r="G20">
        <v>2.8233557260032849</v>
      </c>
      <c r="H20">
        <v>3.1744433632790812</v>
      </c>
    </row>
    <row r="21" spans="2:8" x14ac:dyDescent="0.3">
      <c r="B21">
        <v>1.3229638443031257</v>
      </c>
      <c r="C21">
        <v>0.91831367190082969</v>
      </c>
      <c r="D21">
        <v>1.7593275230420669</v>
      </c>
      <c r="E21">
        <v>21.674061522679448</v>
      </c>
      <c r="F21">
        <v>5.3067994330125412</v>
      </c>
      <c r="G21">
        <v>8.5774817205673219</v>
      </c>
      <c r="H21">
        <v>15.961791761021782</v>
      </c>
    </row>
    <row r="22" spans="2:8" x14ac:dyDescent="0.3">
      <c r="B22">
        <v>12.739349800257964</v>
      </c>
      <c r="C22">
        <v>35.989171056490541</v>
      </c>
      <c r="D22">
        <v>11.635364197136207</v>
      </c>
      <c r="E22">
        <v>32.55420692731817</v>
      </c>
      <c r="F22">
        <v>16.292265656507748</v>
      </c>
      <c r="G22">
        <v>44.169839372837011</v>
      </c>
      <c r="H22">
        <v>6.6303505689115827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Sourmash</vt:lpstr>
      <vt:lpstr>Diamond</vt:lpstr>
      <vt:lpstr>BLASTP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Johns</dc:creator>
  <cp:lastModifiedBy>Charlotte Johns</cp:lastModifiedBy>
  <dcterms:created xsi:type="dcterms:W3CDTF">2015-06-05T18:17:20Z</dcterms:created>
  <dcterms:modified xsi:type="dcterms:W3CDTF">2023-04-09T09:57:22Z</dcterms:modified>
</cp:coreProperties>
</file>